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42.xml" ContentType="application/vnd.openxmlformats-officedocument.spreadsheetml.comments+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pivotTables/pivotTable96.xml" ContentType="application/vnd.openxmlformats-officedocument.spreadsheetml.pivotTable+xml"/>
  <Override PartName="/xl/pivotTables/pivotTable97.xml" ContentType="application/vnd.openxmlformats-officedocument.spreadsheetml.pivotTab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pivotTables/pivotTable101.xml" ContentType="application/vnd.openxmlformats-officedocument.spreadsheetml.pivotTable+xml"/>
  <Override PartName="/xl/pivotTables/pivotTable102.xml" ContentType="application/vnd.openxmlformats-officedocument.spreadsheetml.pivotTable+xml"/>
  <Override PartName="/xl/pivotTables/pivotTable103.xml" ContentType="application/vnd.openxmlformats-officedocument.spreadsheetml.pivotTable+xml"/>
  <Override PartName="/xl/pivotTables/pivotTable104.xml" ContentType="application/vnd.openxmlformats-officedocument.spreadsheetml.pivotTable+xml"/>
  <Override PartName="/xl/pivotTables/pivotTable105.xml" ContentType="application/vnd.openxmlformats-officedocument.spreadsheetml.pivotTable+xml"/>
  <Override PartName="/xl/pivotTables/pivotTable106.xml" ContentType="application/vnd.openxmlformats-officedocument.spreadsheetml.pivotTable+xml"/>
  <Override PartName="/xl/pivotTables/pivotTable107.xml" ContentType="application/vnd.openxmlformats-officedocument.spreadsheetml.pivotTable+xml"/>
  <Override PartName="/xl/pivotTables/pivotTable108.xml" ContentType="application/vnd.openxmlformats-officedocument.spreadsheetml.pivotTable+xml"/>
  <Override PartName="/xl/pivotTables/pivotTable109.xml" ContentType="application/vnd.openxmlformats-officedocument.spreadsheetml.pivotTable+xml"/>
  <Override PartName="/xl/pivotTables/pivotTable110.xml" ContentType="application/vnd.openxmlformats-officedocument.spreadsheetml.pivotTable+xml"/>
  <Override PartName="/xl/pivotTables/pivotTable111.xml" ContentType="application/vnd.openxmlformats-officedocument.spreadsheetml.pivotTable+xml"/>
  <Override PartName="/xl/pivotTables/pivotTable112.xml" ContentType="application/vnd.openxmlformats-officedocument.spreadsheetml.pivotTable+xml"/>
  <Override PartName="/xl/pivotTables/pivotTable113.xml" ContentType="application/vnd.openxmlformats-officedocument.spreadsheetml.pivotTable+xml"/>
  <Override PartName="/xl/pivotTables/pivotTable114.xml" ContentType="application/vnd.openxmlformats-officedocument.spreadsheetml.pivotTable+xml"/>
  <Override PartName="/xl/pivotTables/pivotTable115.xml" ContentType="application/vnd.openxmlformats-officedocument.spreadsheetml.pivotTable+xml"/>
  <Override PartName="/xl/pivotTables/pivotTable116.xml" ContentType="application/vnd.openxmlformats-officedocument.spreadsheetml.pivotTable+xml"/>
  <Override PartName="/xl/pivotTables/pivotTable117.xml" ContentType="application/vnd.openxmlformats-officedocument.spreadsheetml.pivotTable+xml"/>
  <Override PartName="/xl/pivotTables/pivotTable118.xml" ContentType="application/vnd.openxmlformats-officedocument.spreadsheetml.pivotTable+xml"/>
  <Override PartName="/xl/pivotTables/pivotTable119.xml" ContentType="application/vnd.openxmlformats-officedocument.spreadsheetml.pivotTable+xml"/>
  <Override PartName="/xl/pivotTables/pivotTable120.xml" ContentType="application/vnd.openxmlformats-officedocument.spreadsheetml.pivotTable+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comments43.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codeName="ThisWorkbook" defaultThemeVersion="124226"/>
  <bookViews>
    <workbookView xWindow="-45" yWindow="45" windowWidth="11520" windowHeight="8145" tabRatio="849" activeTab="1"/>
  </bookViews>
  <sheets>
    <sheet name="ConfOnly" sheetId="124" r:id="rId1"/>
    <sheet name="Season_Summary" sheetId="44" r:id="rId2"/>
    <sheet name="Roster" sheetId="1" r:id="rId3"/>
    <sheet name="game1 (1)" sheetId="2" r:id="rId4"/>
    <sheet name="game1 (2)" sheetId="85" r:id="rId5"/>
    <sheet name="game1 (3)" sheetId="86" r:id="rId6"/>
    <sheet name="game1 (4)" sheetId="87" r:id="rId7"/>
    <sheet name="game1 (6)" sheetId="89" r:id="rId8"/>
    <sheet name="game1 (5)" sheetId="88" r:id="rId9"/>
    <sheet name="game1 (7)" sheetId="90" r:id="rId10"/>
    <sheet name="game1 (8)" sheetId="91" r:id="rId11"/>
    <sheet name="game1 (9)" sheetId="92" r:id="rId12"/>
    <sheet name="game1 (10)" sheetId="93" r:id="rId13"/>
    <sheet name="game1 (11)" sheetId="94" r:id="rId14"/>
    <sheet name="game1 (12)" sheetId="95" r:id="rId15"/>
    <sheet name="game1 (13)" sheetId="96" r:id="rId16"/>
    <sheet name="game1 (14)" sheetId="97" r:id="rId17"/>
    <sheet name="game1 (15)" sheetId="98" r:id="rId18"/>
    <sheet name="game1 (16)" sheetId="99" r:id="rId19"/>
    <sheet name="game1 (17)" sheetId="100" r:id="rId20"/>
    <sheet name="game1 (18)" sheetId="101" r:id="rId21"/>
    <sheet name="game1 (19)" sheetId="102" r:id="rId22"/>
    <sheet name="game1 (20)" sheetId="103" r:id="rId23"/>
    <sheet name="game1 (21)" sheetId="104" r:id="rId24"/>
    <sheet name="game1 (22)" sheetId="105" r:id="rId25"/>
    <sheet name="game1 (23)" sheetId="106" r:id="rId26"/>
    <sheet name="game1 (24)" sheetId="107" r:id="rId27"/>
    <sheet name="game1 (25)" sheetId="108" r:id="rId28"/>
    <sheet name="game1 (26)" sheetId="109" r:id="rId29"/>
    <sheet name="game1 (27)" sheetId="110" r:id="rId30"/>
    <sheet name="game1 (28)" sheetId="111" r:id="rId31"/>
    <sheet name="game1 (29)" sheetId="112" r:id="rId32"/>
    <sheet name="game1 (30)" sheetId="113" r:id="rId33"/>
    <sheet name="game1 (31)" sheetId="114" r:id="rId34"/>
    <sheet name="game1 (32)" sheetId="115" r:id="rId35"/>
    <sheet name="game1 (33)" sheetId="116" r:id="rId36"/>
    <sheet name="game1 (34)" sheetId="117" r:id="rId37"/>
    <sheet name="game1 (35)" sheetId="118" r:id="rId38"/>
    <sheet name="game1 (36)" sheetId="119" r:id="rId39"/>
    <sheet name="game1 (37)" sheetId="120" r:id="rId40"/>
    <sheet name="game1 (38)" sheetId="121" r:id="rId41"/>
    <sheet name="game1 (39)" sheetId="122" r:id="rId42"/>
    <sheet name="game1 (40)" sheetId="123" r:id="rId43"/>
    <sheet name="PlayerGameSummary" sheetId="125" state="hidden" r:id="rId44"/>
    <sheet name="TeamGameSummary" sheetId="128" state="hidden" r:id="rId45"/>
  </sheets>
  <definedNames>
    <definedName name="_xlnm._FilterDatabase" localSheetId="43" hidden="1">PlayerGameSummary!$A$6:$Y$943</definedName>
    <definedName name="_xlnm._FilterDatabase" localSheetId="2" hidden="1">Roster!$L$2:$R$73</definedName>
    <definedName name="_xlnm._FilterDatabase" localSheetId="44" hidden="1">TeamGameSummary!$A$6:$X$47</definedName>
    <definedName name="gamesheets">Roster!$U$5:$U$44</definedName>
    <definedName name="PlayerGameStats">PlayerGameSummary!$A$6:$Z$966</definedName>
    <definedName name="PlayerSeasonData">Season_Summary!$A$6:$AK$30</definedName>
    <definedName name="_xlnm.Print_Area" localSheetId="0">ConfOnly!$A$1:$AC$182</definedName>
    <definedName name="_xlnm.Print_Area" localSheetId="1">Season_Summary!$A$1:$AC$182</definedName>
    <definedName name="Slicer_Region_Game__R">#N/A</definedName>
    <definedName name="Slicer_Region_Game__R1">#N/A</definedName>
    <definedName name="TeamGameStats">TeamGameSummary!$A$6:$AV$46</definedName>
    <definedName name="TeamSeasonData">Season_Summary!$AU$6:$DE$7</definedName>
  </definedNames>
  <calcPr calcId="145621"/>
  <pivotCaches>
    <pivotCache cacheId="25" r:id="rId46"/>
    <pivotCache cacheId="33" r:id="rId47"/>
  </pivotCaches>
  <fileRecoveryPr autoRecover="0"/>
  <extLst>
    <ext xmlns:x14="http://schemas.microsoft.com/office/spreadsheetml/2009/9/main" uri="{BBE1A952-AA13-448e-AADC-164F8A28A991}">
      <x14:slicerCaches>
        <x14:slicerCache r:id="rId48"/>
        <x14:slicerCache r:id="rId49"/>
      </x14:slicerCaches>
    </ext>
    <ext xmlns:x14="http://schemas.microsoft.com/office/spreadsheetml/2009/9/main" uri="{79F54976-1DA5-4618-B147-4CDE4B953A38}">
      <x14:workbookPr/>
    </ext>
  </extLst>
</workbook>
</file>

<file path=xl/calcChain.xml><?xml version="1.0" encoding="utf-8"?>
<calcChain xmlns="http://schemas.openxmlformats.org/spreadsheetml/2006/main">
  <c r="U32" i="44" l="1"/>
  <c r="CQ7" i="44" s="1"/>
  <c r="Q32" i="2"/>
  <c r="Q32" i="85"/>
  <c r="Q32" i="86"/>
  <c r="C31" i="2"/>
  <c r="C31" i="86"/>
  <c r="AC5" i="44"/>
  <c r="DD7" i="44" s="1"/>
  <c r="AB5" i="44"/>
  <c r="DC7" i="44" s="1"/>
  <c r="I4" i="2"/>
  <c r="I4" i="85"/>
  <c r="I4" i="86"/>
  <c r="G4" i="2"/>
  <c r="G4" i="85"/>
  <c r="G4" i="86"/>
  <c r="C32" i="2"/>
  <c r="C32" i="86"/>
  <c r="C32" i="85"/>
  <c r="P31" i="2"/>
  <c r="P31" i="86"/>
  <c r="O31" i="2"/>
  <c r="O31" i="86"/>
  <c r="N31" i="2"/>
  <c r="N31" i="86"/>
  <c r="M31" i="2"/>
  <c r="M31" i="86"/>
  <c r="L31" i="2"/>
  <c r="L31" i="86"/>
  <c r="J31" i="2"/>
  <c r="J31" i="86"/>
  <c r="K31" i="2"/>
  <c r="K31" i="86"/>
  <c r="U31" i="44"/>
  <c r="BO7" i="44" s="1"/>
  <c r="H31" i="2"/>
  <c r="F31" i="2"/>
  <c r="D31" i="2"/>
  <c r="Q31" i="2"/>
  <c r="Q31" i="85"/>
  <c r="H31" i="86"/>
  <c r="F31" i="86"/>
  <c r="D31" i="86"/>
  <c r="Q31" i="86"/>
  <c r="I31" i="2"/>
  <c r="I31" i="86"/>
  <c r="G31" i="2"/>
  <c r="G31" i="86"/>
  <c r="E31" i="2"/>
  <c r="E31" i="86"/>
  <c r="AU7" i="44"/>
  <c r="AD31" i="44"/>
  <c r="AD32" i="44"/>
  <c r="AD121" i="124"/>
  <c r="AD123" i="124"/>
  <c r="AD125" i="124"/>
  <c r="AD127" i="124"/>
  <c r="AD129" i="124"/>
  <c r="AD131" i="124"/>
  <c r="AD133" i="124"/>
  <c r="AD135" i="124"/>
  <c r="AD137" i="124"/>
  <c r="AD139" i="124"/>
  <c r="AD141" i="124"/>
  <c r="AD143" i="124"/>
  <c r="AD145" i="124"/>
  <c r="AD147" i="124"/>
  <c r="AD149" i="124"/>
  <c r="AD151" i="124"/>
  <c r="AD153" i="124"/>
  <c r="AD155" i="124"/>
  <c r="AD157" i="124"/>
  <c r="AD159" i="124"/>
  <c r="AD161" i="124"/>
  <c r="AD163" i="124"/>
  <c r="AD165" i="124"/>
  <c r="AD167" i="124"/>
  <c r="AD169" i="124"/>
  <c r="AD171" i="124"/>
  <c r="AD173" i="124"/>
  <c r="AD175" i="124"/>
  <c r="AD177" i="124"/>
  <c r="AD179" i="124"/>
  <c r="AD181" i="124"/>
  <c r="AD122" i="124"/>
  <c r="AD124" i="124"/>
  <c r="AD126" i="124"/>
  <c r="AD128" i="124"/>
  <c r="AD130" i="124"/>
  <c r="AD132" i="124"/>
  <c r="AD134" i="124"/>
  <c r="AD136" i="124"/>
  <c r="AD138" i="124"/>
  <c r="AD140" i="124"/>
  <c r="AD142" i="124"/>
  <c r="AD144" i="124"/>
  <c r="AD146" i="124"/>
  <c r="AD148" i="124"/>
  <c r="AD150" i="124"/>
  <c r="AD152" i="124"/>
  <c r="AD154" i="124"/>
  <c r="AD156" i="124"/>
  <c r="AD158" i="124"/>
  <c r="AD160" i="124"/>
  <c r="AD162" i="124"/>
  <c r="AD164" i="124"/>
  <c r="AD166" i="124"/>
  <c r="AD168" i="124"/>
  <c r="AD170" i="124"/>
  <c r="AD172" i="124"/>
  <c r="AD174" i="124"/>
  <c r="AD176" i="124"/>
  <c r="AD178" i="124"/>
  <c r="AD180" i="124"/>
  <c r="AD182" i="124"/>
  <c r="AD106" i="124"/>
  <c r="AD108" i="124"/>
  <c r="AD110" i="124"/>
  <c r="AD112" i="124"/>
  <c r="AD114" i="124"/>
  <c r="AD116" i="124"/>
  <c r="AD118" i="124"/>
  <c r="AD120" i="124"/>
  <c r="AD107" i="124"/>
  <c r="AD109" i="124"/>
  <c r="AD111" i="124"/>
  <c r="AD113" i="124"/>
  <c r="AD115" i="124"/>
  <c r="AD117" i="124"/>
  <c r="AD119" i="124"/>
  <c r="AD105" i="124"/>
  <c r="AC98" i="124"/>
  <c r="AA98" i="124"/>
  <c r="X98" i="124"/>
  <c r="U98" i="124"/>
  <c r="R98" i="124"/>
  <c r="P98" i="124"/>
  <c r="M98" i="124"/>
  <c r="J98" i="124"/>
  <c r="G98" i="124"/>
  <c r="E98" i="124"/>
  <c r="B98" i="124"/>
  <c r="A98" i="124"/>
  <c r="AC97" i="124"/>
  <c r="AA97" i="124"/>
  <c r="X97" i="124"/>
  <c r="U97" i="124"/>
  <c r="R97" i="124"/>
  <c r="P97" i="124"/>
  <c r="M97" i="124"/>
  <c r="J97" i="124"/>
  <c r="G97" i="124"/>
  <c r="E97" i="124"/>
  <c r="B97" i="124"/>
  <c r="A97" i="124"/>
  <c r="AC96" i="124"/>
  <c r="AA96" i="124"/>
  <c r="X96" i="124"/>
  <c r="U96" i="124"/>
  <c r="R96" i="124"/>
  <c r="P96" i="124"/>
  <c r="M96" i="124"/>
  <c r="J96" i="124"/>
  <c r="G96" i="124"/>
  <c r="E96" i="124"/>
  <c r="B96" i="124"/>
  <c r="A96" i="124"/>
  <c r="AC95" i="124"/>
  <c r="AA95" i="124"/>
  <c r="X95" i="124"/>
  <c r="U95" i="124"/>
  <c r="R95" i="124"/>
  <c r="P95" i="124"/>
  <c r="M95" i="124"/>
  <c r="J95" i="124"/>
  <c r="G95" i="124"/>
  <c r="E95" i="124"/>
  <c r="B95" i="124"/>
  <c r="A95" i="124"/>
  <c r="AC94" i="124"/>
  <c r="AA94" i="124"/>
  <c r="X94" i="124"/>
  <c r="U94" i="124"/>
  <c r="R94" i="124"/>
  <c r="P94" i="124"/>
  <c r="M94" i="124"/>
  <c r="J94" i="124"/>
  <c r="G94" i="124"/>
  <c r="E94" i="124"/>
  <c r="B94" i="124"/>
  <c r="A94" i="124"/>
  <c r="AC91" i="124"/>
  <c r="AA91" i="124"/>
  <c r="X91" i="124"/>
  <c r="U91" i="124"/>
  <c r="R91" i="124"/>
  <c r="P91" i="124"/>
  <c r="M91" i="124"/>
  <c r="J91" i="124"/>
  <c r="G91" i="124"/>
  <c r="E91" i="124"/>
  <c r="B91" i="124"/>
  <c r="A91" i="124"/>
  <c r="AC90" i="124"/>
  <c r="AA90" i="124"/>
  <c r="X90" i="124"/>
  <c r="U90" i="124"/>
  <c r="R90" i="124"/>
  <c r="P90" i="124"/>
  <c r="M90" i="124"/>
  <c r="J90" i="124"/>
  <c r="G90" i="124"/>
  <c r="E90" i="124"/>
  <c r="B90" i="124"/>
  <c r="A90" i="124"/>
  <c r="AC89" i="124"/>
  <c r="AA89" i="124"/>
  <c r="X89" i="124"/>
  <c r="U89" i="124"/>
  <c r="R89" i="124"/>
  <c r="P89" i="124"/>
  <c r="M89" i="124"/>
  <c r="J89" i="124"/>
  <c r="G89" i="124"/>
  <c r="E89" i="124"/>
  <c r="B89" i="124"/>
  <c r="A89" i="124"/>
  <c r="AC88" i="124"/>
  <c r="AA88" i="124"/>
  <c r="X88" i="124"/>
  <c r="U88" i="124"/>
  <c r="R88" i="124"/>
  <c r="P88" i="124"/>
  <c r="M88" i="124"/>
  <c r="J88" i="124"/>
  <c r="G88" i="124"/>
  <c r="E88" i="124"/>
  <c r="B88" i="124"/>
  <c r="A88" i="124"/>
  <c r="AC87" i="124"/>
  <c r="AA87" i="124"/>
  <c r="X87" i="124"/>
  <c r="U87" i="124"/>
  <c r="R87" i="124"/>
  <c r="P87" i="124"/>
  <c r="M87" i="124"/>
  <c r="J87" i="124"/>
  <c r="G87" i="124"/>
  <c r="E87" i="124"/>
  <c r="B87" i="124"/>
  <c r="A87" i="124"/>
  <c r="AC84" i="124"/>
  <c r="AA84" i="124"/>
  <c r="X84" i="124"/>
  <c r="U84" i="124"/>
  <c r="R84" i="124"/>
  <c r="P84" i="124"/>
  <c r="M84" i="124"/>
  <c r="J84" i="124"/>
  <c r="G84" i="124"/>
  <c r="E84" i="124"/>
  <c r="B84" i="124"/>
  <c r="A84" i="124"/>
  <c r="AC83" i="124"/>
  <c r="AA83" i="124"/>
  <c r="X83" i="124"/>
  <c r="U83" i="124"/>
  <c r="R83" i="124"/>
  <c r="P83" i="124"/>
  <c r="M83" i="124"/>
  <c r="J83" i="124"/>
  <c r="G83" i="124"/>
  <c r="E83" i="124"/>
  <c r="B83" i="124"/>
  <c r="A83" i="124"/>
  <c r="AC82" i="124"/>
  <c r="AA82" i="124"/>
  <c r="X82" i="124"/>
  <c r="U82" i="124"/>
  <c r="R82" i="124"/>
  <c r="P82" i="124"/>
  <c r="M82" i="124"/>
  <c r="J82" i="124"/>
  <c r="G82" i="124"/>
  <c r="E82" i="124"/>
  <c r="B82" i="124"/>
  <c r="A82" i="124"/>
  <c r="AC81" i="124"/>
  <c r="AA81" i="124"/>
  <c r="X81" i="124"/>
  <c r="U81" i="124"/>
  <c r="R81" i="124"/>
  <c r="P81" i="124"/>
  <c r="M81" i="124"/>
  <c r="J81" i="124"/>
  <c r="G81" i="124"/>
  <c r="E81" i="124"/>
  <c r="B81" i="124"/>
  <c r="A81" i="124"/>
  <c r="AC80" i="124"/>
  <c r="AA80" i="124"/>
  <c r="X80" i="124"/>
  <c r="U80" i="124"/>
  <c r="R80" i="124"/>
  <c r="P80" i="124"/>
  <c r="M80" i="124"/>
  <c r="J80" i="124"/>
  <c r="G80" i="124"/>
  <c r="E80" i="124"/>
  <c r="B80" i="124"/>
  <c r="A80" i="124"/>
  <c r="AC77" i="124"/>
  <c r="AA77" i="124"/>
  <c r="X77" i="124"/>
  <c r="U77" i="124"/>
  <c r="R77" i="124"/>
  <c r="P77" i="124"/>
  <c r="M77" i="124"/>
  <c r="J77" i="124"/>
  <c r="G77" i="124"/>
  <c r="E77" i="124"/>
  <c r="B77" i="124"/>
  <c r="A77" i="124"/>
  <c r="AC76" i="124"/>
  <c r="AA76" i="124"/>
  <c r="X76" i="124"/>
  <c r="U76" i="124"/>
  <c r="R76" i="124"/>
  <c r="P76" i="124"/>
  <c r="M76" i="124"/>
  <c r="J76" i="124"/>
  <c r="G76" i="124"/>
  <c r="E76" i="124"/>
  <c r="B76" i="124"/>
  <c r="A76" i="124"/>
  <c r="AC75" i="124"/>
  <c r="AA75" i="124"/>
  <c r="X75" i="124"/>
  <c r="U75" i="124"/>
  <c r="R75" i="124"/>
  <c r="P75" i="124"/>
  <c r="M75" i="124"/>
  <c r="J75" i="124"/>
  <c r="G75" i="124"/>
  <c r="E75" i="124"/>
  <c r="B75" i="124"/>
  <c r="A75" i="124"/>
  <c r="AC74" i="124"/>
  <c r="AA74" i="124"/>
  <c r="X74" i="124"/>
  <c r="U74" i="124"/>
  <c r="R74" i="124"/>
  <c r="P74" i="124"/>
  <c r="M74" i="124"/>
  <c r="J74" i="124"/>
  <c r="G74" i="124"/>
  <c r="E74" i="124"/>
  <c r="B74" i="124"/>
  <c r="A74" i="124"/>
  <c r="AC73" i="124"/>
  <c r="AA73" i="124"/>
  <c r="X73" i="124"/>
  <c r="U73" i="124"/>
  <c r="R73" i="124"/>
  <c r="P73" i="124"/>
  <c r="M73" i="124"/>
  <c r="J73" i="124"/>
  <c r="G73" i="124"/>
  <c r="E73" i="124"/>
  <c r="B73" i="124"/>
  <c r="A73" i="124"/>
  <c r="AC70" i="124"/>
  <c r="AA70" i="124"/>
  <c r="X70" i="124"/>
  <c r="U70" i="124"/>
  <c r="R70" i="124"/>
  <c r="P70" i="124"/>
  <c r="M70" i="124"/>
  <c r="J70" i="124"/>
  <c r="G70" i="124"/>
  <c r="E70" i="124"/>
  <c r="B70" i="124"/>
  <c r="A70" i="124"/>
  <c r="AC69" i="124"/>
  <c r="AA69" i="124"/>
  <c r="X69" i="124"/>
  <c r="U69" i="124"/>
  <c r="R69" i="124"/>
  <c r="P69" i="124"/>
  <c r="M69" i="124"/>
  <c r="J69" i="124"/>
  <c r="G69" i="124"/>
  <c r="E69" i="124"/>
  <c r="B69" i="124"/>
  <c r="A69" i="124"/>
  <c r="AC68" i="124"/>
  <c r="AA68" i="124"/>
  <c r="X68" i="124"/>
  <c r="U68" i="124"/>
  <c r="R68" i="124"/>
  <c r="P68" i="124"/>
  <c r="M68" i="124"/>
  <c r="J68" i="124"/>
  <c r="G68" i="124"/>
  <c r="E68" i="124"/>
  <c r="B68" i="124"/>
  <c r="A68" i="124"/>
  <c r="AC67" i="124"/>
  <c r="AA67" i="124"/>
  <c r="X67" i="124"/>
  <c r="U67" i="124"/>
  <c r="R67" i="124"/>
  <c r="P67" i="124"/>
  <c r="M67" i="124"/>
  <c r="J67" i="124"/>
  <c r="G67" i="124"/>
  <c r="E67" i="124"/>
  <c r="B67" i="124"/>
  <c r="A67" i="124"/>
  <c r="AC66" i="124"/>
  <c r="AA66" i="124"/>
  <c r="X66" i="124"/>
  <c r="U66" i="124"/>
  <c r="R66" i="124"/>
  <c r="P66" i="124"/>
  <c r="M66" i="124"/>
  <c r="J66" i="124"/>
  <c r="G66" i="124"/>
  <c r="E66" i="124"/>
  <c r="B66" i="124"/>
  <c r="A66" i="124"/>
  <c r="AB61" i="124"/>
  <c r="Z61" i="124"/>
  <c r="W61" i="124"/>
  <c r="T61" i="124"/>
  <c r="R61" i="124"/>
  <c r="O61" i="124"/>
  <c r="L61" i="124"/>
  <c r="J61" i="124"/>
  <c r="G61" i="124"/>
  <c r="D61" i="124"/>
  <c r="B61" i="124"/>
  <c r="A61" i="124"/>
  <c r="AB60" i="124"/>
  <c r="Z60" i="124"/>
  <c r="W60" i="124"/>
  <c r="T60" i="124"/>
  <c r="R60" i="124"/>
  <c r="O60" i="124"/>
  <c r="L60" i="124"/>
  <c r="J60" i="124"/>
  <c r="G60" i="124"/>
  <c r="D60" i="124"/>
  <c r="B60" i="124"/>
  <c r="A60" i="124"/>
  <c r="AB59" i="124"/>
  <c r="Z59" i="124"/>
  <c r="W59" i="124"/>
  <c r="T59" i="124"/>
  <c r="R59" i="124"/>
  <c r="O59" i="124"/>
  <c r="L59" i="124"/>
  <c r="J59" i="124"/>
  <c r="G59" i="124"/>
  <c r="D59" i="124"/>
  <c r="B59" i="124"/>
  <c r="A59" i="124"/>
  <c r="AB58" i="124"/>
  <c r="Z58" i="124"/>
  <c r="W58" i="124"/>
  <c r="T58" i="124"/>
  <c r="R58" i="124"/>
  <c r="O58" i="124"/>
  <c r="L58" i="124"/>
  <c r="J58" i="124"/>
  <c r="G58" i="124"/>
  <c r="D58" i="124"/>
  <c r="B58" i="124"/>
  <c r="A58" i="124"/>
  <c r="AB57" i="124"/>
  <c r="Z57" i="124"/>
  <c r="W57" i="124"/>
  <c r="T57" i="124"/>
  <c r="R57" i="124"/>
  <c r="O57" i="124"/>
  <c r="L57" i="124"/>
  <c r="J57" i="124"/>
  <c r="G57" i="124"/>
  <c r="D57" i="124"/>
  <c r="B57" i="124"/>
  <c r="A57" i="124"/>
  <c r="AB54" i="124"/>
  <c r="Z54" i="124"/>
  <c r="W54" i="124"/>
  <c r="T54" i="124"/>
  <c r="R54" i="124"/>
  <c r="O54" i="124"/>
  <c r="L54" i="124"/>
  <c r="J54" i="124"/>
  <c r="G54" i="124"/>
  <c r="D54" i="124"/>
  <c r="B54" i="124"/>
  <c r="A54" i="124"/>
  <c r="AB53" i="124"/>
  <c r="Z53" i="124"/>
  <c r="W53" i="124"/>
  <c r="T53" i="124"/>
  <c r="R53" i="124"/>
  <c r="O53" i="124"/>
  <c r="L53" i="124"/>
  <c r="J53" i="124"/>
  <c r="G53" i="124"/>
  <c r="D53" i="124"/>
  <c r="B53" i="124"/>
  <c r="A53" i="124"/>
  <c r="AB52" i="124"/>
  <c r="Z52" i="124"/>
  <c r="W52" i="124"/>
  <c r="T52" i="124"/>
  <c r="R52" i="124"/>
  <c r="O52" i="124"/>
  <c r="L52" i="124"/>
  <c r="J52" i="124"/>
  <c r="G52" i="124"/>
  <c r="D52" i="124"/>
  <c r="B52" i="124"/>
  <c r="A52" i="124"/>
  <c r="AB51" i="124"/>
  <c r="Z51" i="124"/>
  <c r="W51" i="124"/>
  <c r="T51" i="124"/>
  <c r="R51" i="124"/>
  <c r="O51" i="124"/>
  <c r="L51" i="124"/>
  <c r="J51" i="124"/>
  <c r="G51" i="124"/>
  <c r="D51" i="124"/>
  <c r="B51" i="124"/>
  <c r="A51" i="124"/>
  <c r="AB50" i="124"/>
  <c r="Z50" i="124"/>
  <c r="W50" i="124"/>
  <c r="T50" i="124"/>
  <c r="R50" i="124"/>
  <c r="O50" i="124"/>
  <c r="L50" i="124"/>
  <c r="J50" i="124"/>
  <c r="G50" i="124"/>
  <c r="D50" i="124"/>
  <c r="B50" i="124"/>
  <c r="A50" i="124"/>
  <c r="AB47" i="124"/>
  <c r="Z47" i="124"/>
  <c r="W47" i="124"/>
  <c r="T47" i="124"/>
  <c r="R47" i="124"/>
  <c r="O47" i="124"/>
  <c r="L47" i="124"/>
  <c r="J47" i="124"/>
  <c r="G47" i="124"/>
  <c r="D47" i="124"/>
  <c r="B47" i="124"/>
  <c r="A47" i="124"/>
  <c r="AB46" i="124"/>
  <c r="Z46" i="124"/>
  <c r="W46" i="124"/>
  <c r="T46" i="124"/>
  <c r="R46" i="124"/>
  <c r="O46" i="124"/>
  <c r="L46" i="124"/>
  <c r="J46" i="124"/>
  <c r="G46" i="124"/>
  <c r="D46" i="124"/>
  <c r="B46" i="124"/>
  <c r="A46" i="124"/>
  <c r="AB45" i="124"/>
  <c r="Z45" i="124"/>
  <c r="W45" i="124"/>
  <c r="T45" i="124"/>
  <c r="R45" i="124"/>
  <c r="O45" i="124"/>
  <c r="L45" i="124"/>
  <c r="J45" i="124"/>
  <c r="G45" i="124"/>
  <c r="D45" i="124"/>
  <c r="B45" i="124"/>
  <c r="A45" i="124"/>
  <c r="AB44" i="124"/>
  <c r="Z44" i="124"/>
  <c r="W44" i="124"/>
  <c r="T44" i="124"/>
  <c r="R44" i="124"/>
  <c r="O44" i="124"/>
  <c r="L44" i="124"/>
  <c r="J44" i="124"/>
  <c r="G44" i="124"/>
  <c r="D44" i="124"/>
  <c r="B44" i="124"/>
  <c r="A44" i="124"/>
  <c r="AB43" i="124"/>
  <c r="Z43" i="124"/>
  <c r="W43" i="124"/>
  <c r="T43" i="124"/>
  <c r="R43" i="124"/>
  <c r="O43" i="124"/>
  <c r="L43" i="124"/>
  <c r="J43" i="124"/>
  <c r="G43" i="124"/>
  <c r="D43" i="124"/>
  <c r="B43" i="124"/>
  <c r="A43" i="124"/>
  <c r="AB40" i="124"/>
  <c r="Z40" i="124"/>
  <c r="W40" i="124"/>
  <c r="AB39" i="124"/>
  <c r="Z39" i="124"/>
  <c r="W39" i="124"/>
  <c r="AB38" i="124"/>
  <c r="Z38" i="124"/>
  <c r="W38" i="124"/>
  <c r="AB37" i="124"/>
  <c r="Z37" i="124"/>
  <c r="W37" i="124"/>
  <c r="T40" i="124"/>
  <c r="R40" i="124"/>
  <c r="O40" i="124"/>
  <c r="T39" i="124"/>
  <c r="R39" i="124"/>
  <c r="O39" i="124"/>
  <c r="T38" i="124"/>
  <c r="R38" i="124"/>
  <c r="O38" i="124"/>
  <c r="T37" i="124"/>
  <c r="R37" i="124"/>
  <c r="O37" i="124"/>
  <c r="L40" i="124"/>
  <c r="J40" i="124"/>
  <c r="G40" i="124"/>
  <c r="L39" i="124"/>
  <c r="J39" i="124"/>
  <c r="G39" i="124"/>
  <c r="L38" i="124"/>
  <c r="J38" i="124"/>
  <c r="G38" i="124"/>
  <c r="L37" i="124"/>
  <c r="J37" i="124"/>
  <c r="G37" i="124"/>
  <c r="D40" i="124"/>
  <c r="B40" i="124"/>
  <c r="A40" i="124"/>
  <c r="D39" i="124"/>
  <c r="B39" i="124"/>
  <c r="A39" i="124"/>
  <c r="D38" i="124"/>
  <c r="B38" i="124"/>
  <c r="A38" i="124"/>
  <c r="D37" i="124"/>
  <c r="B37" i="124"/>
  <c r="A37" i="124"/>
  <c r="AB36" i="124"/>
  <c r="Z36" i="124"/>
  <c r="W36" i="124"/>
  <c r="T36" i="124"/>
  <c r="R36" i="124"/>
  <c r="O36" i="124"/>
  <c r="L36" i="124"/>
  <c r="J36" i="124"/>
  <c r="G36" i="124"/>
  <c r="D36" i="124"/>
  <c r="B36" i="124"/>
  <c r="A36" i="124"/>
  <c r="AB98" i="124"/>
  <c r="Z98" i="124"/>
  <c r="Y98" i="124"/>
  <c r="W98" i="124"/>
  <c r="V98" i="124"/>
  <c r="S98" i="124"/>
  <c r="Q98" i="124"/>
  <c r="O98" i="124"/>
  <c r="N98" i="124"/>
  <c r="L98" i="124"/>
  <c r="K98" i="124"/>
  <c r="H98" i="124"/>
  <c r="F98" i="124"/>
  <c r="D98" i="124"/>
  <c r="C98" i="124"/>
  <c r="AB97" i="124"/>
  <c r="Z97" i="124"/>
  <c r="Y97" i="124"/>
  <c r="W97" i="124"/>
  <c r="V97" i="124"/>
  <c r="S97" i="124"/>
  <c r="Q97" i="124"/>
  <c r="O97" i="124"/>
  <c r="N97" i="124"/>
  <c r="L97" i="124"/>
  <c r="K97" i="124"/>
  <c r="H97" i="124"/>
  <c r="F97" i="124"/>
  <c r="D97" i="124"/>
  <c r="C97" i="124"/>
  <c r="AB96" i="124"/>
  <c r="Z96" i="124"/>
  <c r="Y96" i="124"/>
  <c r="W96" i="124"/>
  <c r="V96" i="124"/>
  <c r="S96" i="124"/>
  <c r="Q96" i="124"/>
  <c r="O96" i="124"/>
  <c r="N96" i="124"/>
  <c r="L96" i="124"/>
  <c r="K96" i="124"/>
  <c r="H96" i="124"/>
  <c r="F96" i="124"/>
  <c r="D96" i="124"/>
  <c r="C96" i="124"/>
  <c r="AB95" i="124"/>
  <c r="Z95" i="124"/>
  <c r="Y95" i="124"/>
  <c r="W95" i="124"/>
  <c r="V95" i="124"/>
  <c r="S95" i="124"/>
  <c r="Q95" i="124"/>
  <c r="O95" i="124"/>
  <c r="N95" i="124"/>
  <c r="L95" i="124"/>
  <c r="K95" i="124"/>
  <c r="H95" i="124"/>
  <c r="F95" i="124"/>
  <c r="D95" i="124"/>
  <c r="C95" i="124"/>
  <c r="AB94" i="124"/>
  <c r="Z94" i="124"/>
  <c r="Y94" i="124"/>
  <c r="W94" i="124"/>
  <c r="V94" i="124"/>
  <c r="S94" i="124"/>
  <c r="Q94" i="124"/>
  <c r="O94" i="124"/>
  <c r="N94" i="124"/>
  <c r="L94" i="124"/>
  <c r="K94" i="124"/>
  <c r="H94" i="124"/>
  <c r="F94" i="124"/>
  <c r="D94" i="124"/>
  <c r="C94" i="124"/>
  <c r="AB91" i="124"/>
  <c r="Z91" i="124"/>
  <c r="Y91" i="124"/>
  <c r="W91" i="124"/>
  <c r="V91" i="124"/>
  <c r="S91" i="124"/>
  <c r="Q91" i="124"/>
  <c r="O91" i="124"/>
  <c r="N91" i="124"/>
  <c r="L91" i="124"/>
  <c r="K91" i="124"/>
  <c r="H91" i="124"/>
  <c r="F91" i="124"/>
  <c r="D91" i="124"/>
  <c r="C91" i="124"/>
  <c r="AB90" i="124"/>
  <c r="Z90" i="124"/>
  <c r="Y90" i="124"/>
  <c r="W90" i="124"/>
  <c r="V90" i="124"/>
  <c r="S90" i="124"/>
  <c r="Q90" i="124"/>
  <c r="O90" i="124"/>
  <c r="N90" i="124"/>
  <c r="L90" i="124"/>
  <c r="K90" i="124"/>
  <c r="H90" i="124"/>
  <c r="F90" i="124"/>
  <c r="D90" i="124"/>
  <c r="C90" i="124"/>
  <c r="AB89" i="124"/>
  <c r="Z89" i="124"/>
  <c r="Y89" i="124"/>
  <c r="W89" i="124"/>
  <c r="V89" i="124"/>
  <c r="S89" i="124"/>
  <c r="Q89" i="124"/>
  <c r="O89" i="124"/>
  <c r="N89" i="124"/>
  <c r="L89" i="124"/>
  <c r="K89" i="124"/>
  <c r="H89" i="124"/>
  <c r="F89" i="124"/>
  <c r="D89" i="124"/>
  <c r="C89" i="124"/>
  <c r="AB88" i="124"/>
  <c r="Z88" i="124"/>
  <c r="Y88" i="124"/>
  <c r="W88" i="124"/>
  <c r="V88" i="124"/>
  <c r="S88" i="124"/>
  <c r="Q88" i="124"/>
  <c r="O88" i="124"/>
  <c r="N88" i="124"/>
  <c r="L88" i="124"/>
  <c r="K88" i="124"/>
  <c r="H88" i="124"/>
  <c r="F88" i="124"/>
  <c r="D88" i="124"/>
  <c r="C88" i="124"/>
  <c r="AB87" i="124"/>
  <c r="Z87" i="124"/>
  <c r="Y87" i="124"/>
  <c r="W87" i="124"/>
  <c r="V87" i="124"/>
  <c r="S87" i="124"/>
  <c r="Q87" i="124"/>
  <c r="O87" i="124"/>
  <c r="N87" i="124"/>
  <c r="L87" i="124"/>
  <c r="K87" i="124"/>
  <c r="H87" i="124"/>
  <c r="F87" i="124"/>
  <c r="D87" i="124"/>
  <c r="C87" i="124"/>
  <c r="AB84" i="124"/>
  <c r="Z84" i="124"/>
  <c r="Y84" i="124"/>
  <c r="W84" i="124"/>
  <c r="V84" i="124"/>
  <c r="S84" i="124"/>
  <c r="Q84" i="124"/>
  <c r="O84" i="124"/>
  <c r="N84" i="124"/>
  <c r="L84" i="124"/>
  <c r="K84" i="124"/>
  <c r="H84" i="124"/>
  <c r="F84" i="124"/>
  <c r="D84" i="124"/>
  <c r="C84" i="124"/>
  <c r="AB83" i="124"/>
  <c r="Z83" i="124"/>
  <c r="Y83" i="124"/>
  <c r="W83" i="124"/>
  <c r="V83" i="124"/>
  <c r="S83" i="124"/>
  <c r="Q83" i="124"/>
  <c r="O83" i="124"/>
  <c r="N83" i="124"/>
  <c r="L83" i="124"/>
  <c r="K83" i="124"/>
  <c r="H83" i="124"/>
  <c r="F83" i="124"/>
  <c r="D83" i="124"/>
  <c r="C83" i="124"/>
  <c r="AB82" i="124"/>
  <c r="Z82" i="124"/>
  <c r="Y82" i="124"/>
  <c r="W82" i="124"/>
  <c r="V82" i="124"/>
  <c r="S82" i="124"/>
  <c r="Q82" i="124"/>
  <c r="O82" i="124"/>
  <c r="N82" i="124"/>
  <c r="L82" i="124"/>
  <c r="K82" i="124"/>
  <c r="H82" i="124"/>
  <c r="F82" i="124"/>
  <c r="D82" i="124"/>
  <c r="C82" i="124"/>
  <c r="AB81" i="124"/>
  <c r="Z81" i="124"/>
  <c r="Y81" i="124"/>
  <c r="W81" i="124"/>
  <c r="V81" i="124"/>
  <c r="S81" i="124"/>
  <c r="Q81" i="124"/>
  <c r="O81" i="124"/>
  <c r="N81" i="124"/>
  <c r="L81" i="124"/>
  <c r="K81" i="124"/>
  <c r="H81" i="124"/>
  <c r="F81" i="124"/>
  <c r="D81" i="124"/>
  <c r="C81" i="124"/>
  <c r="AB80" i="124"/>
  <c r="Z80" i="124"/>
  <c r="Y80" i="124"/>
  <c r="W80" i="124"/>
  <c r="V80" i="124"/>
  <c r="S80" i="124"/>
  <c r="Q80" i="124"/>
  <c r="O80" i="124"/>
  <c r="N80" i="124"/>
  <c r="L80" i="124"/>
  <c r="K80" i="124"/>
  <c r="H80" i="124"/>
  <c r="F80" i="124"/>
  <c r="D80" i="124"/>
  <c r="C80" i="124"/>
  <c r="AB77" i="124"/>
  <c r="Z77" i="124"/>
  <c r="Y77" i="124"/>
  <c r="W77" i="124"/>
  <c r="V77" i="124"/>
  <c r="S77" i="124"/>
  <c r="Q77" i="124"/>
  <c r="O77" i="124"/>
  <c r="N77" i="124"/>
  <c r="L77" i="124"/>
  <c r="K77" i="124"/>
  <c r="H77" i="124"/>
  <c r="F77" i="124"/>
  <c r="D77" i="124"/>
  <c r="C77" i="124"/>
  <c r="AB76" i="124"/>
  <c r="Z76" i="124"/>
  <c r="Y76" i="124"/>
  <c r="W76" i="124"/>
  <c r="V76" i="124"/>
  <c r="S76" i="124"/>
  <c r="Q76" i="124"/>
  <c r="O76" i="124"/>
  <c r="N76" i="124"/>
  <c r="L76" i="124"/>
  <c r="K76" i="124"/>
  <c r="H76" i="124"/>
  <c r="F76" i="124"/>
  <c r="D76" i="124"/>
  <c r="C76" i="124"/>
  <c r="AB75" i="124"/>
  <c r="Z75" i="124"/>
  <c r="Y75" i="124"/>
  <c r="W75" i="124"/>
  <c r="V75" i="124"/>
  <c r="S75" i="124"/>
  <c r="Q75" i="124"/>
  <c r="O75" i="124"/>
  <c r="N75" i="124"/>
  <c r="L75" i="124"/>
  <c r="K75" i="124"/>
  <c r="H75" i="124"/>
  <c r="F75" i="124"/>
  <c r="D75" i="124"/>
  <c r="C75" i="124"/>
  <c r="AB74" i="124"/>
  <c r="Z74" i="124"/>
  <c r="Y74" i="124"/>
  <c r="W74" i="124"/>
  <c r="V74" i="124"/>
  <c r="S74" i="124"/>
  <c r="Q74" i="124"/>
  <c r="O74" i="124"/>
  <c r="N74" i="124"/>
  <c r="L74" i="124"/>
  <c r="K74" i="124"/>
  <c r="H74" i="124"/>
  <c r="F74" i="124"/>
  <c r="D74" i="124"/>
  <c r="C74" i="124"/>
  <c r="AB73" i="124"/>
  <c r="Z73" i="124"/>
  <c r="Y73" i="124"/>
  <c r="W73" i="124"/>
  <c r="V73" i="124"/>
  <c r="S73" i="124"/>
  <c r="Q73" i="124"/>
  <c r="O73" i="124"/>
  <c r="N73" i="124"/>
  <c r="L73" i="124"/>
  <c r="K73" i="124"/>
  <c r="H73" i="124"/>
  <c r="F73" i="124"/>
  <c r="D73" i="124"/>
  <c r="C73" i="124"/>
  <c r="AB70" i="124"/>
  <c r="Z70" i="124"/>
  <c r="Y70" i="124"/>
  <c r="W70" i="124"/>
  <c r="V70" i="124"/>
  <c r="S70" i="124"/>
  <c r="Q70" i="124"/>
  <c r="O70" i="124"/>
  <c r="N70" i="124"/>
  <c r="L70" i="124"/>
  <c r="K70" i="124"/>
  <c r="H70" i="124"/>
  <c r="F70" i="124"/>
  <c r="D70" i="124"/>
  <c r="C70" i="124"/>
  <c r="AB69" i="124"/>
  <c r="Z69" i="124"/>
  <c r="Y69" i="124"/>
  <c r="W69" i="124"/>
  <c r="V69" i="124"/>
  <c r="S69" i="124"/>
  <c r="Q69" i="124"/>
  <c r="O69" i="124"/>
  <c r="N69" i="124"/>
  <c r="L69" i="124"/>
  <c r="K69" i="124"/>
  <c r="H69" i="124"/>
  <c r="F69" i="124"/>
  <c r="D69" i="124"/>
  <c r="C69" i="124"/>
  <c r="AB68" i="124"/>
  <c r="Z68" i="124"/>
  <c r="Y68" i="124"/>
  <c r="W68" i="124"/>
  <c r="V68" i="124"/>
  <c r="S68" i="124"/>
  <c r="Q68" i="124"/>
  <c r="O68" i="124"/>
  <c r="N68" i="124"/>
  <c r="L68" i="124"/>
  <c r="K68" i="124"/>
  <c r="H68" i="124"/>
  <c r="F68" i="124"/>
  <c r="D68" i="124"/>
  <c r="C68" i="124"/>
  <c r="AB67" i="124"/>
  <c r="Z67" i="124"/>
  <c r="Y67" i="124"/>
  <c r="W67" i="124"/>
  <c r="V67" i="124"/>
  <c r="S67" i="124"/>
  <c r="Q67" i="124"/>
  <c r="O67" i="124"/>
  <c r="N67" i="124"/>
  <c r="L67" i="124"/>
  <c r="K67" i="124"/>
  <c r="H67" i="124"/>
  <c r="F67" i="124"/>
  <c r="D67" i="124"/>
  <c r="C67" i="124"/>
  <c r="AB66" i="124"/>
  <c r="Z66" i="124"/>
  <c r="Y66" i="124"/>
  <c r="W66" i="124"/>
  <c r="V66" i="124"/>
  <c r="S66" i="124"/>
  <c r="Q66" i="124"/>
  <c r="O66" i="124"/>
  <c r="N66" i="124"/>
  <c r="L66" i="124"/>
  <c r="K66" i="124"/>
  <c r="H66" i="124"/>
  <c r="F66" i="124"/>
  <c r="D66" i="124"/>
  <c r="C66" i="124"/>
  <c r="AC64" i="124"/>
  <c r="AC34" i="124"/>
  <c r="AC64" i="44"/>
  <c r="AC34" i="44"/>
  <c r="I4" i="123"/>
  <c r="G4" i="123"/>
  <c r="I4" i="122"/>
  <c r="G4" i="122"/>
  <c r="I4" i="121"/>
  <c r="G4" i="121"/>
  <c r="I4" i="120"/>
  <c r="G4" i="120"/>
  <c r="I4" i="119"/>
  <c r="G4" i="119"/>
  <c r="I4" i="118"/>
  <c r="G4" i="118"/>
  <c r="I4" i="117"/>
  <c r="G4" i="117"/>
  <c r="I4" i="116"/>
  <c r="G4" i="116"/>
  <c r="I4" i="115"/>
  <c r="G4" i="115"/>
  <c r="I4" i="114"/>
  <c r="G4" i="114"/>
  <c r="I4" i="113"/>
  <c r="G4" i="113"/>
  <c r="I4" i="112"/>
  <c r="G4" i="112"/>
  <c r="I4" i="111"/>
  <c r="G4" i="111"/>
  <c r="I4" i="110"/>
  <c r="G4" i="110"/>
  <c r="I4" i="109"/>
  <c r="G4" i="109"/>
  <c r="I4" i="108"/>
  <c r="G4" i="108"/>
  <c r="I4" i="107"/>
  <c r="G4" i="107"/>
  <c r="I4" i="106"/>
  <c r="G4" i="106"/>
  <c r="I4" i="105"/>
  <c r="G4" i="105"/>
  <c r="I4" i="104"/>
  <c r="G4" i="104"/>
  <c r="I4" i="103"/>
  <c r="G4" i="103"/>
  <c r="I4" i="102"/>
  <c r="G4" i="102"/>
  <c r="I4" i="101"/>
  <c r="G4" i="101"/>
  <c r="I4" i="100"/>
  <c r="G4" i="100"/>
  <c r="I4" i="99"/>
  <c r="G4" i="99"/>
  <c r="I4" i="98"/>
  <c r="G4" i="98"/>
  <c r="I4" i="97"/>
  <c r="G4" i="97"/>
  <c r="I4" i="96"/>
  <c r="G4" i="96"/>
  <c r="I4" i="95"/>
  <c r="G4" i="95"/>
  <c r="I4" i="94"/>
  <c r="G4" i="94"/>
  <c r="I4" i="93"/>
  <c r="G4" i="93"/>
  <c r="I4" i="92"/>
  <c r="G4" i="92"/>
  <c r="I4" i="91"/>
  <c r="G4" i="91"/>
  <c r="I4" i="90"/>
  <c r="G4" i="90"/>
  <c r="I4" i="89"/>
  <c r="G4" i="89"/>
  <c r="I4" i="88"/>
  <c r="G4" i="88"/>
  <c r="I4" i="87"/>
  <c r="G4" i="87"/>
  <c r="B944" i="125"/>
  <c r="X944" i="125"/>
  <c r="B945" i="125"/>
  <c r="X945" i="125"/>
  <c r="B946" i="125"/>
  <c r="X946" i="125"/>
  <c r="B947" i="125"/>
  <c r="X947" i="125"/>
  <c r="B948" i="125"/>
  <c r="X948" i="125"/>
  <c r="B949" i="125"/>
  <c r="X949" i="125"/>
  <c r="B950" i="125"/>
  <c r="X950" i="125"/>
  <c r="B951" i="125"/>
  <c r="X951" i="125"/>
  <c r="B952" i="125"/>
  <c r="X952" i="125"/>
  <c r="B953" i="125"/>
  <c r="X953" i="125"/>
  <c r="B954" i="125"/>
  <c r="X954" i="125"/>
  <c r="B955" i="125"/>
  <c r="X955" i="125"/>
  <c r="B956" i="125"/>
  <c r="X956" i="125"/>
  <c r="B957" i="125"/>
  <c r="X957" i="125"/>
  <c r="B958" i="125"/>
  <c r="X958" i="125"/>
  <c r="B959" i="125"/>
  <c r="X959" i="125"/>
  <c r="B960" i="125"/>
  <c r="X960" i="125"/>
  <c r="B961" i="125"/>
  <c r="X961" i="125"/>
  <c r="B962" i="125"/>
  <c r="X962" i="125"/>
  <c r="B963" i="125"/>
  <c r="X963" i="125"/>
  <c r="B964" i="125"/>
  <c r="X964" i="125"/>
  <c r="B965" i="125"/>
  <c r="X965" i="125"/>
  <c r="B966" i="125"/>
  <c r="X966" i="125"/>
  <c r="H36" i="123"/>
  <c r="B30" i="123"/>
  <c r="AA30" i="123" s="1"/>
  <c r="B29" i="123"/>
  <c r="AA29" i="123" s="1"/>
  <c r="B28" i="123"/>
  <c r="AA28" i="123"/>
  <c r="B27" i="123"/>
  <c r="AA27" i="123" s="1"/>
  <c r="B26" i="123"/>
  <c r="AA26" i="123" s="1"/>
  <c r="B25" i="123"/>
  <c r="AA25" i="123" s="1"/>
  <c r="B24" i="123"/>
  <c r="B23" i="123"/>
  <c r="B22" i="123"/>
  <c r="B21" i="123"/>
  <c r="B20" i="123"/>
  <c r="B19" i="123"/>
  <c r="A19" i="123"/>
  <c r="B18" i="123"/>
  <c r="A18" i="123"/>
  <c r="B17" i="123"/>
  <c r="A17" i="123"/>
  <c r="B16" i="123"/>
  <c r="A16" i="123"/>
  <c r="B15" i="123"/>
  <c r="A15" i="123"/>
  <c r="B14" i="123"/>
  <c r="A14" i="123"/>
  <c r="B13" i="123"/>
  <c r="A13" i="123"/>
  <c r="B12" i="123"/>
  <c r="A12" i="123"/>
  <c r="B11" i="123"/>
  <c r="AA11" i="123" s="1"/>
  <c r="I40" i="123" s="1" a="1"/>
  <c r="I40" i="123" s="1"/>
  <c r="I46" i="123" s="1"/>
  <c r="A11" i="123"/>
  <c r="B10" i="123"/>
  <c r="A10" i="123"/>
  <c r="B9" i="123"/>
  <c r="A9" i="123"/>
  <c r="B8" i="123"/>
  <c r="A8" i="123"/>
  <c r="B7" i="123"/>
  <c r="A7" i="123"/>
  <c r="H36" i="122"/>
  <c r="B30" i="122"/>
  <c r="AA30" i="122" s="1"/>
  <c r="B29" i="122"/>
  <c r="AA29" i="122"/>
  <c r="B28" i="122"/>
  <c r="AA28" i="122" s="1"/>
  <c r="B27" i="122"/>
  <c r="AA27" i="122"/>
  <c r="B26" i="122"/>
  <c r="AA26" i="122" s="1"/>
  <c r="B25" i="122"/>
  <c r="B24" i="122"/>
  <c r="B23" i="122"/>
  <c r="B22" i="122"/>
  <c r="B21" i="122"/>
  <c r="B20" i="122"/>
  <c r="B19" i="122"/>
  <c r="Z19" i="122" s="1"/>
  <c r="A19" i="122"/>
  <c r="B18" i="122"/>
  <c r="A18" i="122"/>
  <c r="B17" i="122"/>
  <c r="A17" i="122"/>
  <c r="B16" i="122"/>
  <c r="A16" i="122"/>
  <c r="B15" i="122"/>
  <c r="A15" i="122"/>
  <c r="B14" i="122"/>
  <c r="A14" i="122"/>
  <c r="B13" i="122"/>
  <c r="A13" i="122"/>
  <c r="B12" i="122"/>
  <c r="A12" i="122"/>
  <c r="B11" i="122"/>
  <c r="A11" i="122"/>
  <c r="B10" i="122"/>
  <c r="Z10" i="122"/>
  <c r="A10" i="122"/>
  <c r="B9" i="122"/>
  <c r="Z9" i="122" s="1"/>
  <c r="A9" i="122"/>
  <c r="B8" i="122"/>
  <c r="A8" i="122"/>
  <c r="B7" i="122"/>
  <c r="Z7" i="122"/>
  <c r="A7" i="122"/>
  <c r="H36" i="121"/>
  <c r="B30" i="121"/>
  <c r="AA30" i="121"/>
  <c r="B29" i="121"/>
  <c r="AA29" i="121" s="1"/>
  <c r="B28" i="121"/>
  <c r="AA28" i="121"/>
  <c r="B27" i="121"/>
  <c r="AA27" i="121" s="1"/>
  <c r="B26" i="121"/>
  <c r="AA26" i="121" s="1"/>
  <c r="B25" i="121"/>
  <c r="B24" i="121"/>
  <c r="B23" i="121"/>
  <c r="B22" i="121"/>
  <c r="B21" i="121"/>
  <c r="B20" i="121"/>
  <c r="B19" i="121"/>
  <c r="Z19" i="121" s="1"/>
  <c r="A19" i="121"/>
  <c r="B18" i="121"/>
  <c r="Z18" i="121"/>
  <c r="A18" i="121"/>
  <c r="B17" i="121"/>
  <c r="A17" i="121"/>
  <c r="B16" i="121"/>
  <c r="A16" i="121"/>
  <c r="B15" i="121"/>
  <c r="A15" i="121"/>
  <c r="B14" i="121"/>
  <c r="A14" i="121"/>
  <c r="B13" i="121"/>
  <c r="A13" i="121"/>
  <c r="B12" i="121"/>
  <c r="Z12" i="121" s="1"/>
  <c r="A12" i="121"/>
  <c r="B11" i="121"/>
  <c r="A11" i="121"/>
  <c r="B10" i="121"/>
  <c r="Z10" i="121" s="1"/>
  <c r="A10" i="121"/>
  <c r="B9" i="121"/>
  <c r="A9" i="121"/>
  <c r="B8" i="121"/>
  <c r="A8" i="121"/>
  <c r="B7" i="121"/>
  <c r="A7" i="121"/>
  <c r="H36" i="120"/>
  <c r="B30" i="120"/>
  <c r="AA30" i="120" s="1"/>
  <c r="B29" i="120"/>
  <c r="AA29" i="120" s="1"/>
  <c r="B28" i="120"/>
  <c r="AA28" i="120"/>
  <c r="B27" i="120"/>
  <c r="AA27" i="120" s="1"/>
  <c r="B26" i="120"/>
  <c r="AA26" i="120" s="1"/>
  <c r="B25" i="120"/>
  <c r="B24" i="120"/>
  <c r="B23" i="120"/>
  <c r="B22" i="120"/>
  <c r="B21" i="120"/>
  <c r="B20" i="120"/>
  <c r="B19" i="120"/>
  <c r="Z19" i="120" s="1"/>
  <c r="A19" i="120"/>
  <c r="B18" i="120"/>
  <c r="A18" i="120"/>
  <c r="B17" i="120"/>
  <c r="A17" i="120"/>
  <c r="AA17" i="120"/>
  <c r="B16" i="120"/>
  <c r="A16" i="120"/>
  <c r="B15" i="120"/>
  <c r="A15" i="120"/>
  <c r="B14" i="120"/>
  <c r="AA14" i="120" s="1"/>
  <c r="A14" i="120"/>
  <c r="B13" i="120"/>
  <c r="A13" i="120"/>
  <c r="B12" i="120"/>
  <c r="A12" i="120"/>
  <c r="B11" i="120"/>
  <c r="A11" i="120"/>
  <c r="B10" i="120"/>
  <c r="A10" i="120"/>
  <c r="B9" i="120"/>
  <c r="A9" i="120"/>
  <c r="B8" i="120"/>
  <c r="A8" i="120"/>
  <c r="B7" i="120"/>
  <c r="AA7" i="120" s="1"/>
  <c r="A7" i="120"/>
  <c r="H36" i="119"/>
  <c r="B30" i="119"/>
  <c r="AA30" i="119" s="1"/>
  <c r="B29" i="119"/>
  <c r="AA29" i="119" s="1"/>
  <c r="B28" i="119"/>
  <c r="AA28" i="119"/>
  <c r="B27" i="119"/>
  <c r="AA27" i="119" s="1"/>
  <c r="B26" i="119"/>
  <c r="AA26" i="119" s="1"/>
  <c r="B25" i="119"/>
  <c r="Z25" i="119"/>
  <c r="B24" i="119"/>
  <c r="B23" i="119"/>
  <c r="B22" i="119"/>
  <c r="B21" i="119"/>
  <c r="Z21" i="119" s="1"/>
  <c r="B20" i="119"/>
  <c r="B19" i="119"/>
  <c r="Z19" i="119" s="1"/>
  <c r="A19" i="119"/>
  <c r="B18" i="119"/>
  <c r="A18" i="119"/>
  <c r="B17" i="119"/>
  <c r="A17" i="119"/>
  <c r="B16" i="119"/>
  <c r="Z16" i="119" s="1"/>
  <c r="A16" i="119"/>
  <c r="B15" i="119"/>
  <c r="A15" i="119"/>
  <c r="B14" i="119"/>
  <c r="Z14" i="119"/>
  <c r="A14" i="119"/>
  <c r="B13" i="119"/>
  <c r="A13" i="119"/>
  <c r="B12" i="119"/>
  <c r="Z12" i="119"/>
  <c r="A12" i="119"/>
  <c r="B11" i="119"/>
  <c r="A11" i="119"/>
  <c r="B10" i="119"/>
  <c r="A10" i="119"/>
  <c r="B9" i="119"/>
  <c r="A9" i="119"/>
  <c r="B8" i="119"/>
  <c r="Z8" i="119"/>
  <c r="A8" i="119"/>
  <c r="B7" i="119"/>
  <c r="A7" i="119"/>
  <c r="H36" i="118"/>
  <c r="B30" i="118"/>
  <c r="AA30" i="118" s="1"/>
  <c r="B29" i="118"/>
  <c r="AA29" i="118"/>
  <c r="B28" i="118"/>
  <c r="AA28" i="118" s="1"/>
  <c r="B27" i="118"/>
  <c r="AA27" i="118"/>
  <c r="B26" i="118"/>
  <c r="AA26" i="118" s="1"/>
  <c r="B25" i="118"/>
  <c r="AA25" i="118" s="1"/>
  <c r="B24" i="118"/>
  <c r="AA24" i="118"/>
  <c r="B23" i="118"/>
  <c r="Z23" i="118" s="1"/>
  <c r="B22" i="118"/>
  <c r="B21" i="118"/>
  <c r="B20" i="118"/>
  <c r="B19" i="118"/>
  <c r="Z19" i="118" s="1"/>
  <c r="A19" i="118"/>
  <c r="B18" i="118"/>
  <c r="A18" i="118"/>
  <c r="B17" i="118"/>
  <c r="A17" i="118"/>
  <c r="B16" i="118"/>
  <c r="A16" i="118"/>
  <c r="B15" i="118"/>
  <c r="Z15" i="118"/>
  <c r="A15" i="118"/>
  <c r="B14" i="118"/>
  <c r="A14" i="118"/>
  <c r="B13" i="118"/>
  <c r="Z13" i="118"/>
  <c r="A13" i="118"/>
  <c r="B12" i="118"/>
  <c r="A12" i="118"/>
  <c r="B11" i="118"/>
  <c r="Z11" i="118" s="1"/>
  <c r="A11" i="118"/>
  <c r="B10" i="118"/>
  <c r="A10" i="118"/>
  <c r="B9" i="118"/>
  <c r="A9" i="118"/>
  <c r="B8" i="118"/>
  <c r="A8" i="118"/>
  <c r="B7" i="118"/>
  <c r="Z7" i="118" s="1"/>
  <c r="A7" i="118"/>
  <c r="H36" i="117"/>
  <c r="B30" i="117"/>
  <c r="AA30" i="117" s="1"/>
  <c r="B29" i="117"/>
  <c r="AA29" i="117"/>
  <c r="B28" i="117"/>
  <c r="AA28" i="117" s="1"/>
  <c r="B27" i="117"/>
  <c r="AA27" i="117"/>
  <c r="B26" i="117"/>
  <c r="AA26" i="117" s="1"/>
  <c r="B25" i="117"/>
  <c r="B24" i="117"/>
  <c r="B23" i="117"/>
  <c r="B22" i="117"/>
  <c r="B21" i="117"/>
  <c r="B20" i="117"/>
  <c r="B19" i="117"/>
  <c r="A19" i="117"/>
  <c r="B18" i="117"/>
  <c r="A18" i="117"/>
  <c r="B17" i="117"/>
  <c r="A17" i="117"/>
  <c r="B16" i="117"/>
  <c r="A16" i="117"/>
  <c r="B15" i="117"/>
  <c r="A15" i="117"/>
  <c r="B14" i="117"/>
  <c r="Z14" i="117"/>
  <c r="A14" i="117"/>
  <c r="B13" i="117"/>
  <c r="A13" i="117"/>
  <c r="B12" i="117"/>
  <c r="Z12" i="117"/>
  <c r="A12" i="117"/>
  <c r="B11" i="117"/>
  <c r="A11" i="117"/>
  <c r="B10" i="117"/>
  <c r="A10" i="117"/>
  <c r="B9" i="117"/>
  <c r="A9" i="117"/>
  <c r="B8" i="117"/>
  <c r="A8" i="117"/>
  <c r="B7" i="117"/>
  <c r="A7" i="117"/>
  <c r="H36" i="116"/>
  <c r="B30" i="116"/>
  <c r="AA30" i="116"/>
  <c r="B29" i="116"/>
  <c r="AA29" i="116"/>
  <c r="B28" i="116"/>
  <c r="AA28" i="116"/>
  <c r="B27" i="116"/>
  <c r="AA27" i="116"/>
  <c r="B26" i="116"/>
  <c r="AA26" i="116" s="1"/>
  <c r="B25" i="116"/>
  <c r="B24" i="116"/>
  <c r="B23" i="116"/>
  <c r="B22" i="116"/>
  <c r="B21" i="116"/>
  <c r="B20" i="116"/>
  <c r="B19" i="116"/>
  <c r="A19" i="116"/>
  <c r="B18" i="116"/>
  <c r="A18" i="116"/>
  <c r="B17" i="116"/>
  <c r="A17" i="116"/>
  <c r="B16" i="116"/>
  <c r="A16" i="116"/>
  <c r="B15" i="116"/>
  <c r="Z15" i="116" s="1"/>
  <c r="A15" i="116"/>
  <c r="B14" i="116"/>
  <c r="A14" i="116"/>
  <c r="B13" i="116"/>
  <c r="Z13" i="116"/>
  <c r="A13" i="116"/>
  <c r="B12" i="116"/>
  <c r="A12" i="116"/>
  <c r="B11" i="116"/>
  <c r="A11" i="116"/>
  <c r="B10" i="116"/>
  <c r="A10" i="116"/>
  <c r="B9" i="116"/>
  <c r="Z9" i="116" s="1"/>
  <c r="A9" i="116"/>
  <c r="B8" i="116"/>
  <c r="AA8" i="116" s="1"/>
  <c r="I37" i="116" s="1" a="1"/>
  <c r="I37" i="116" s="1"/>
  <c r="I43" i="116" s="1"/>
  <c r="A8" i="116"/>
  <c r="B7" i="116"/>
  <c r="Z7" i="116"/>
  <c r="A7" i="116"/>
  <c r="H36" i="115"/>
  <c r="B30" i="115"/>
  <c r="AA30" i="115"/>
  <c r="B29" i="115"/>
  <c r="AA29" i="115"/>
  <c r="B28" i="115"/>
  <c r="AA28" i="115"/>
  <c r="B27" i="115"/>
  <c r="AA27" i="115"/>
  <c r="B26" i="115"/>
  <c r="AA26" i="115" s="1"/>
  <c r="B25" i="115"/>
  <c r="B24" i="115"/>
  <c r="B23" i="115"/>
  <c r="B22" i="115"/>
  <c r="B21" i="115"/>
  <c r="B20" i="115"/>
  <c r="B19" i="115"/>
  <c r="AA19" i="115" s="1"/>
  <c r="A19" i="115"/>
  <c r="B18" i="115"/>
  <c r="A18" i="115"/>
  <c r="AA18" i="115"/>
  <c r="B17" i="115"/>
  <c r="A17" i="115"/>
  <c r="B16" i="115"/>
  <c r="A16" i="115"/>
  <c r="AA16" i="115" s="1"/>
  <c r="B15" i="115"/>
  <c r="A15" i="115"/>
  <c r="B14" i="115"/>
  <c r="Z14" i="115" s="1"/>
  <c r="A14" i="115"/>
  <c r="B13" i="115"/>
  <c r="A13" i="115"/>
  <c r="B12" i="115"/>
  <c r="AA12" i="115" s="1"/>
  <c r="A12" i="115"/>
  <c r="B11" i="115"/>
  <c r="AA11" i="115" s="1"/>
  <c r="A11" i="115"/>
  <c r="B10" i="115"/>
  <c r="A10" i="115"/>
  <c r="AA10" i="115" s="1"/>
  <c r="B9" i="115"/>
  <c r="A9" i="115"/>
  <c r="B8" i="115"/>
  <c r="AA8" i="115" s="1"/>
  <c r="I37" i="115" s="1" a="1"/>
  <c r="I37" i="115" s="1"/>
  <c r="I43" i="115" s="1"/>
  <c r="A8" i="115"/>
  <c r="B7" i="115"/>
  <c r="A7" i="115"/>
  <c r="H36" i="114"/>
  <c r="B30" i="114"/>
  <c r="AA30" i="114" s="1"/>
  <c r="B29" i="114"/>
  <c r="AA29" i="114" s="1"/>
  <c r="B28" i="114"/>
  <c r="AA28" i="114"/>
  <c r="B27" i="114"/>
  <c r="AA27" i="114" s="1"/>
  <c r="B26" i="114"/>
  <c r="AA26" i="114" s="1"/>
  <c r="B25" i="114"/>
  <c r="B24" i="114"/>
  <c r="B23" i="114"/>
  <c r="Z23" i="114"/>
  <c r="B22" i="114"/>
  <c r="B21" i="114"/>
  <c r="B20" i="114"/>
  <c r="B19" i="114"/>
  <c r="Z19" i="114" s="1"/>
  <c r="A19" i="114"/>
  <c r="B18" i="114"/>
  <c r="A18" i="114"/>
  <c r="B17" i="114"/>
  <c r="Z17" i="114"/>
  <c r="A17" i="114"/>
  <c r="B16" i="114"/>
  <c r="A16" i="114"/>
  <c r="B15" i="114"/>
  <c r="Z15" i="114"/>
  <c r="A15" i="114"/>
  <c r="B14" i="114"/>
  <c r="A14" i="114"/>
  <c r="B13" i="114"/>
  <c r="Z13" i="114" s="1"/>
  <c r="A13" i="114"/>
  <c r="B12" i="114"/>
  <c r="A12" i="114"/>
  <c r="B11" i="114"/>
  <c r="Z11" i="114"/>
  <c r="A11" i="114"/>
  <c r="B10" i="114"/>
  <c r="A10" i="114"/>
  <c r="B9" i="114"/>
  <c r="A9" i="114"/>
  <c r="B8" i="114"/>
  <c r="A8" i="114"/>
  <c r="B7" i="114"/>
  <c r="Z7" i="114"/>
  <c r="A7" i="114"/>
  <c r="H36" i="113"/>
  <c r="B30" i="113"/>
  <c r="AA30" i="113" s="1"/>
  <c r="B29" i="113"/>
  <c r="AA29" i="113"/>
  <c r="B28" i="113"/>
  <c r="AA28" i="113"/>
  <c r="B27" i="113"/>
  <c r="AA27" i="113"/>
  <c r="B26" i="113"/>
  <c r="AA26" i="113" s="1"/>
  <c r="B25" i="113"/>
  <c r="B24" i="113"/>
  <c r="B23" i="113"/>
  <c r="B22" i="113"/>
  <c r="Z22" i="113" s="1"/>
  <c r="B21" i="113"/>
  <c r="B20" i="113"/>
  <c r="B19" i="113"/>
  <c r="A19" i="113"/>
  <c r="B18" i="113"/>
  <c r="A18" i="113"/>
  <c r="B17" i="113"/>
  <c r="A17" i="113"/>
  <c r="B16" i="113"/>
  <c r="A16" i="113"/>
  <c r="B15" i="113"/>
  <c r="A15" i="113"/>
  <c r="B14" i="113"/>
  <c r="A14" i="113"/>
  <c r="B13" i="113"/>
  <c r="A13" i="113"/>
  <c r="B12" i="113"/>
  <c r="A12" i="113"/>
  <c r="B11" i="113"/>
  <c r="A11" i="113"/>
  <c r="B10" i="113"/>
  <c r="A10" i="113"/>
  <c r="B9" i="113"/>
  <c r="A9" i="113"/>
  <c r="B8" i="113"/>
  <c r="Z8" i="113" s="1"/>
  <c r="A8" i="113"/>
  <c r="B7" i="113"/>
  <c r="A7" i="113"/>
  <c r="H36" i="112"/>
  <c r="B30" i="112"/>
  <c r="AA30" i="112" s="1"/>
  <c r="B29" i="112"/>
  <c r="AA29" i="112"/>
  <c r="B28" i="112"/>
  <c r="AA28" i="112"/>
  <c r="B27" i="112"/>
  <c r="AA27" i="112"/>
  <c r="B26" i="112"/>
  <c r="AA26" i="112" s="1"/>
  <c r="B25" i="112"/>
  <c r="Z25" i="112" s="1"/>
  <c r="B24" i="112"/>
  <c r="B23" i="112"/>
  <c r="B22" i="112"/>
  <c r="B21" i="112"/>
  <c r="Z21" i="112" s="1"/>
  <c r="B20" i="112"/>
  <c r="B19" i="112"/>
  <c r="Z19" i="112" s="1"/>
  <c r="A19" i="112"/>
  <c r="B18" i="112"/>
  <c r="A18" i="112"/>
  <c r="B17" i="112"/>
  <c r="Z17" i="112" s="1"/>
  <c r="A17" i="112"/>
  <c r="B16" i="112"/>
  <c r="Z16" i="112"/>
  <c r="A16" i="112"/>
  <c r="B15" i="112"/>
  <c r="A15" i="112"/>
  <c r="B14" i="112"/>
  <c r="Z14" i="112" s="1"/>
  <c r="A14" i="112"/>
  <c r="B13" i="112"/>
  <c r="Z13" i="112"/>
  <c r="A13" i="112"/>
  <c r="B12" i="112"/>
  <c r="Z12" i="112" s="1"/>
  <c r="A12" i="112"/>
  <c r="B11" i="112"/>
  <c r="A11" i="112"/>
  <c r="B10" i="112"/>
  <c r="A10" i="112"/>
  <c r="B9" i="112"/>
  <c r="Z9" i="112" s="1"/>
  <c r="A9" i="112"/>
  <c r="B8" i="112"/>
  <c r="Z8" i="112" s="1"/>
  <c r="A8" i="112"/>
  <c r="B7" i="112"/>
  <c r="A7" i="112"/>
  <c r="H36" i="111"/>
  <c r="B30" i="111"/>
  <c r="AA30" i="111" s="1"/>
  <c r="B29" i="111"/>
  <c r="AA29" i="111" s="1"/>
  <c r="B28" i="111"/>
  <c r="AA28" i="111" s="1"/>
  <c r="B27" i="111"/>
  <c r="AA27" i="111" s="1"/>
  <c r="B26" i="111"/>
  <c r="AA26" i="111" s="1"/>
  <c r="B25" i="111"/>
  <c r="B24" i="111"/>
  <c r="B23" i="111"/>
  <c r="B22" i="111"/>
  <c r="B21" i="111"/>
  <c r="B20" i="111"/>
  <c r="B19" i="111"/>
  <c r="Z19" i="111" s="1"/>
  <c r="A19" i="111"/>
  <c r="B18" i="111"/>
  <c r="A18" i="111"/>
  <c r="B17" i="111"/>
  <c r="Z17" i="111" s="1"/>
  <c r="A17" i="111"/>
  <c r="B16" i="111"/>
  <c r="A16" i="111"/>
  <c r="B15" i="111"/>
  <c r="Z15" i="111" s="1"/>
  <c r="A15" i="111"/>
  <c r="B14" i="111"/>
  <c r="A14" i="111"/>
  <c r="B13" i="111"/>
  <c r="Z13" i="111"/>
  <c r="A13" i="111"/>
  <c r="B12" i="111"/>
  <c r="A12" i="111"/>
  <c r="B11" i="111"/>
  <c r="Z11" i="111" s="1"/>
  <c r="A11" i="111"/>
  <c r="B10" i="111"/>
  <c r="A10" i="111"/>
  <c r="B9" i="111"/>
  <c r="Z9" i="111"/>
  <c r="A9" i="111"/>
  <c r="B8" i="111"/>
  <c r="A8" i="111"/>
  <c r="B7" i="111"/>
  <c r="Z7" i="111" s="1"/>
  <c r="A7" i="111"/>
  <c r="H36" i="110"/>
  <c r="B30" i="110"/>
  <c r="AA30" i="110" s="1"/>
  <c r="B29" i="110"/>
  <c r="AA29" i="110" s="1"/>
  <c r="B28" i="110"/>
  <c r="AA28" i="110" s="1"/>
  <c r="B27" i="110"/>
  <c r="AA27" i="110" s="1"/>
  <c r="B26" i="110"/>
  <c r="AA26" i="110" s="1"/>
  <c r="B25" i="110"/>
  <c r="AA25" i="110"/>
  <c r="B24" i="110"/>
  <c r="B23" i="110"/>
  <c r="B22" i="110"/>
  <c r="B21" i="110"/>
  <c r="Z21" i="110" s="1"/>
  <c r="B20" i="110"/>
  <c r="B19" i="110"/>
  <c r="A19" i="110"/>
  <c r="B18" i="110"/>
  <c r="Z18" i="110" s="1"/>
  <c r="A18" i="110"/>
  <c r="B17" i="110"/>
  <c r="A17" i="110"/>
  <c r="B16" i="110"/>
  <c r="A16" i="110"/>
  <c r="B15" i="110"/>
  <c r="A15" i="110"/>
  <c r="B14" i="110"/>
  <c r="Z14" i="110"/>
  <c r="A14" i="110"/>
  <c r="B13" i="110"/>
  <c r="Z13" i="110" s="1"/>
  <c r="A13" i="110"/>
  <c r="B12" i="110"/>
  <c r="Z12" i="110"/>
  <c r="A12" i="110"/>
  <c r="B11" i="110"/>
  <c r="Z11" i="110" s="1"/>
  <c r="A11" i="110"/>
  <c r="B10" i="110"/>
  <c r="A10" i="110"/>
  <c r="B9" i="110"/>
  <c r="Z9" i="110"/>
  <c r="A9" i="110"/>
  <c r="B8" i="110"/>
  <c r="Z8" i="110" s="1"/>
  <c r="A8" i="110"/>
  <c r="B7" i="110"/>
  <c r="A7" i="110"/>
  <c r="H36" i="109"/>
  <c r="B30" i="109"/>
  <c r="AA30" i="109" s="1"/>
  <c r="B29" i="109"/>
  <c r="AA29" i="109" s="1"/>
  <c r="B28" i="109"/>
  <c r="AA28" i="109" s="1"/>
  <c r="B27" i="109"/>
  <c r="AA27" i="109" s="1"/>
  <c r="B26" i="109"/>
  <c r="AA26" i="109" s="1"/>
  <c r="B25" i="109"/>
  <c r="B24" i="109"/>
  <c r="B23" i="109"/>
  <c r="Z23" i="109"/>
  <c r="B22" i="109"/>
  <c r="B21" i="109"/>
  <c r="B20" i="109"/>
  <c r="B19" i="109"/>
  <c r="A19" i="109"/>
  <c r="B18" i="109"/>
  <c r="A18" i="109"/>
  <c r="B17" i="109"/>
  <c r="A17" i="109"/>
  <c r="B16" i="109"/>
  <c r="A16" i="109"/>
  <c r="B15" i="109"/>
  <c r="A15" i="109"/>
  <c r="B14" i="109"/>
  <c r="A14" i="109"/>
  <c r="B13" i="109"/>
  <c r="A13" i="109"/>
  <c r="B12" i="109"/>
  <c r="A12" i="109"/>
  <c r="B11" i="109"/>
  <c r="Z11" i="109" s="1"/>
  <c r="A11" i="109"/>
  <c r="B10" i="109"/>
  <c r="A10" i="109"/>
  <c r="B9" i="109"/>
  <c r="Z9" i="109"/>
  <c r="A9" i="109"/>
  <c r="B8" i="109"/>
  <c r="A8" i="109"/>
  <c r="B7" i="109"/>
  <c r="A7" i="109"/>
  <c r="H36" i="108"/>
  <c r="B30" i="108"/>
  <c r="AA30" i="108"/>
  <c r="B29" i="108"/>
  <c r="AA29" i="108"/>
  <c r="B28" i="108"/>
  <c r="AA28" i="108"/>
  <c r="B27" i="108"/>
  <c r="AA27" i="108"/>
  <c r="B26" i="108"/>
  <c r="AA26" i="108" s="1"/>
  <c r="B25" i="108"/>
  <c r="Z25" i="108" s="1"/>
  <c r="B24" i="108"/>
  <c r="B23" i="108"/>
  <c r="B22" i="108"/>
  <c r="B21" i="108"/>
  <c r="Z21" i="108" s="1"/>
  <c r="B20" i="108"/>
  <c r="B19" i="108"/>
  <c r="A19" i="108"/>
  <c r="B18" i="108"/>
  <c r="A18" i="108"/>
  <c r="B17" i="108"/>
  <c r="A17" i="108"/>
  <c r="B16" i="108"/>
  <c r="Z16" i="108"/>
  <c r="A16" i="108"/>
  <c r="B15" i="108"/>
  <c r="A15" i="108"/>
  <c r="AA15" i="108"/>
  <c r="B14" i="108"/>
  <c r="AA14" i="108" s="1"/>
  <c r="A14" i="108"/>
  <c r="B13" i="108"/>
  <c r="A13" i="108"/>
  <c r="B12" i="108"/>
  <c r="A12" i="108"/>
  <c r="AA12" i="108"/>
  <c r="B11" i="108"/>
  <c r="A11" i="108"/>
  <c r="B10" i="108"/>
  <c r="A10" i="108"/>
  <c r="B9" i="108"/>
  <c r="A9" i="108"/>
  <c r="B8" i="108"/>
  <c r="A8" i="108"/>
  <c r="B7" i="108"/>
  <c r="A7" i="108"/>
  <c r="H36" i="107"/>
  <c r="B30" i="107"/>
  <c r="AA30" i="107" s="1"/>
  <c r="B29" i="107"/>
  <c r="AA29" i="107" s="1"/>
  <c r="B28" i="107"/>
  <c r="AA28" i="107" s="1"/>
  <c r="B27" i="107"/>
  <c r="AA27" i="107" s="1"/>
  <c r="B26" i="107"/>
  <c r="AA26" i="107" s="1"/>
  <c r="B25" i="107"/>
  <c r="B24" i="107"/>
  <c r="Z24" i="107" s="1"/>
  <c r="B23" i="107"/>
  <c r="B22" i="107"/>
  <c r="B21" i="107"/>
  <c r="B20" i="107"/>
  <c r="Z20" i="107"/>
  <c r="B19" i="107"/>
  <c r="A19" i="107"/>
  <c r="B18" i="107"/>
  <c r="A18" i="107"/>
  <c r="B17" i="107"/>
  <c r="A17" i="107"/>
  <c r="B16" i="107"/>
  <c r="A16" i="107"/>
  <c r="B15" i="107"/>
  <c r="A15" i="107"/>
  <c r="B14" i="107"/>
  <c r="A14" i="107"/>
  <c r="B13" i="107"/>
  <c r="AA13" i="107" s="1"/>
  <c r="A13" i="107"/>
  <c r="B12" i="107"/>
  <c r="A12" i="107"/>
  <c r="B11" i="107"/>
  <c r="A11" i="107"/>
  <c r="AA11" i="107"/>
  <c r="B10" i="107"/>
  <c r="Z10" i="107"/>
  <c r="A10" i="107"/>
  <c r="B9" i="107"/>
  <c r="A9" i="107"/>
  <c r="B8" i="107"/>
  <c r="Z8" i="107" s="1"/>
  <c r="A8" i="107"/>
  <c r="B7" i="107"/>
  <c r="Z7" i="107"/>
  <c r="A7" i="107"/>
  <c r="H36" i="106"/>
  <c r="I38" i="106" s="1" a="1"/>
  <c r="I38" i="106" s="1"/>
  <c r="I44" i="106" s="1"/>
  <c r="B30" i="106"/>
  <c r="AA30" i="106" s="1"/>
  <c r="B29" i="106"/>
  <c r="AA29" i="106" s="1"/>
  <c r="B28" i="106"/>
  <c r="AA28" i="106" s="1"/>
  <c r="B27" i="106"/>
  <c r="AA27" i="106" s="1"/>
  <c r="B26" i="106"/>
  <c r="AA26" i="106" s="1"/>
  <c r="B25" i="106"/>
  <c r="B24" i="106"/>
  <c r="B23" i="106"/>
  <c r="Z23" i="106"/>
  <c r="B22" i="106"/>
  <c r="Z22" i="106"/>
  <c r="B21" i="106"/>
  <c r="B20" i="106"/>
  <c r="B19" i="106"/>
  <c r="AA19" i="106" s="1"/>
  <c r="A19" i="106"/>
  <c r="B18" i="106"/>
  <c r="A18" i="106"/>
  <c r="B17" i="106"/>
  <c r="AA17" i="106" s="1"/>
  <c r="A17" i="106"/>
  <c r="B16" i="106"/>
  <c r="A16" i="106"/>
  <c r="B15" i="106"/>
  <c r="A15" i="106"/>
  <c r="AA15" i="106"/>
  <c r="B14" i="106"/>
  <c r="A14" i="106"/>
  <c r="B13" i="106"/>
  <c r="A13" i="106"/>
  <c r="AA13" i="106" s="1"/>
  <c r="B12" i="106"/>
  <c r="A12" i="106"/>
  <c r="B11" i="106"/>
  <c r="AA11" i="106" s="1"/>
  <c r="A11" i="106"/>
  <c r="B10" i="106"/>
  <c r="A10" i="106"/>
  <c r="B9" i="106"/>
  <c r="A9" i="106"/>
  <c r="AA9" i="106"/>
  <c r="B8" i="106"/>
  <c r="A8" i="106"/>
  <c r="B7" i="106"/>
  <c r="Z7" i="106"/>
  <c r="A7" i="106"/>
  <c r="H36" i="105"/>
  <c r="B30" i="105"/>
  <c r="AA30" i="105"/>
  <c r="B29" i="105"/>
  <c r="AA29" i="105"/>
  <c r="B28" i="105"/>
  <c r="AA28" i="105"/>
  <c r="B27" i="105"/>
  <c r="AA27" i="105"/>
  <c r="B26" i="105"/>
  <c r="AA26" i="105" s="1"/>
  <c r="B25" i="105"/>
  <c r="B24" i="105"/>
  <c r="B23" i="105"/>
  <c r="B22" i="105"/>
  <c r="B21" i="105"/>
  <c r="B20" i="105"/>
  <c r="B19" i="105"/>
  <c r="A19" i="105"/>
  <c r="B18" i="105"/>
  <c r="Z18" i="105" s="1"/>
  <c r="A18" i="105"/>
  <c r="B17" i="105"/>
  <c r="AA17" i="105" s="1"/>
  <c r="A17" i="105"/>
  <c r="B16" i="105"/>
  <c r="A16" i="105"/>
  <c r="B15" i="105"/>
  <c r="AA15" i="105" s="1"/>
  <c r="A15" i="105"/>
  <c r="B14" i="105"/>
  <c r="A14" i="105"/>
  <c r="B13" i="105"/>
  <c r="A13" i="105"/>
  <c r="B12" i="105"/>
  <c r="A12" i="105"/>
  <c r="B11" i="105"/>
  <c r="A11" i="105"/>
  <c r="B10" i="105"/>
  <c r="A10" i="105"/>
  <c r="B9" i="105"/>
  <c r="A9" i="105"/>
  <c r="B8" i="105"/>
  <c r="A8" i="105"/>
  <c r="B7" i="105"/>
  <c r="A7" i="105"/>
  <c r="AA7" i="105"/>
  <c r="H36" i="104"/>
  <c r="B30" i="104"/>
  <c r="AA30" i="104" s="1"/>
  <c r="B29" i="104"/>
  <c r="AA29" i="104"/>
  <c r="B28" i="104"/>
  <c r="AA28" i="104" s="1"/>
  <c r="B27" i="104"/>
  <c r="AA27" i="104"/>
  <c r="B26" i="104"/>
  <c r="AA26" i="104" s="1"/>
  <c r="B25" i="104"/>
  <c r="B24" i="104"/>
  <c r="B23" i="104"/>
  <c r="B22" i="104"/>
  <c r="B21" i="104"/>
  <c r="B20" i="104"/>
  <c r="B19" i="104"/>
  <c r="A19" i="104"/>
  <c r="B18" i="104"/>
  <c r="A18" i="104"/>
  <c r="B17" i="104"/>
  <c r="A17" i="104"/>
  <c r="B16" i="104"/>
  <c r="A16" i="104"/>
  <c r="B15" i="104"/>
  <c r="A15" i="104"/>
  <c r="B14" i="104"/>
  <c r="A14" i="104"/>
  <c r="B13" i="104"/>
  <c r="A13" i="104"/>
  <c r="B12" i="104"/>
  <c r="Z12" i="104"/>
  <c r="A12" i="104"/>
  <c r="B11" i="104"/>
  <c r="A11" i="104"/>
  <c r="AA11" i="104"/>
  <c r="I40" i="104" a="1"/>
  <c r="I40" i="104" s="1"/>
  <c r="I46" i="104" s="1"/>
  <c r="B10" i="104"/>
  <c r="A10" i="104"/>
  <c r="B9" i="104"/>
  <c r="AA9" i="104" s="1"/>
  <c r="A9" i="104"/>
  <c r="B8" i="104"/>
  <c r="A8" i="104"/>
  <c r="B7" i="104"/>
  <c r="A7" i="104"/>
  <c r="H36" i="103"/>
  <c r="B30" i="103"/>
  <c r="AA30" i="103"/>
  <c r="B29" i="103"/>
  <c r="AA29" i="103" s="1"/>
  <c r="B28" i="103"/>
  <c r="AA28" i="103"/>
  <c r="B27" i="103"/>
  <c r="AA27" i="103" s="1"/>
  <c r="B26" i="103"/>
  <c r="AA26" i="103" s="1"/>
  <c r="B25" i="103"/>
  <c r="B24" i="103"/>
  <c r="B23" i="103"/>
  <c r="B22" i="103"/>
  <c r="B21" i="103"/>
  <c r="Z21" i="103" s="1"/>
  <c r="B20" i="103"/>
  <c r="Z20" i="103" s="1"/>
  <c r="B19" i="103"/>
  <c r="A19" i="103"/>
  <c r="B18" i="103"/>
  <c r="Z18" i="103" s="1"/>
  <c r="A18" i="103"/>
  <c r="B17" i="103"/>
  <c r="AA17" i="103" s="1"/>
  <c r="A17" i="103"/>
  <c r="B16" i="103"/>
  <c r="Z16" i="103"/>
  <c r="A16" i="103"/>
  <c r="B15" i="103"/>
  <c r="A15" i="103"/>
  <c r="B14" i="103"/>
  <c r="A14" i="103"/>
  <c r="B13" i="103"/>
  <c r="Z13" i="103" s="1"/>
  <c r="A13" i="103"/>
  <c r="B12" i="103"/>
  <c r="A12" i="103"/>
  <c r="B11" i="103"/>
  <c r="A11" i="103"/>
  <c r="B10" i="103"/>
  <c r="Z10" i="103" s="1"/>
  <c r="A10" i="103"/>
  <c r="B9" i="103"/>
  <c r="A9" i="103"/>
  <c r="B8" i="103"/>
  <c r="Z8" i="103" s="1"/>
  <c r="A8" i="103"/>
  <c r="B7" i="103"/>
  <c r="A7" i="103"/>
  <c r="H36" i="102"/>
  <c r="B30" i="102"/>
  <c r="AA30" i="102"/>
  <c r="B29" i="102"/>
  <c r="AA29" i="102" s="1"/>
  <c r="B28" i="102"/>
  <c r="AA28" i="102"/>
  <c r="B27" i="102"/>
  <c r="AA27" i="102" s="1"/>
  <c r="B26" i="102"/>
  <c r="AA26" i="102" s="1"/>
  <c r="B25" i="102"/>
  <c r="B24" i="102"/>
  <c r="B23" i="102"/>
  <c r="B22" i="102"/>
  <c r="B21" i="102"/>
  <c r="B20" i="102"/>
  <c r="B19" i="102"/>
  <c r="A19" i="102"/>
  <c r="B18" i="102"/>
  <c r="A18" i="102"/>
  <c r="B17" i="102"/>
  <c r="A17" i="102"/>
  <c r="B16" i="102"/>
  <c r="A16" i="102"/>
  <c r="B15" i="102"/>
  <c r="Z15" i="102"/>
  <c r="A15" i="102"/>
  <c r="B14" i="102"/>
  <c r="Z14" i="102" s="1"/>
  <c r="A14" i="102"/>
  <c r="B13" i="102"/>
  <c r="A13" i="102"/>
  <c r="B12" i="102"/>
  <c r="A12" i="102"/>
  <c r="B11" i="102"/>
  <c r="A11" i="102"/>
  <c r="B10" i="102"/>
  <c r="Z10" i="102"/>
  <c r="A10" i="102"/>
  <c r="B9" i="102"/>
  <c r="A9" i="102"/>
  <c r="B8" i="102"/>
  <c r="A8" i="102"/>
  <c r="B7" i="102"/>
  <c r="Z7" i="102" s="1"/>
  <c r="A7" i="102"/>
  <c r="H36" i="101"/>
  <c r="B30" i="101"/>
  <c r="AA30" i="101" s="1"/>
  <c r="B29" i="101"/>
  <c r="AA29" i="101"/>
  <c r="B28" i="101"/>
  <c r="AA28" i="101" s="1"/>
  <c r="B27" i="101"/>
  <c r="AA27" i="101"/>
  <c r="B26" i="101"/>
  <c r="AA26" i="101" s="1"/>
  <c r="B25" i="101"/>
  <c r="AA25" i="101"/>
  <c r="B24" i="101"/>
  <c r="B23" i="101"/>
  <c r="B22" i="101"/>
  <c r="B21" i="101"/>
  <c r="Z21" i="101" s="1"/>
  <c r="B20" i="101"/>
  <c r="Z20" i="101" s="1"/>
  <c r="B19" i="101"/>
  <c r="A19" i="101"/>
  <c r="B18" i="101"/>
  <c r="Z18" i="101" s="1"/>
  <c r="A18" i="101"/>
  <c r="B17" i="101"/>
  <c r="A17" i="101"/>
  <c r="B16" i="101"/>
  <c r="A16" i="101"/>
  <c r="B15" i="101"/>
  <c r="A15" i="101"/>
  <c r="B14" i="101"/>
  <c r="A14" i="101"/>
  <c r="B13" i="101"/>
  <c r="A13" i="101"/>
  <c r="B12" i="101"/>
  <c r="A12" i="101"/>
  <c r="B11" i="101"/>
  <c r="A11" i="101"/>
  <c r="B10" i="101"/>
  <c r="Z10" i="101" s="1"/>
  <c r="A10" i="101"/>
  <c r="B9" i="101"/>
  <c r="A9" i="101"/>
  <c r="B8" i="101"/>
  <c r="Z8" i="101"/>
  <c r="A8" i="101"/>
  <c r="B7" i="101"/>
  <c r="A7" i="101"/>
  <c r="H36" i="100"/>
  <c r="B30" i="100"/>
  <c r="AA30" i="100" s="1"/>
  <c r="B29" i="100"/>
  <c r="AA29" i="100" s="1"/>
  <c r="B28" i="100"/>
  <c r="AA28" i="100"/>
  <c r="B27" i="100"/>
  <c r="AA27" i="100" s="1"/>
  <c r="B26" i="100"/>
  <c r="AA26" i="100" s="1"/>
  <c r="B25" i="100"/>
  <c r="B24" i="100"/>
  <c r="Z24" i="100" s="1"/>
  <c r="B23" i="100"/>
  <c r="B22" i="100"/>
  <c r="B21" i="100"/>
  <c r="B20" i="100"/>
  <c r="Z20" i="100" s="1"/>
  <c r="B19" i="100"/>
  <c r="Z19" i="100" s="1"/>
  <c r="A19" i="100"/>
  <c r="B18" i="100"/>
  <c r="A18" i="100"/>
  <c r="B17" i="100"/>
  <c r="A17" i="100"/>
  <c r="B16" i="100"/>
  <c r="A16" i="100"/>
  <c r="B15" i="100"/>
  <c r="A15" i="100"/>
  <c r="B14" i="100"/>
  <c r="A14" i="100"/>
  <c r="B13" i="100"/>
  <c r="A13" i="100"/>
  <c r="B12" i="100"/>
  <c r="A12" i="100"/>
  <c r="B11" i="100"/>
  <c r="A11" i="100"/>
  <c r="B10" i="100"/>
  <c r="A10" i="100"/>
  <c r="B9" i="100"/>
  <c r="A9" i="100"/>
  <c r="B8" i="100"/>
  <c r="A8" i="100"/>
  <c r="B7" i="100"/>
  <c r="A7" i="100"/>
  <c r="H36" i="99"/>
  <c r="B30" i="99"/>
  <c r="AA30" i="99" s="1"/>
  <c r="B29" i="99"/>
  <c r="AA29" i="99"/>
  <c r="B28" i="99"/>
  <c r="AA28" i="99" s="1"/>
  <c r="B27" i="99"/>
  <c r="AA27" i="99"/>
  <c r="B26" i="99"/>
  <c r="AA26" i="99" s="1"/>
  <c r="B25" i="99"/>
  <c r="B24" i="99"/>
  <c r="B23" i="99"/>
  <c r="Z23" i="99" s="1"/>
  <c r="B22" i="99"/>
  <c r="B21" i="99"/>
  <c r="B20" i="99"/>
  <c r="B19" i="99"/>
  <c r="Z19" i="99" s="1"/>
  <c r="A19" i="99"/>
  <c r="B18" i="99"/>
  <c r="A18" i="99"/>
  <c r="B17" i="99"/>
  <c r="Z17" i="99" s="1"/>
  <c r="A17" i="99"/>
  <c r="B16" i="99"/>
  <c r="A16" i="99"/>
  <c r="B15" i="99"/>
  <c r="Z15" i="99"/>
  <c r="A15" i="99"/>
  <c r="B14" i="99"/>
  <c r="A14" i="99"/>
  <c r="B13" i="99"/>
  <c r="Z13" i="99"/>
  <c r="A13" i="99"/>
  <c r="B12" i="99"/>
  <c r="A12" i="99"/>
  <c r="B11" i="99"/>
  <c r="Z11" i="99" s="1"/>
  <c r="A11" i="99"/>
  <c r="B10" i="99"/>
  <c r="A10" i="99"/>
  <c r="B9" i="99"/>
  <c r="A9" i="99"/>
  <c r="B8" i="99"/>
  <c r="A8" i="99"/>
  <c r="B7" i="99"/>
  <c r="Z7" i="99" s="1"/>
  <c r="A7" i="99"/>
  <c r="H36" i="98"/>
  <c r="B30" i="98"/>
  <c r="AA30" i="98" s="1"/>
  <c r="B29" i="98"/>
  <c r="AA29" i="98"/>
  <c r="B28" i="98"/>
  <c r="AA28" i="98" s="1"/>
  <c r="B27" i="98"/>
  <c r="AA27" i="98"/>
  <c r="B26" i="98"/>
  <c r="AA26" i="98" s="1"/>
  <c r="B25" i="98"/>
  <c r="B24" i="98"/>
  <c r="B23" i="98"/>
  <c r="B22" i="98"/>
  <c r="Z22" i="98" s="1"/>
  <c r="B21" i="98"/>
  <c r="B20" i="98"/>
  <c r="B19" i="98"/>
  <c r="A19" i="98"/>
  <c r="B18" i="98"/>
  <c r="Z18" i="98" s="1"/>
  <c r="A18" i="98"/>
  <c r="B17" i="98"/>
  <c r="Z17" i="98" s="1"/>
  <c r="A17" i="98"/>
  <c r="B16" i="98"/>
  <c r="A16" i="98"/>
  <c r="B15" i="98"/>
  <c r="A15" i="98"/>
  <c r="B14" i="98"/>
  <c r="A14" i="98"/>
  <c r="B13" i="98"/>
  <c r="Z13" i="98" s="1"/>
  <c r="A13" i="98"/>
  <c r="B12" i="98"/>
  <c r="A12" i="98"/>
  <c r="B11" i="98"/>
  <c r="A11" i="98"/>
  <c r="B10" i="98"/>
  <c r="A10" i="98"/>
  <c r="B9" i="98"/>
  <c r="Z9" i="98"/>
  <c r="A9" i="98"/>
  <c r="B8" i="98"/>
  <c r="A8" i="98"/>
  <c r="B7" i="98"/>
  <c r="Z7" i="98"/>
  <c r="A7" i="98"/>
  <c r="H36" i="97"/>
  <c r="B30" i="97"/>
  <c r="AA30" i="97" s="1"/>
  <c r="B29" i="97"/>
  <c r="AA29" i="97" s="1"/>
  <c r="B28" i="97"/>
  <c r="AA28" i="97"/>
  <c r="B27" i="97"/>
  <c r="AA27" i="97" s="1"/>
  <c r="B26" i="97"/>
  <c r="AA26" i="97" s="1"/>
  <c r="B25" i="97"/>
  <c r="AA25" i="97"/>
  <c r="B24" i="97"/>
  <c r="Z24" i="97" s="1"/>
  <c r="B23" i="97"/>
  <c r="B22" i="97"/>
  <c r="Z22" i="97" s="1"/>
  <c r="B21" i="97"/>
  <c r="B20" i="97"/>
  <c r="Z20" i="97" s="1"/>
  <c r="B19" i="97"/>
  <c r="A19" i="97"/>
  <c r="B18" i="97"/>
  <c r="A18" i="97"/>
  <c r="B17" i="97"/>
  <c r="A17" i="97"/>
  <c r="B16" i="97"/>
  <c r="A16" i="97"/>
  <c r="B15" i="97"/>
  <c r="A15" i="97"/>
  <c r="B14" i="97"/>
  <c r="A14" i="97"/>
  <c r="B13" i="97"/>
  <c r="A13" i="97"/>
  <c r="B12" i="97"/>
  <c r="A12" i="97"/>
  <c r="B11" i="97"/>
  <c r="A11" i="97"/>
  <c r="B10" i="97"/>
  <c r="A10" i="97"/>
  <c r="B9" i="97"/>
  <c r="A9" i="97"/>
  <c r="B8" i="97"/>
  <c r="A8" i="97"/>
  <c r="B7" i="97"/>
  <c r="A7" i="97"/>
  <c r="H36" i="96"/>
  <c r="B30" i="96"/>
  <c r="AA30" i="96" s="1"/>
  <c r="B29" i="96"/>
  <c r="AA29" i="96"/>
  <c r="B28" i="96"/>
  <c r="AA28" i="96" s="1"/>
  <c r="B27" i="96"/>
  <c r="AA27" i="96"/>
  <c r="B26" i="96"/>
  <c r="AA26" i="96" s="1"/>
  <c r="B25" i="96"/>
  <c r="B24" i="96"/>
  <c r="B23" i="96"/>
  <c r="B22" i="96"/>
  <c r="Z22" i="96" s="1"/>
  <c r="B21" i="96"/>
  <c r="Z21" i="96" s="1"/>
  <c r="B20" i="96"/>
  <c r="B19" i="96"/>
  <c r="Z19" i="96" s="1"/>
  <c r="A19" i="96"/>
  <c r="B18" i="96"/>
  <c r="Z18" i="96" s="1"/>
  <c r="A18" i="96"/>
  <c r="B17" i="96"/>
  <c r="A17" i="96"/>
  <c r="B16" i="96"/>
  <c r="Z16" i="96"/>
  <c r="A16" i="96"/>
  <c r="B15" i="96"/>
  <c r="AA15" i="96" s="1"/>
  <c r="A15" i="96"/>
  <c r="B14" i="96"/>
  <c r="A14" i="96"/>
  <c r="B13" i="96"/>
  <c r="AA13" i="96" s="1"/>
  <c r="A13" i="96"/>
  <c r="B12" i="96"/>
  <c r="AA12" i="96" s="1"/>
  <c r="A12" i="96"/>
  <c r="B11" i="96"/>
  <c r="A11" i="96"/>
  <c r="B10" i="96"/>
  <c r="AA10" i="96" s="1"/>
  <c r="A10" i="96"/>
  <c r="B9" i="96"/>
  <c r="AA9" i="96" s="1"/>
  <c r="A9" i="96"/>
  <c r="B8" i="96"/>
  <c r="A8" i="96"/>
  <c r="B7" i="96"/>
  <c r="Z7" i="96" s="1"/>
  <c r="A7" i="96"/>
  <c r="H36" i="95"/>
  <c r="B30" i="95"/>
  <c r="AA30" i="95" s="1"/>
  <c r="B29" i="95"/>
  <c r="AA29" i="95" s="1"/>
  <c r="B28" i="95"/>
  <c r="AA28" i="95"/>
  <c r="B27" i="95"/>
  <c r="AA27" i="95" s="1"/>
  <c r="B26" i="95"/>
  <c r="AA26" i="95" s="1"/>
  <c r="B25" i="95"/>
  <c r="Z25" i="95" s="1"/>
  <c r="B24" i="95"/>
  <c r="B23" i="95"/>
  <c r="B22" i="95"/>
  <c r="B21" i="95"/>
  <c r="B20" i="95"/>
  <c r="B19" i="95"/>
  <c r="A19" i="95"/>
  <c r="B18" i="95"/>
  <c r="Z18" i="95" s="1"/>
  <c r="A18" i="95"/>
  <c r="B17" i="95"/>
  <c r="A17" i="95"/>
  <c r="B16" i="95"/>
  <c r="Z16" i="95"/>
  <c r="A16" i="95"/>
  <c r="B15" i="95"/>
  <c r="A15" i="95"/>
  <c r="B14" i="95"/>
  <c r="Z14" i="95"/>
  <c r="A14" i="95"/>
  <c r="B13" i="95"/>
  <c r="A13" i="95"/>
  <c r="B12" i="95"/>
  <c r="Z12" i="95" s="1"/>
  <c r="A12" i="95"/>
  <c r="B11" i="95"/>
  <c r="A11" i="95"/>
  <c r="B10" i="95"/>
  <c r="Z10" i="95" s="1"/>
  <c r="A10" i="95"/>
  <c r="B9" i="95"/>
  <c r="A9" i="95"/>
  <c r="B8" i="95"/>
  <c r="Z8" i="95"/>
  <c r="A8" i="95"/>
  <c r="B7" i="95"/>
  <c r="A7" i="95"/>
  <c r="H36" i="94"/>
  <c r="B30" i="94"/>
  <c r="AA30" i="94" s="1"/>
  <c r="B29" i="94"/>
  <c r="AA29" i="94"/>
  <c r="B28" i="94"/>
  <c r="AA28" i="94" s="1"/>
  <c r="B27" i="94"/>
  <c r="AA27" i="94"/>
  <c r="B26" i="94"/>
  <c r="AA26" i="94" s="1"/>
  <c r="B25" i="94"/>
  <c r="B24" i="94"/>
  <c r="Z24" i="94"/>
  <c r="B23" i="94"/>
  <c r="B22" i="94"/>
  <c r="B21" i="94"/>
  <c r="B20" i="94"/>
  <c r="Z20" i="94" s="1"/>
  <c r="B19" i="94"/>
  <c r="Z19" i="94" s="1"/>
  <c r="A19" i="94"/>
  <c r="B18" i="94"/>
  <c r="A18" i="94"/>
  <c r="B17" i="94"/>
  <c r="A17" i="94"/>
  <c r="B16" i="94"/>
  <c r="A16" i="94"/>
  <c r="B15" i="94"/>
  <c r="A15" i="94"/>
  <c r="B14" i="94"/>
  <c r="A14" i="94"/>
  <c r="B13" i="94"/>
  <c r="A13" i="94"/>
  <c r="B12" i="94"/>
  <c r="A12" i="94"/>
  <c r="B11" i="94"/>
  <c r="A11" i="94"/>
  <c r="B10" i="94"/>
  <c r="A10" i="94"/>
  <c r="B9" i="94"/>
  <c r="A9" i="94"/>
  <c r="B8" i="94"/>
  <c r="A8" i="94"/>
  <c r="B7" i="94"/>
  <c r="A7" i="94"/>
  <c r="H36" i="93"/>
  <c r="B30" i="93"/>
  <c r="AA30" i="93"/>
  <c r="B29" i="93"/>
  <c r="AA29" i="93"/>
  <c r="B28" i="93"/>
  <c r="AA28" i="93"/>
  <c r="B27" i="93"/>
  <c r="AA27" i="93"/>
  <c r="B26" i="93"/>
  <c r="AA26" i="93" s="1"/>
  <c r="B25" i="93"/>
  <c r="B24" i="93"/>
  <c r="B23" i="93"/>
  <c r="B22" i="93"/>
  <c r="Z22" i="93" s="1"/>
  <c r="B21" i="93"/>
  <c r="B20" i="93"/>
  <c r="B19" i="93"/>
  <c r="AA19" i="93" s="1"/>
  <c r="A19" i="93"/>
  <c r="B18" i="93"/>
  <c r="A18" i="93"/>
  <c r="B17" i="93"/>
  <c r="A17" i="93"/>
  <c r="B16" i="93"/>
  <c r="A16" i="93"/>
  <c r="B15" i="93"/>
  <c r="A15" i="93"/>
  <c r="B14" i="93"/>
  <c r="A14" i="93"/>
  <c r="B13" i="93"/>
  <c r="A13" i="93"/>
  <c r="B12" i="93"/>
  <c r="A12" i="93"/>
  <c r="B11" i="93"/>
  <c r="A11" i="93"/>
  <c r="B10" i="93"/>
  <c r="A10" i="93"/>
  <c r="B9" i="93"/>
  <c r="A9" i="93"/>
  <c r="B8" i="93"/>
  <c r="A8" i="93"/>
  <c r="B7" i="93"/>
  <c r="A7" i="93"/>
  <c r="H36" i="92"/>
  <c r="B30" i="92"/>
  <c r="AA30" i="92" s="1"/>
  <c r="B29" i="92"/>
  <c r="AA29" i="92" s="1"/>
  <c r="B28" i="92"/>
  <c r="AA28" i="92" s="1"/>
  <c r="B27" i="92"/>
  <c r="AA27" i="92" s="1"/>
  <c r="B26" i="92"/>
  <c r="AA26" i="92" s="1"/>
  <c r="B25" i="92"/>
  <c r="B24" i="92"/>
  <c r="Z24" i="92" s="1"/>
  <c r="B23" i="92"/>
  <c r="B22" i="92"/>
  <c r="B21" i="92"/>
  <c r="B20" i="92"/>
  <c r="Z20" i="92" s="1"/>
  <c r="B19" i="92"/>
  <c r="A19" i="92"/>
  <c r="B18" i="92"/>
  <c r="A18" i="92"/>
  <c r="B17" i="92"/>
  <c r="A17" i="92"/>
  <c r="B16" i="92"/>
  <c r="Z16" i="92" s="1"/>
  <c r="A16" i="92"/>
  <c r="B15" i="92"/>
  <c r="A15" i="92"/>
  <c r="B14" i="92"/>
  <c r="Z14" i="92"/>
  <c r="A14" i="92"/>
  <c r="B13" i="92"/>
  <c r="A13" i="92"/>
  <c r="B12" i="92"/>
  <c r="Z12" i="92" s="1"/>
  <c r="A12" i="92"/>
  <c r="B11" i="92"/>
  <c r="A11" i="92"/>
  <c r="B10" i="92"/>
  <c r="A10" i="92"/>
  <c r="B9" i="92"/>
  <c r="A9" i="92"/>
  <c r="B8" i="92"/>
  <c r="A8" i="92"/>
  <c r="B7" i="92"/>
  <c r="A7" i="92"/>
  <c r="H36" i="91"/>
  <c r="B30" i="91"/>
  <c r="AA30" i="91" s="1"/>
  <c r="B29" i="91"/>
  <c r="AA29" i="91"/>
  <c r="B28" i="91"/>
  <c r="AA28" i="91"/>
  <c r="B27" i="91"/>
  <c r="AA27" i="91"/>
  <c r="B26" i="91"/>
  <c r="AA26" i="91" s="1"/>
  <c r="B25" i="91"/>
  <c r="B24" i="91"/>
  <c r="B23" i="91"/>
  <c r="B22" i="91"/>
  <c r="Z22" i="91" s="1"/>
  <c r="B21" i="91"/>
  <c r="Z21" i="91" s="1"/>
  <c r="B20" i="91"/>
  <c r="B19" i="91"/>
  <c r="A19" i="91"/>
  <c r="B18" i="91"/>
  <c r="Z18" i="91" s="1"/>
  <c r="A18" i="91"/>
  <c r="B17" i="91"/>
  <c r="A17" i="91"/>
  <c r="B16" i="91"/>
  <c r="A16" i="91"/>
  <c r="B15" i="91"/>
  <c r="A15" i="91"/>
  <c r="B14" i="91"/>
  <c r="A14" i="91"/>
  <c r="B13" i="91"/>
  <c r="A13" i="91"/>
  <c r="B12" i="91"/>
  <c r="A12" i="91"/>
  <c r="B11" i="91"/>
  <c r="A11" i="91"/>
  <c r="B10" i="91"/>
  <c r="A10" i="91"/>
  <c r="B9" i="91"/>
  <c r="A9" i="91"/>
  <c r="B8" i="91"/>
  <c r="A8" i="91"/>
  <c r="B7" i="91"/>
  <c r="A7" i="91"/>
  <c r="H36" i="90"/>
  <c r="B30" i="90"/>
  <c r="AA30" i="90" s="1"/>
  <c r="B29" i="90"/>
  <c r="AA29" i="90"/>
  <c r="B28" i="90"/>
  <c r="AA28" i="90"/>
  <c r="B27" i="90"/>
  <c r="AA27" i="90"/>
  <c r="B26" i="90"/>
  <c r="AA26" i="90" s="1"/>
  <c r="B25" i="90"/>
  <c r="B24" i="90"/>
  <c r="Z24" i="90"/>
  <c r="B23" i="90"/>
  <c r="B22" i="90"/>
  <c r="B21" i="90"/>
  <c r="B20" i="90"/>
  <c r="Z20" i="90" s="1"/>
  <c r="B19" i="90"/>
  <c r="A19" i="90"/>
  <c r="B18" i="90"/>
  <c r="A18" i="90"/>
  <c r="B17" i="90"/>
  <c r="A17" i="90"/>
  <c r="B16" i="90"/>
  <c r="A16" i="90"/>
  <c r="B15" i="90"/>
  <c r="A15" i="90"/>
  <c r="B14" i="90"/>
  <c r="A14" i="90"/>
  <c r="B13" i="90"/>
  <c r="A13" i="90"/>
  <c r="B12" i="90"/>
  <c r="A12" i="90"/>
  <c r="B11" i="90"/>
  <c r="A11" i="90"/>
  <c r="B10" i="90"/>
  <c r="A10" i="90"/>
  <c r="B9" i="90"/>
  <c r="A9" i="90"/>
  <c r="B8" i="90"/>
  <c r="A8" i="90"/>
  <c r="B7" i="90"/>
  <c r="A7" i="90"/>
  <c r="H36" i="89"/>
  <c r="I37" i="89" s="1" a="1"/>
  <c r="I37" i="89" s="1"/>
  <c r="I43" i="89" s="1"/>
  <c r="B30" i="89"/>
  <c r="AA30" i="89" s="1"/>
  <c r="B29" i="89"/>
  <c r="AA29" i="89" s="1"/>
  <c r="B28" i="89"/>
  <c r="AA28" i="89" s="1"/>
  <c r="B27" i="89"/>
  <c r="AA27" i="89" s="1"/>
  <c r="B26" i="89"/>
  <c r="AA26" i="89" s="1"/>
  <c r="B25" i="89"/>
  <c r="B24" i="89"/>
  <c r="B23" i="89"/>
  <c r="Z23" i="89"/>
  <c r="B22" i="89"/>
  <c r="B21" i="89"/>
  <c r="Z21" i="89" s="1"/>
  <c r="B20" i="89"/>
  <c r="B19" i="89"/>
  <c r="Z19" i="89" s="1"/>
  <c r="A19" i="89"/>
  <c r="B18" i="89"/>
  <c r="Z18" i="89" s="1"/>
  <c r="A18" i="89"/>
  <c r="B17" i="89"/>
  <c r="Z17" i="89"/>
  <c r="A17" i="89"/>
  <c r="B16" i="89"/>
  <c r="Z16" i="89" s="1"/>
  <c r="A16" i="89"/>
  <c r="B15" i="89"/>
  <c r="A15" i="89"/>
  <c r="B14" i="89"/>
  <c r="A14" i="89"/>
  <c r="B13" i="89"/>
  <c r="A13" i="89"/>
  <c r="B12" i="89"/>
  <c r="A12" i="89"/>
  <c r="B11" i="89"/>
  <c r="A11" i="89"/>
  <c r="B10" i="89"/>
  <c r="A10" i="89"/>
  <c r="B9" i="89"/>
  <c r="Z9" i="89"/>
  <c r="A9" i="89"/>
  <c r="B8" i="89"/>
  <c r="A8" i="89"/>
  <c r="B7" i="89"/>
  <c r="A7" i="89"/>
  <c r="H36" i="88"/>
  <c r="B30" i="88"/>
  <c r="AA30" i="88" s="1"/>
  <c r="B29" i="88"/>
  <c r="AA29" i="88" s="1"/>
  <c r="B28" i="88"/>
  <c r="AA28" i="88" s="1"/>
  <c r="B27" i="88"/>
  <c r="AA27" i="88" s="1"/>
  <c r="B26" i="88"/>
  <c r="AA26" i="88" s="1"/>
  <c r="B25" i="88"/>
  <c r="B24" i="88"/>
  <c r="AA24" i="88" s="1"/>
  <c r="B23" i="88"/>
  <c r="Z23" i="88" s="1"/>
  <c r="B22" i="88"/>
  <c r="B21" i="88"/>
  <c r="B20" i="88"/>
  <c r="B19" i="88"/>
  <c r="A19" i="88"/>
  <c r="B18" i="88"/>
  <c r="A18" i="88"/>
  <c r="B17" i="88"/>
  <c r="Z17" i="88"/>
  <c r="A17" i="88"/>
  <c r="B16" i="88"/>
  <c r="A16" i="88"/>
  <c r="B15" i="88"/>
  <c r="Z15" i="88" s="1"/>
  <c r="A15" i="88"/>
  <c r="B14" i="88"/>
  <c r="AA14" i="88" s="1"/>
  <c r="A14" i="88"/>
  <c r="B13" i="88"/>
  <c r="A13" i="88"/>
  <c r="B12" i="88"/>
  <c r="AA12" i="88" s="1"/>
  <c r="A12" i="88"/>
  <c r="B11" i="88"/>
  <c r="Z11" i="88"/>
  <c r="A11" i="88"/>
  <c r="B10" i="88"/>
  <c r="A10" i="88"/>
  <c r="AA10" i="88"/>
  <c r="B9" i="88"/>
  <c r="A9" i="88"/>
  <c r="B8" i="88"/>
  <c r="A8" i="88"/>
  <c r="B7" i="88"/>
  <c r="Z7" i="88"/>
  <c r="A7" i="88"/>
  <c r="H36" i="87"/>
  <c r="B30" i="87"/>
  <c r="AA30" i="87" s="1"/>
  <c r="B29" i="87"/>
  <c r="AA29" i="87" s="1"/>
  <c r="B28" i="87"/>
  <c r="AA28" i="87" s="1"/>
  <c r="B27" i="87"/>
  <c r="AA27" i="87" s="1"/>
  <c r="B26" i="87"/>
  <c r="AA26" i="87" s="1"/>
  <c r="B25" i="87"/>
  <c r="AA25" i="87"/>
  <c r="B24" i="87"/>
  <c r="Z24" i="87"/>
  <c r="B23" i="87"/>
  <c r="B22" i="87"/>
  <c r="Z22" i="87" s="1"/>
  <c r="B21" i="87"/>
  <c r="B20" i="87"/>
  <c r="Z20" i="87"/>
  <c r="B19" i="87"/>
  <c r="Z19" i="87" s="1"/>
  <c r="A19" i="87"/>
  <c r="B18" i="87"/>
  <c r="A18" i="87"/>
  <c r="B17" i="87"/>
  <c r="A17" i="87"/>
  <c r="B16" i="87"/>
  <c r="A16" i="87"/>
  <c r="B15" i="87"/>
  <c r="A15" i="87"/>
  <c r="B14" i="87"/>
  <c r="A14" i="87"/>
  <c r="B13" i="87"/>
  <c r="A13" i="87"/>
  <c r="B12" i="87"/>
  <c r="A12" i="87"/>
  <c r="B11" i="87"/>
  <c r="A11" i="87"/>
  <c r="B10" i="87"/>
  <c r="A10" i="87"/>
  <c r="B9" i="87"/>
  <c r="Z9" i="87"/>
  <c r="A9" i="87"/>
  <c r="B8" i="87"/>
  <c r="A8" i="87"/>
  <c r="B7" i="87"/>
  <c r="A7" i="87"/>
  <c r="H36" i="86"/>
  <c r="B30" i="86"/>
  <c r="AA30" i="86"/>
  <c r="B29" i="86"/>
  <c r="AA29" i="86" s="1"/>
  <c r="B28" i="86"/>
  <c r="AA28" i="86"/>
  <c r="B27" i="86"/>
  <c r="AA27" i="86" s="1"/>
  <c r="B26" i="86"/>
  <c r="AA26" i="86" s="1"/>
  <c r="B25" i="86"/>
  <c r="AA25" i="86" s="1"/>
  <c r="B24" i="86"/>
  <c r="B23" i="86"/>
  <c r="B22" i="86"/>
  <c r="B21" i="86"/>
  <c r="Z21" i="86" s="1"/>
  <c r="B20" i="86"/>
  <c r="B19" i="86"/>
  <c r="Z19" i="86" s="1"/>
  <c r="A19" i="86"/>
  <c r="B18" i="86"/>
  <c r="A18" i="86"/>
  <c r="B17" i="86"/>
  <c r="Z17" i="86"/>
  <c r="A17" i="86"/>
  <c r="B16" i="86"/>
  <c r="A16" i="86"/>
  <c r="B15" i="86"/>
  <c r="Z15" i="86" s="1"/>
  <c r="A15" i="86"/>
  <c r="B14" i="86"/>
  <c r="A14" i="86"/>
  <c r="B13" i="86"/>
  <c r="Z13" i="86" s="1"/>
  <c r="A13" i="86"/>
  <c r="B12" i="86"/>
  <c r="Z12" i="86" s="1"/>
  <c r="A12" i="86"/>
  <c r="B11" i="86"/>
  <c r="A11" i="86"/>
  <c r="B10" i="86"/>
  <c r="A10" i="86"/>
  <c r="B9" i="86"/>
  <c r="A9" i="86"/>
  <c r="B8" i="86"/>
  <c r="Z8" i="86" s="1"/>
  <c r="A8" i="86"/>
  <c r="B7" i="86"/>
  <c r="Z7" i="86" s="1"/>
  <c r="A7" i="86"/>
  <c r="X2" i="86"/>
  <c r="A107" i="44"/>
  <c r="X2" i="87"/>
  <c r="A109" i="44" s="1"/>
  <c r="X2" i="88"/>
  <c r="A111" i="44" s="1"/>
  <c r="X2" i="89"/>
  <c r="A113" i="44" s="1"/>
  <c r="X2" i="90"/>
  <c r="A115" i="44" s="1"/>
  <c r="X2" i="91"/>
  <c r="A117" i="44" s="1"/>
  <c r="X2" i="92"/>
  <c r="A119" i="44" s="1"/>
  <c r="X2" i="93"/>
  <c r="A121" i="44" s="1"/>
  <c r="X2" i="94"/>
  <c r="A123" i="44" s="1"/>
  <c r="X2" i="95"/>
  <c r="A125" i="44" s="1"/>
  <c r="X2" i="96"/>
  <c r="A127" i="44" s="1"/>
  <c r="X2" i="97"/>
  <c r="A129" i="44" s="1"/>
  <c r="X2" i="98"/>
  <c r="A131" i="44" s="1"/>
  <c r="X2" i="99"/>
  <c r="A133" i="44" s="1"/>
  <c r="X2" i="100"/>
  <c r="A135" i="44" s="1"/>
  <c r="X2" i="101"/>
  <c r="A137" i="44" s="1"/>
  <c r="X2" i="102"/>
  <c r="A139" i="44" s="1"/>
  <c r="X2" i="103"/>
  <c r="A141" i="44" s="1"/>
  <c r="X2" i="104"/>
  <c r="A143" i="44" s="1"/>
  <c r="H36" i="85"/>
  <c r="W17" i="85"/>
  <c r="W13" i="85"/>
  <c r="AC98" i="44"/>
  <c r="AB98" i="44"/>
  <c r="AA98" i="44"/>
  <c r="Z98" i="44"/>
  <c r="Y98" i="44"/>
  <c r="X98" i="44"/>
  <c r="W98" i="44"/>
  <c r="V98" i="44"/>
  <c r="U98" i="44"/>
  <c r="AC97" i="44"/>
  <c r="AB97" i="44"/>
  <c r="AA97" i="44"/>
  <c r="Z97" i="44"/>
  <c r="Y97" i="44"/>
  <c r="X97" i="44"/>
  <c r="W97" i="44"/>
  <c r="V97" i="44"/>
  <c r="U97" i="44"/>
  <c r="AC96" i="44"/>
  <c r="AB96" i="44"/>
  <c r="AA96" i="44"/>
  <c r="Z96" i="44"/>
  <c r="Y96" i="44"/>
  <c r="X96" i="44"/>
  <c r="W96" i="44"/>
  <c r="V96" i="44"/>
  <c r="U96" i="44"/>
  <c r="AC95" i="44"/>
  <c r="AB95" i="44"/>
  <c r="AA95" i="44"/>
  <c r="Z95" i="44"/>
  <c r="Y95" i="44"/>
  <c r="X95" i="44"/>
  <c r="W95" i="44"/>
  <c r="V95" i="44"/>
  <c r="U95" i="44"/>
  <c r="AC94" i="44"/>
  <c r="AA94" i="44"/>
  <c r="X94" i="44"/>
  <c r="U94" i="44"/>
  <c r="S98" i="44"/>
  <c r="R98" i="44"/>
  <c r="Q98" i="44"/>
  <c r="P98" i="44"/>
  <c r="O98" i="44"/>
  <c r="N98" i="44"/>
  <c r="M98" i="44"/>
  <c r="L98" i="44"/>
  <c r="K98" i="44"/>
  <c r="J98" i="44"/>
  <c r="S97" i="44"/>
  <c r="R97" i="44"/>
  <c r="Q97" i="44"/>
  <c r="P97" i="44"/>
  <c r="O97" i="44"/>
  <c r="N97" i="44"/>
  <c r="M97" i="44"/>
  <c r="L97" i="44"/>
  <c r="K97" i="44"/>
  <c r="J97" i="44"/>
  <c r="S96" i="44"/>
  <c r="R96" i="44"/>
  <c r="Q96" i="44"/>
  <c r="P96" i="44"/>
  <c r="O96" i="44"/>
  <c r="N96" i="44"/>
  <c r="M96" i="44"/>
  <c r="L96" i="44"/>
  <c r="K96" i="44"/>
  <c r="J96" i="44"/>
  <c r="S95" i="44"/>
  <c r="R95" i="44"/>
  <c r="Q95" i="44"/>
  <c r="P95" i="44"/>
  <c r="O95" i="44"/>
  <c r="N95" i="44"/>
  <c r="M95" i="44"/>
  <c r="L95" i="44"/>
  <c r="K95" i="44"/>
  <c r="J95" i="44"/>
  <c r="R94" i="44"/>
  <c r="P94" i="44"/>
  <c r="M94" i="44"/>
  <c r="J94" i="44"/>
  <c r="H98" i="44"/>
  <c r="G98" i="44"/>
  <c r="F98" i="44"/>
  <c r="E98" i="44"/>
  <c r="D98" i="44"/>
  <c r="C98" i="44"/>
  <c r="B98" i="44"/>
  <c r="A98" i="44"/>
  <c r="H97" i="44"/>
  <c r="G97" i="44"/>
  <c r="F97" i="44"/>
  <c r="E97" i="44"/>
  <c r="D97" i="44"/>
  <c r="C97" i="44"/>
  <c r="B97" i="44"/>
  <c r="A97" i="44"/>
  <c r="H96" i="44"/>
  <c r="G96" i="44"/>
  <c r="F96" i="44"/>
  <c r="E96" i="44"/>
  <c r="D96" i="44"/>
  <c r="C96" i="44"/>
  <c r="B96" i="44"/>
  <c r="A96" i="44"/>
  <c r="H95" i="44"/>
  <c r="G95" i="44"/>
  <c r="F95" i="44"/>
  <c r="E95" i="44"/>
  <c r="D95" i="44"/>
  <c r="C95" i="44"/>
  <c r="B95" i="44"/>
  <c r="A95" i="44"/>
  <c r="G94" i="44"/>
  <c r="E94" i="44"/>
  <c r="B94" i="44"/>
  <c r="A94" i="44"/>
  <c r="AB94" i="44"/>
  <c r="Z94" i="44"/>
  <c r="Y94" i="44"/>
  <c r="W94" i="44"/>
  <c r="V94" i="44"/>
  <c r="S94" i="44"/>
  <c r="Q94" i="44"/>
  <c r="O94" i="44"/>
  <c r="N94" i="44"/>
  <c r="L94" i="44"/>
  <c r="K94" i="44"/>
  <c r="H94" i="44"/>
  <c r="F94" i="44"/>
  <c r="D94" i="44"/>
  <c r="C94" i="44"/>
  <c r="H91" i="44"/>
  <c r="G91" i="44"/>
  <c r="F91" i="44"/>
  <c r="E91" i="44"/>
  <c r="D91" i="44"/>
  <c r="C91" i="44"/>
  <c r="B91" i="44"/>
  <c r="A91" i="44"/>
  <c r="H90" i="44"/>
  <c r="G90" i="44"/>
  <c r="F90" i="44"/>
  <c r="E90" i="44"/>
  <c r="D90" i="44"/>
  <c r="C90" i="44"/>
  <c r="B90" i="44"/>
  <c r="A90" i="44"/>
  <c r="H89" i="44"/>
  <c r="G89" i="44"/>
  <c r="F89" i="44"/>
  <c r="E89" i="44"/>
  <c r="D89" i="44"/>
  <c r="C89" i="44"/>
  <c r="B89" i="44"/>
  <c r="A89" i="44"/>
  <c r="H88" i="44"/>
  <c r="G88" i="44"/>
  <c r="F88" i="44"/>
  <c r="E88" i="44"/>
  <c r="D88" i="44"/>
  <c r="C88" i="44"/>
  <c r="B88" i="44"/>
  <c r="A88" i="44"/>
  <c r="S91" i="44"/>
  <c r="R91" i="44"/>
  <c r="Q91" i="44"/>
  <c r="P91" i="44"/>
  <c r="O91" i="44"/>
  <c r="N91" i="44"/>
  <c r="M91" i="44"/>
  <c r="L91" i="44"/>
  <c r="K91" i="44"/>
  <c r="J91" i="44"/>
  <c r="S90" i="44"/>
  <c r="R90" i="44"/>
  <c r="Q90" i="44"/>
  <c r="P90" i="44"/>
  <c r="O90" i="44"/>
  <c r="N90" i="44"/>
  <c r="M90" i="44"/>
  <c r="L90" i="44"/>
  <c r="K90" i="44"/>
  <c r="J90" i="44"/>
  <c r="S89" i="44"/>
  <c r="R89" i="44"/>
  <c r="Q89" i="44"/>
  <c r="P89" i="44"/>
  <c r="O89" i="44"/>
  <c r="N89" i="44"/>
  <c r="M89" i="44"/>
  <c r="L89" i="44"/>
  <c r="K89" i="44"/>
  <c r="J89" i="44"/>
  <c r="S88" i="44"/>
  <c r="R88" i="44"/>
  <c r="Q88" i="44"/>
  <c r="P88" i="44"/>
  <c r="O88" i="44"/>
  <c r="N88" i="44"/>
  <c r="M88" i="44"/>
  <c r="L88" i="44"/>
  <c r="K88" i="44"/>
  <c r="J88" i="44"/>
  <c r="R87" i="44"/>
  <c r="P87" i="44"/>
  <c r="M87" i="44"/>
  <c r="AC91" i="44"/>
  <c r="AB91" i="44"/>
  <c r="AA91" i="44"/>
  <c r="Z91" i="44"/>
  <c r="Y91" i="44"/>
  <c r="X91" i="44"/>
  <c r="W91" i="44"/>
  <c r="V91" i="44"/>
  <c r="U91" i="44"/>
  <c r="AC90" i="44"/>
  <c r="AB90" i="44"/>
  <c r="AA90" i="44"/>
  <c r="Z90" i="44"/>
  <c r="Y90" i="44"/>
  <c r="X90" i="44"/>
  <c r="W90" i="44"/>
  <c r="V90" i="44"/>
  <c r="U90" i="44"/>
  <c r="AC89" i="44"/>
  <c r="AB89" i="44"/>
  <c r="AA89" i="44"/>
  <c r="Z89" i="44"/>
  <c r="Y89" i="44"/>
  <c r="X89" i="44"/>
  <c r="W89" i="44"/>
  <c r="V89" i="44"/>
  <c r="U89" i="44"/>
  <c r="AC88" i="44"/>
  <c r="AB88" i="44"/>
  <c r="AA88" i="44"/>
  <c r="Z88" i="44"/>
  <c r="Y88" i="44"/>
  <c r="X88" i="44"/>
  <c r="W88" i="44"/>
  <c r="V88" i="44"/>
  <c r="U88" i="44"/>
  <c r="AC87" i="44"/>
  <c r="AA87" i="44"/>
  <c r="X87" i="44"/>
  <c r="U87" i="44"/>
  <c r="AC84" i="44"/>
  <c r="AB84" i="44"/>
  <c r="AA84" i="44"/>
  <c r="Z84" i="44"/>
  <c r="Y84" i="44"/>
  <c r="X84" i="44"/>
  <c r="W84" i="44"/>
  <c r="V84" i="44"/>
  <c r="U84" i="44"/>
  <c r="AC83" i="44"/>
  <c r="AB83" i="44"/>
  <c r="AA83" i="44"/>
  <c r="Z83" i="44"/>
  <c r="Y83" i="44"/>
  <c r="X83" i="44"/>
  <c r="W83" i="44"/>
  <c r="V83" i="44"/>
  <c r="U83" i="44"/>
  <c r="AC82" i="44"/>
  <c r="AB82" i="44"/>
  <c r="AA82" i="44"/>
  <c r="Z82" i="44"/>
  <c r="Y82" i="44"/>
  <c r="X82" i="44"/>
  <c r="W82" i="44"/>
  <c r="V82" i="44"/>
  <c r="U82" i="44"/>
  <c r="AC81" i="44"/>
  <c r="AB81" i="44"/>
  <c r="AA81" i="44"/>
  <c r="Z81" i="44"/>
  <c r="Y81" i="44"/>
  <c r="X81" i="44"/>
  <c r="W81" i="44"/>
  <c r="V81" i="44"/>
  <c r="U81" i="44"/>
  <c r="AC80" i="44"/>
  <c r="AA80" i="44"/>
  <c r="X80" i="44"/>
  <c r="U80" i="44"/>
  <c r="S84" i="44"/>
  <c r="R84" i="44"/>
  <c r="Q84" i="44"/>
  <c r="P84" i="44"/>
  <c r="O84" i="44"/>
  <c r="N84" i="44"/>
  <c r="M84" i="44"/>
  <c r="L84" i="44"/>
  <c r="K84" i="44"/>
  <c r="J84" i="44"/>
  <c r="S83" i="44"/>
  <c r="R83" i="44"/>
  <c r="Q83" i="44"/>
  <c r="P83" i="44"/>
  <c r="O83" i="44"/>
  <c r="N83" i="44"/>
  <c r="M83" i="44"/>
  <c r="L83" i="44"/>
  <c r="K83" i="44"/>
  <c r="J83" i="44"/>
  <c r="S82" i="44"/>
  <c r="R82" i="44"/>
  <c r="Q82" i="44"/>
  <c r="P82" i="44"/>
  <c r="O82" i="44"/>
  <c r="N82" i="44"/>
  <c r="M82" i="44"/>
  <c r="L82" i="44"/>
  <c r="K82" i="44"/>
  <c r="J82" i="44"/>
  <c r="S81" i="44"/>
  <c r="R81" i="44"/>
  <c r="Q81" i="44"/>
  <c r="P81" i="44"/>
  <c r="O81" i="44"/>
  <c r="N81" i="44"/>
  <c r="M81" i="44"/>
  <c r="L81" i="44"/>
  <c r="K81" i="44"/>
  <c r="J81" i="44"/>
  <c r="R80" i="44"/>
  <c r="P80" i="44"/>
  <c r="M80" i="44"/>
  <c r="J80" i="44"/>
  <c r="H84" i="44"/>
  <c r="G84" i="44"/>
  <c r="F84" i="44"/>
  <c r="E84" i="44"/>
  <c r="D84" i="44"/>
  <c r="C84" i="44"/>
  <c r="B84" i="44"/>
  <c r="A84" i="44"/>
  <c r="H83" i="44"/>
  <c r="G83" i="44"/>
  <c r="F83" i="44"/>
  <c r="E83" i="44"/>
  <c r="D83" i="44"/>
  <c r="C83" i="44"/>
  <c r="B83" i="44"/>
  <c r="A83" i="44"/>
  <c r="H82" i="44"/>
  <c r="G82" i="44"/>
  <c r="F82" i="44"/>
  <c r="E82" i="44"/>
  <c r="D82" i="44"/>
  <c r="C82" i="44"/>
  <c r="B82" i="44"/>
  <c r="A82" i="44"/>
  <c r="H81" i="44"/>
  <c r="G81" i="44"/>
  <c r="F81" i="44"/>
  <c r="E81" i="44"/>
  <c r="D81" i="44"/>
  <c r="C81" i="44"/>
  <c r="B81" i="44"/>
  <c r="A81" i="44"/>
  <c r="G80" i="44"/>
  <c r="E80" i="44"/>
  <c r="B80" i="44"/>
  <c r="A80" i="44"/>
  <c r="G87" i="44"/>
  <c r="E87" i="44"/>
  <c r="B87" i="44"/>
  <c r="A87" i="44"/>
  <c r="J87" i="44"/>
  <c r="AC77" i="44"/>
  <c r="AB77" i="44"/>
  <c r="AA77" i="44"/>
  <c r="Z77" i="44"/>
  <c r="Y77" i="44"/>
  <c r="X77" i="44"/>
  <c r="W77" i="44"/>
  <c r="V77" i="44"/>
  <c r="U77" i="44"/>
  <c r="AC76" i="44"/>
  <c r="AB76" i="44"/>
  <c r="AA76" i="44"/>
  <c r="Z76" i="44"/>
  <c r="Y76" i="44"/>
  <c r="X76" i="44"/>
  <c r="W76" i="44"/>
  <c r="V76" i="44"/>
  <c r="U76" i="44"/>
  <c r="AC75" i="44"/>
  <c r="AB75" i="44"/>
  <c r="AA75" i="44"/>
  <c r="Z75" i="44"/>
  <c r="Y75" i="44"/>
  <c r="X75" i="44"/>
  <c r="W75" i="44"/>
  <c r="V75" i="44"/>
  <c r="U75" i="44"/>
  <c r="AC74" i="44"/>
  <c r="AB74" i="44"/>
  <c r="AA74" i="44"/>
  <c r="Z74" i="44"/>
  <c r="Y74" i="44"/>
  <c r="X74" i="44"/>
  <c r="W74" i="44"/>
  <c r="V74" i="44"/>
  <c r="U74" i="44"/>
  <c r="S77" i="44"/>
  <c r="R77" i="44"/>
  <c r="Q77" i="44"/>
  <c r="P77" i="44"/>
  <c r="O77" i="44"/>
  <c r="N77" i="44"/>
  <c r="M77" i="44"/>
  <c r="L77" i="44"/>
  <c r="K77" i="44"/>
  <c r="J77" i="44"/>
  <c r="S76" i="44"/>
  <c r="R76" i="44"/>
  <c r="Q76" i="44"/>
  <c r="P76" i="44"/>
  <c r="O76" i="44"/>
  <c r="N76" i="44"/>
  <c r="M76" i="44"/>
  <c r="L76" i="44"/>
  <c r="K76" i="44"/>
  <c r="J76" i="44"/>
  <c r="S75" i="44"/>
  <c r="R75" i="44"/>
  <c r="Q75" i="44"/>
  <c r="P75" i="44"/>
  <c r="O75" i="44"/>
  <c r="N75" i="44"/>
  <c r="M75" i="44"/>
  <c r="L75" i="44"/>
  <c r="K75" i="44"/>
  <c r="J75" i="44"/>
  <c r="S74" i="44"/>
  <c r="R74" i="44"/>
  <c r="Q74" i="44"/>
  <c r="P74" i="44"/>
  <c r="O74" i="44"/>
  <c r="N74" i="44"/>
  <c r="M74" i="44"/>
  <c r="L74" i="44"/>
  <c r="K74" i="44"/>
  <c r="J74" i="44"/>
  <c r="H77" i="44"/>
  <c r="G77" i="44"/>
  <c r="F77" i="44"/>
  <c r="E77" i="44"/>
  <c r="D77" i="44"/>
  <c r="C77" i="44"/>
  <c r="B77" i="44"/>
  <c r="A77" i="44"/>
  <c r="H76" i="44"/>
  <c r="G76" i="44"/>
  <c r="F76" i="44"/>
  <c r="E76" i="44"/>
  <c r="D76" i="44"/>
  <c r="C76" i="44"/>
  <c r="B76" i="44"/>
  <c r="A76" i="44"/>
  <c r="H75" i="44"/>
  <c r="G75" i="44"/>
  <c r="F75" i="44"/>
  <c r="E75" i="44"/>
  <c r="D75" i="44"/>
  <c r="C75" i="44"/>
  <c r="B75" i="44"/>
  <c r="A75" i="44"/>
  <c r="H74" i="44"/>
  <c r="G74" i="44"/>
  <c r="F74" i="44"/>
  <c r="E74" i="44"/>
  <c r="D74" i="44"/>
  <c r="C74" i="44"/>
  <c r="B74" i="44"/>
  <c r="A74" i="44"/>
  <c r="AC73" i="44"/>
  <c r="AA73" i="44"/>
  <c r="X73" i="44"/>
  <c r="R73" i="44"/>
  <c r="P73" i="44"/>
  <c r="M73" i="44"/>
  <c r="G73" i="44"/>
  <c r="E73" i="44"/>
  <c r="B73" i="44"/>
  <c r="U73" i="44"/>
  <c r="J73" i="44"/>
  <c r="A73" i="44"/>
  <c r="AB87" i="44"/>
  <c r="Z87" i="44"/>
  <c r="Y87" i="44"/>
  <c r="W87" i="44"/>
  <c r="V87" i="44"/>
  <c r="S87" i="44"/>
  <c r="Q87" i="44"/>
  <c r="O87" i="44"/>
  <c r="N87" i="44"/>
  <c r="L87" i="44"/>
  <c r="K87" i="44"/>
  <c r="H87" i="44"/>
  <c r="F87" i="44"/>
  <c r="D87" i="44"/>
  <c r="C87" i="44"/>
  <c r="AB80" i="44"/>
  <c r="Z80" i="44"/>
  <c r="Y80" i="44"/>
  <c r="W80" i="44"/>
  <c r="V80" i="44"/>
  <c r="S80" i="44"/>
  <c r="Q80" i="44"/>
  <c r="O80" i="44"/>
  <c r="N80" i="44"/>
  <c r="L80" i="44"/>
  <c r="K80" i="44"/>
  <c r="H80" i="44"/>
  <c r="F80" i="44"/>
  <c r="D80" i="44"/>
  <c r="C80" i="44"/>
  <c r="AB73" i="44"/>
  <c r="Z73" i="44"/>
  <c r="Y73" i="44"/>
  <c r="W73" i="44"/>
  <c r="V73" i="44"/>
  <c r="S73" i="44"/>
  <c r="Q73" i="44"/>
  <c r="O73" i="44"/>
  <c r="N73" i="44"/>
  <c r="L73" i="44"/>
  <c r="K73" i="44"/>
  <c r="H73" i="44"/>
  <c r="F73" i="44"/>
  <c r="D73" i="44"/>
  <c r="C73" i="44"/>
  <c r="AC70" i="44"/>
  <c r="AB70" i="44"/>
  <c r="AA70" i="44"/>
  <c r="Z70" i="44"/>
  <c r="Y70" i="44"/>
  <c r="X70" i="44"/>
  <c r="W70" i="44"/>
  <c r="V70" i="44"/>
  <c r="U70" i="44"/>
  <c r="AC69" i="44"/>
  <c r="AB69" i="44"/>
  <c r="AA69" i="44"/>
  <c r="Z69" i="44"/>
  <c r="Y69" i="44"/>
  <c r="X69" i="44"/>
  <c r="W69" i="44"/>
  <c r="V69" i="44"/>
  <c r="U69" i="44"/>
  <c r="AC68" i="44"/>
  <c r="AB68" i="44"/>
  <c r="AA68" i="44"/>
  <c r="Z68" i="44"/>
  <c r="Y68" i="44"/>
  <c r="X68" i="44"/>
  <c r="W68" i="44"/>
  <c r="V68" i="44"/>
  <c r="U68" i="44"/>
  <c r="AC67" i="44"/>
  <c r="AB67" i="44"/>
  <c r="AA67" i="44"/>
  <c r="Z67" i="44"/>
  <c r="Y67" i="44"/>
  <c r="X67" i="44"/>
  <c r="W67" i="44"/>
  <c r="V67" i="44"/>
  <c r="U67" i="44"/>
  <c r="AC66" i="44"/>
  <c r="AA66" i="44"/>
  <c r="X66" i="44"/>
  <c r="U66" i="44"/>
  <c r="S70" i="44"/>
  <c r="R70" i="44"/>
  <c r="Q70" i="44"/>
  <c r="P70" i="44"/>
  <c r="O70" i="44"/>
  <c r="N70" i="44"/>
  <c r="M70" i="44"/>
  <c r="L70" i="44"/>
  <c r="K70" i="44"/>
  <c r="J70" i="44"/>
  <c r="S69" i="44"/>
  <c r="R69" i="44"/>
  <c r="Q69" i="44"/>
  <c r="P69" i="44"/>
  <c r="O69" i="44"/>
  <c r="N69" i="44"/>
  <c r="M69" i="44"/>
  <c r="L69" i="44"/>
  <c r="K69" i="44"/>
  <c r="J69" i="44"/>
  <c r="S68" i="44"/>
  <c r="R68" i="44"/>
  <c r="Q68" i="44"/>
  <c r="P68" i="44"/>
  <c r="O68" i="44"/>
  <c r="N68" i="44"/>
  <c r="M68" i="44"/>
  <c r="L68" i="44"/>
  <c r="K68" i="44"/>
  <c r="J68" i="44"/>
  <c r="S67" i="44"/>
  <c r="R67" i="44"/>
  <c r="Q67" i="44"/>
  <c r="P67" i="44"/>
  <c r="O67" i="44"/>
  <c r="N67" i="44"/>
  <c r="M67" i="44"/>
  <c r="L67" i="44"/>
  <c r="K67" i="44"/>
  <c r="J67" i="44"/>
  <c r="P66" i="44"/>
  <c r="M66" i="44"/>
  <c r="R66" i="44"/>
  <c r="J66" i="44"/>
  <c r="AB66" i="44"/>
  <c r="Z66" i="44"/>
  <c r="Y66" i="44"/>
  <c r="W66" i="44"/>
  <c r="V66" i="44"/>
  <c r="S66" i="44"/>
  <c r="Q66" i="44"/>
  <c r="O66" i="44"/>
  <c r="N66" i="44"/>
  <c r="L66" i="44"/>
  <c r="K66" i="44"/>
  <c r="A67" i="44"/>
  <c r="B67" i="44"/>
  <c r="C67" i="44"/>
  <c r="D67" i="44"/>
  <c r="E67" i="44"/>
  <c r="F67" i="44"/>
  <c r="G67" i="44"/>
  <c r="H67" i="44"/>
  <c r="A68" i="44"/>
  <c r="B68" i="44"/>
  <c r="C68" i="44"/>
  <c r="D68" i="44"/>
  <c r="E68" i="44"/>
  <c r="F68" i="44"/>
  <c r="G68" i="44"/>
  <c r="H68" i="44"/>
  <c r="A69" i="44"/>
  <c r="B69" i="44"/>
  <c r="C69" i="44"/>
  <c r="D69" i="44"/>
  <c r="E69" i="44"/>
  <c r="F69" i="44"/>
  <c r="G69" i="44"/>
  <c r="H69" i="44"/>
  <c r="A70" i="44"/>
  <c r="B70" i="44"/>
  <c r="C70" i="44"/>
  <c r="D70" i="44"/>
  <c r="E70" i="44"/>
  <c r="F70" i="44"/>
  <c r="G70" i="44"/>
  <c r="H70" i="44"/>
  <c r="G66" i="44"/>
  <c r="E66" i="44"/>
  <c r="B66" i="44"/>
  <c r="H66" i="44"/>
  <c r="F66" i="44"/>
  <c r="D66" i="44"/>
  <c r="C66" i="44"/>
  <c r="A66" i="44"/>
  <c r="H36" i="2"/>
  <c r="Q30" i="2"/>
  <c r="Q29" i="2"/>
  <c r="Q28" i="2"/>
  <c r="Q27" i="2"/>
  <c r="Q26" i="2"/>
  <c r="Q25" i="2"/>
  <c r="Q24" i="2"/>
  <c r="Q23" i="2"/>
  <c r="Q22" i="2"/>
  <c r="Q21" i="2"/>
  <c r="Q20" i="2"/>
  <c r="Q19" i="2"/>
  <c r="Q18" i="2"/>
  <c r="Q17" i="2"/>
  <c r="Q16" i="2"/>
  <c r="Q15" i="2"/>
  <c r="Q14" i="2"/>
  <c r="Q13" i="2"/>
  <c r="Q12" i="2"/>
  <c r="Q11" i="2"/>
  <c r="Q10" i="2"/>
  <c r="Q9" i="2"/>
  <c r="Q8" i="2"/>
  <c r="Q7" i="2"/>
  <c r="B36" i="2"/>
  <c r="AB61" i="44"/>
  <c r="Z61" i="44"/>
  <c r="W61" i="44"/>
  <c r="AB60" i="44"/>
  <c r="Z60" i="44"/>
  <c r="W60" i="44"/>
  <c r="AB59" i="44"/>
  <c r="Z59" i="44"/>
  <c r="W59" i="44"/>
  <c r="AB58" i="44"/>
  <c r="Z58" i="44"/>
  <c r="W58" i="44"/>
  <c r="AB57" i="44"/>
  <c r="Z57" i="44"/>
  <c r="W57" i="44"/>
  <c r="T61" i="44"/>
  <c r="R61" i="44"/>
  <c r="O61" i="44"/>
  <c r="T60" i="44"/>
  <c r="R60" i="44"/>
  <c r="O60" i="44"/>
  <c r="T59" i="44"/>
  <c r="R59" i="44"/>
  <c r="O59" i="44"/>
  <c r="T58" i="44"/>
  <c r="R58" i="44"/>
  <c r="O58" i="44"/>
  <c r="T57" i="44"/>
  <c r="R57" i="44"/>
  <c r="O57" i="44"/>
  <c r="L61" i="44"/>
  <c r="J61" i="44"/>
  <c r="G61" i="44"/>
  <c r="L60" i="44"/>
  <c r="J60" i="44"/>
  <c r="G60" i="44"/>
  <c r="L59" i="44"/>
  <c r="J59" i="44"/>
  <c r="G59" i="44"/>
  <c r="L58" i="44"/>
  <c r="J58" i="44"/>
  <c r="G58" i="44"/>
  <c r="L57" i="44"/>
  <c r="J57" i="44"/>
  <c r="G57" i="44"/>
  <c r="D61" i="44"/>
  <c r="B61" i="44"/>
  <c r="A61" i="44"/>
  <c r="D60" i="44"/>
  <c r="B60" i="44"/>
  <c r="A60" i="44"/>
  <c r="D59" i="44"/>
  <c r="B59" i="44"/>
  <c r="A59" i="44"/>
  <c r="D58" i="44"/>
  <c r="B58" i="44"/>
  <c r="A58" i="44"/>
  <c r="D57" i="44"/>
  <c r="B57" i="44"/>
  <c r="A57" i="44"/>
  <c r="L47" i="44"/>
  <c r="J47" i="44"/>
  <c r="G47" i="44"/>
  <c r="L46" i="44"/>
  <c r="J46" i="44"/>
  <c r="G46" i="44"/>
  <c r="L45" i="44"/>
  <c r="J45" i="44"/>
  <c r="G45" i="44"/>
  <c r="L44" i="44"/>
  <c r="J44" i="44"/>
  <c r="G44" i="44"/>
  <c r="L43" i="44"/>
  <c r="J43" i="44"/>
  <c r="G43" i="44"/>
  <c r="L54" i="44"/>
  <c r="J54" i="44"/>
  <c r="G54" i="44"/>
  <c r="L53" i="44"/>
  <c r="J53" i="44"/>
  <c r="G53" i="44"/>
  <c r="L52" i="44"/>
  <c r="J52" i="44"/>
  <c r="G52" i="44"/>
  <c r="L51" i="44"/>
  <c r="J51" i="44"/>
  <c r="G51" i="44"/>
  <c r="L50" i="44"/>
  <c r="J50" i="44"/>
  <c r="G50" i="44"/>
  <c r="D54" i="44"/>
  <c r="B54" i="44"/>
  <c r="A54" i="44"/>
  <c r="D53" i="44"/>
  <c r="B53" i="44"/>
  <c r="A53" i="44"/>
  <c r="D52" i="44"/>
  <c r="B52" i="44"/>
  <c r="A52" i="44"/>
  <c r="D51" i="44"/>
  <c r="B51" i="44"/>
  <c r="A51" i="44"/>
  <c r="D50" i="44"/>
  <c r="B50" i="44"/>
  <c r="A50" i="44"/>
  <c r="D47" i="44"/>
  <c r="B47" i="44"/>
  <c r="A47" i="44"/>
  <c r="D46" i="44"/>
  <c r="B46" i="44"/>
  <c r="A46" i="44"/>
  <c r="D45" i="44"/>
  <c r="B45" i="44"/>
  <c r="A45" i="44"/>
  <c r="D44" i="44"/>
  <c r="B44" i="44"/>
  <c r="A44" i="44"/>
  <c r="D43" i="44"/>
  <c r="B43" i="44"/>
  <c r="A43" i="44"/>
  <c r="AB40" i="44"/>
  <c r="Z40" i="44"/>
  <c r="W40" i="44"/>
  <c r="AB39" i="44"/>
  <c r="Z39" i="44"/>
  <c r="W39" i="44"/>
  <c r="AB38" i="44"/>
  <c r="Z38" i="44"/>
  <c r="W38" i="44"/>
  <c r="AB37" i="44"/>
  <c r="Z37" i="44"/>
  <c r="W37" i="44"/>
  <c r="AB36" i="44"/>
  <c r="Z36" i="44"/>
  <c r="W36" i="44"/>
  <c r="W50" i="44"/>
  <c r="AB54" i="44"/>
  <c r="Z54" i="44"/>
  <c r="W54" i="44"/>
  <c r="AB53" i="44"/>
  <c r="Z53" i="44"/>
  <c r="W53" i="44"/>
  <c r="AB52" i="44"/>
  <c r="Z52" i="44"/>
  <c r="W52" i="44"/>
  <c r="AB51" i="44"/>
  <c r="Z51" i="44"/>
  <c r="W51" i="44"/>
  <c r="AB50" i="44"/>
  <c r="Z50" i="44"/>
  <c r="T54" i="44"/>
  <c r="R54" i="44"/>
  <c r="O54" i="44"/>
  <c r="T53" i="44"/>
  <c r="R53" i="44"/>
  <c r="O53" i="44"/>
  <c r="T52" i="44"/>
  <c r="R52" i="44"/>
  <c r="O52" i="44"/>
  <c r="T51" i="44"/>
  <c r="R51" i="44"/>
  <c r="O51" i="44"/>
  <c r="T50" i="44"/>
  <c r="R50" i="44"/>
  <c r="O50" i="44"/>
  <c r="AB47" i="44"/>
  <c r="Z47" i="44"/>
  <c r="W47" i="44"/>
  <c r="AB46" i="44"/>
  <c r="Z46" i="44"/>
  <c r="W46" i="44"/>
  <c r="AB45" i="44"/>
  <c r="Z45" i="44"/>
  <c r="W45" i="44"/>
  <c r="AB44" i="44"/>
  <c r="Z44" i="44"/>
  <c r="W44" i="44"/>
  <c r="AB43" i="44"/>
  <c r="Z43" i="44"/>
  <c r="W43" i="44"/>
  <c r="T40" i="44"/>
  <c r="R40" i="44"/>
  <c r="O40" i="44"/>
  <c r="T39" i="44"/>
  <c r="R39" i="44"/>
  <c r="O39" i="44"/>
  <c r="T38" i="44"/>
  <c r="R38" i="44"/>
  <c r="O38" i="44"/>
  <c r="T37" i="44"/>
  <c r="R37" i="44"/>
  <c r="O37" i="44"/>
  <c r="T36" i="44"/>
  <c r="R36" i="44"/>
  <c r="O36" i="44"/>
  <c r="T47" i="44"/>
  <c r="R47" i="44"/>
  <c r="O47" i="44"/>
  <c r="T46" i="44"/>
  <c r="R46" i="44"/>
  <c r="O46" i="44"/>
  <c r="T45" i="44"/>
  <c r="R45" i="44"/>
  <c r="O45" i="44"/>
  <c r="T44" i="44"/>
  <c r="R44" i="44"/>
  <c r="O44" i="44"/>
  <c r="T43" i="44"/>
  <c r="R43" i="44"/>
  <c r="O43" i="44"/>
  <c r="L40" i="44"/>
  <c r="J40" i="44"/>
  <c r="G40" i="44"/>
  <c r="L39" i="44"/>
  <c r="J39" i="44"/>
  <c r="G39" i="44"/>
  <c r="L38" i="44"/>
  <c r="J38" i="44"/>
  <c r="G38" i="44"/>
  <c r="L37" i="44"/>
  <c r="J37" i="44"/>
  <c r="G37" i="44"/>
  <c r="L36" i="44"/>
  <c r="J36" i="44"/>
  <c r="G36" i="44"/>
  <c r="D37" i="44"/>
  <c r="D38" i="44"/>
  <c r="D39" i="44"/>
  <c r="D40" i="44"/>
  <c r="B37" i="44"/>
  <c r="B38" i="44"/>
  <c r="B39" i="44"/>
  <c r="B40" i="44"/>
  <c r="A37" i="44"/>
  <c r="A38" i="44"/>
  <c r="A39" i="44"/>
  <c r="A40" i="44"/>
  <c r="D36" i="44"/>
  <c r="B36" i="44"/>
  <c r="A36" i="44"/>
  <c r="A8" i="128"/>
  <c r="AT8" i="128"/>
  <c r="A9" i="128"/>
  <c r="AT9" i="128"/>
  <c r="A10" i="128"/>
  <c r="AT10" i="128"/>
  <c r="A11" i="128"/>
  <c r="AT11" i="128"/>
  <c r="A12" i="128"/>
  <c r="AT12" i="128"/>
  <c r="A13" i="128"/>
  <c r="AT13" i="128"/>
  <c r="A14" i="128"/>
  <c r="AT14" i="128"/>
  <c r="A15" i="128"/>
  <c r="AT15" i="128"/>
  <c r="A16" i="128"/>
  <c r="AT16" i="128"/>
  <c r="A17" i="128"/>
  <c r="AT17" i="128"/>
  <c r="A18" i="128"/>
  <c r="AT18" i="128"/>
  <c r="A19" i="128"/>
  <c r="AT19" i="128"/>
  <c r="A20" i="128"/>
  <c r="AT20" i="128"/>
  <c r="A21" i="128"/>
  <c r="AT21" i="128"/>
  <c r="A22" i="128"/>
  <c r="AT22" i="128"/>
  <c r="A23" i="128"/>
  <c r="AT23" i="128"/>
  <c r="A24" i="128"/>
  <c r="AT24" i="128"/>
  <c r="A25" i="128"/>
  <c r="AT25" i="128"/>
  <c r="A26" i="128"/>
  <c r="AT26" i="128"/>
  <c r="A27" i="128"/>
  <c r="AT27" i="128"/>
  <c r="A28" i="128"/>
  <c r="AT28" i="128"/>
  <c r="A29" i="128"/>
  <c r="AT29" i="128"/>
  <c r="A30" i="128"/>
  <c r="AT30" i="128"/>
  <c r="A31" i="128"/>
  <c r="AT31" i="128"/>
  <c r="A32" i="128"/>
  <c r="AT32" i="128"/>
  <c r="A33" i="128"/>
  <c r="AT33" i="128"/>
  <c r="A34" i="128"/>
  <c r="AT34" i="128"/>
  <c r="A35" i="128"/>
  <c r="AT35" i="128"/>
  <c r="A36" i="128"/>
  <c r="AT36" i="128"/>
  <c r="A37" i="128"/>
  <c r="AT37" i="128"/>
  <c r="A38" i="128"/>
  <c r="AT38" i="128"/>
  <c r="A39" i="128"/>
  <c r="AT39" i="128"/>
  <c r="A40" i="128"/>
  <c r="AT40" i="128"/>
  <c r="A41" i="128"/>
  <c r="AT41" i="128"/>
  <c r="A42" i="128"/>
  <c r="AT42" i="128"/>
  <c r="A43" i="128"/>
  <c r="AT43" i="128"/>
  <c r="A44" i="128"/>
  <c r="AT44" i="128"/>
  <c r="A45" i="128"/>
  <c r="AT45" i="128"/>
  <c r="A46" i="128"/>
  <c r="AT46" i="128"/>
  <c r="AT7" i="128"/>
  <c r="A7" i="128"/>
  <c r="X943" i="125"/>
  <c r="B943" i="125"/>
  <c r="X942" i="125"/>
  <c r="B942" i="125"/>
  <c r="X941" i="125"/>
  <c r="B941" i="125"/>
  <c r="X940" i="125"/>
  <c r="B940" i="125"/>
  <c r="X939" i="125"/>
  <c r="B939" i="125"/>
  <c r="X938" i="125"/>
  <c r="B938" i="125"/>
  <c r="X937" i="125"/>
  <c r="B937" i="125"/>
  <c r="X936" i="125"/>
  <c r="B936" i="125"/>
  <c r="X935" i="125"/>
  <c r="B935" i="125"/>
  <c r="X934" i="125"/>
  <c r="B934" i="125"/>
  <c r="X933" i="125"/>
  <c r="B933" i="125"/>
  <c r="X932" i="125"/>
  <c r="B932" i="125"/>
  <c r="X931" i="125"/>
  <c r="B931" i="125"/>
  <c r="X930" i="125"/>
  <c r="B930" i="125"/>
  <c r="X929" i="125"/>
  <c r="B929" i="125"/>
  <c r="X928" i="125"/>
  <c r="B928" i="125"/>
  <c r="X927" i="125"/>
  <c r="B927" i="125"/>
  <c r="X926" i="125"/>
  <c r="B926" i="125"/>
  <c r="X925" i="125"/>
  <c r="B925" i="125"/>
  <c r="X924" i="125"/>
  <c r="B924" i="125"/>
  <c r="X923" i="125"/>
  <c r="B923" i="125"/>
  <c r="X922" i="125"/>
  <c r="B922" i="125"/>
  <c r="X921" i="125"/>
  <c r="B921" i="125"/>
  <c r="X920" i="125"/>
  <c r="B920" i="125"/>
  <c r="X919" i="125"/>
  <c r="B919" i="125"/>
  <c r="X918" i="125"/>
  <c r="B918" i="125"/>
  <c r="X917" i="125"/>
  <c r="B917" i="125"/>
  <c r="X916" i="125"/>
  <c r="B916" i="125"/>
  <c r="X915" i="125"/>
  <c r="B915" i="125"/>
  <c r="X914" i="125"/>
  <c r="B914" i="125"/>
  <c r="X913" i="125"/>
  <c r="B913" i="125"/>
  <c r="X912" i="125"/>
  <c r="B912" i="125"/>
  <c r="X911" i="125"/>
  <c r="B911" i="125"/>
  <c r="X910" i="125"/>
  <c r="B910" i="125"/>
  <c r="X909" i="125"/>
  <c r="B909" i="125"/>
  <c r="X908" i="125"/>
  <c r="B908" i="125"/>
  <c r="X907" i="125"/>
  <c r="B907" i="125"/>
  <c r="X906" i="125"/>
  <c r="B906" i="125"/>
  <c r="X905" i="125"/>
  <c r="B905" i="125"/>
  <c r="X904" i="125"/>
  <c r="B904" i="125"/>
  <c r="X903" i="125"/>
  <c r="B903" i="125"/>
  <c r="X902" i="125"/>
  <c r="B902" i="125"/>
  <c r="X901" i="125"/>
  <c r="B901" i="125"/>
  <c r="X900" i="125"/>
  <c r="B900" i="125"/>
  <c r="X899" i="125"/>
  <c r="B899" i="125"/>
  <c r="X898" i="125"/>
  <c r="B898" i="125"/>
  <c r="X897" i="125"/>
  <c r="B897" i="125"/>
  <c r="X896" i="125"/>
  <c r="B896" i="125"/>
  <c r="X895" i="125"/>
  <c r="B895" i="125"/>
  <c r="X894" i="125"/>
  <c r="B894" i="125"/>
  <c r="X893" i="125"/>
  <c r="B893" i="125"/>
  <c r="X892" i="125"/>
  <c r="B892" i="125"/>
  <c r="X891" i="125"/>
  <c r="B891" i="125"/>
  <c r="X890" i="125"/>
  <c r="B890" i="125"/>
  <c r="X889" i="125"/>
  <c r="B889" i="125"/>
  <c r="X888" i="125"/>
  <c r="B888" i="125"/>
  <c r="X887" i="125"/>
  <c r="B887" i="125"/>
  <c r="X886" i="125"/>
  <c r="B886" i="125"/>
  <c r="X885" i="125"/>
  <c r="B885" i="125"/>
  <c r="X884" i="125"/>
  <c r="B884" i="125"/>
  <c r="X883" i="125"/>
  <c r="B883" i="125"/>
  <c r="X882" i="125"/>
  <c r="B882" i="125"/>
  <c r="X881" i="125"/>
  <c r="B881" i="125"/>
  <c r="X880" i="125"/>
  <c r="B880" i="125"/>
  <c r="X879" i="125"/>
  <c r="B879" i="125"/>
  <c r="X878" i="125"/>
  <c r="B878" i="125"/>
  <c r="X877" i="125"/>
  <c r="B877" i="125"/>
  <c r="X876" i="125"/>
  <c r="B876" i="125"/>
  <c r="X875" i="125"/>
  <c r="B875" i="125"/>
  <c r="X874" i="125"/>
  <c r="B874" i="125"/>
  <c r="X873" i="125"/>
  <c r="B873" i="125"/>
  <c r="X872" i="125"/>
  <c r="B872" i="125"/>
  <c r="X871" i="125"/>
  <c r="B871" i="125"/>
  <c r="X870" i="125"/>
  <c r="B870" i="125"/>
  <c r="X869" i="125"/>
  <c r="B869" i="125"/>
  <c r="X868" i="125"/>
  <c r="B868" i="125"/>
  <c r="X867" i="125"/>
  <c r="B867" i="125"/>
  <c r="X866" i="125"/>
  <c r="B866" i="125"/>
  <c r="X865" i="125"/>
  <c r="B865" i="125"/>
  <c r="X864" i="125"/>
  <c r="B864" i="125"/>
  <c r="X863" i="125"/>
  <c r="B863" i="125"/>
  <c r="X862" i="125"/>
  <c r="B862" i="125"/>
  <c r="X861" i="125"/>
  <c r="B861" i="125"/>
  <c r="X860" i="125"/>
  <c r="B860" i="125"/>
  <c r="X859" i="125"/>
  <c r="B859" i="125"/>
  <c r="X858" i="125"/>
  <c r="B858" i="125"/>
  <c r="X857" i="125"/>
  <c r="B857" i="125"/>
  <c r="X856" i="125"/>
  <c r="B856" i="125"/>
  <c r="X855" i="125"/>
  <c r="B855" i="125"/>
  <c r="X854" i="125"/>
  <c r="B854" i="125"/>
  <c r="X853" i="125"/>
  <c r="B853" i="125"/>
  <c r="X852" i="125"/>
  <c r="B852" i="125"/>
  <c r="X851" i="125"/>
  <c r="B851" i="125"/>
  <c r="X850" i="125"/>
  <c r="B850" i="125"/>
  <c r="X849" i="125"/>
  <c r="B849" i="125"/>
  <c r="X848" i="125"/>
  <c r="B848" i="125"/>
  <c r="X847" i="125"/>
  <c r="B847" i="125"/>
  <c r="X846" i="125"/>
  <c r="B846" i="125"/>
  <c r="X845" i="125"/>
  <c r="B845" i="125"/>
  <c r="X844" i="125"/>
  <c r="B844" i="125"/>
  <c r="X843" i="125"/>
  <c r="B843" i="125"/>
  <c r="X842" i="125"/>
  <c r="B842" i="125"/>
  <c r="X841" i="125"/>
  <c r="B841" i="125"/>
  <c r="X840" i="125"/>
  <c r="B840" i="125"/>
  <c r="X839" i="125"/>
  <c r="B839" i="125"/>
  <c r="X838" i="125"/>
  <c r="B838" i="125"/>
  <c r="X837" i="125"/>
  <c r="B837" i="125"/>
  <c r="X836" i="125"/>
  <c r="B836" i="125"/>
  <c r="X835" i="125"/>
  <c r="B835" i="125"/>
  <c r="X834" i="125"/>
  <c r="B834" i="125"/>
  <c r="X833" i="125"/>
  <c r="B833" i="125"/>
  <c r="X832" i="125"/>
  <c r="B832" i="125"/>
  <c r="X831" i="125"/>
  <c r="B831" i="125"/>
  <c r="X830" i="125"/>
  <c r="B830" i="125"/>
  <c r="X829" i="125"/>
  <c r="B829" i="125"/>
  <c r="X828" i="125"/>
  <c r="B828" i="125"/>
  <c r="X827" i="125"/>
  <c r="B827" i="125"/>
  <c r="X826" i="125"/>
  <c r="B826" i="125"/>
  <c r="X825" i="125"/>
  <c r="B825" i="125"/>
  <c r="X824" i="125"/>
  <c r="B824" i="125"/>
  <c r="X823" i="125"/>
  <c r="B823" i="125"/>
  <c r="X822" i="125"/>
  <c r="B822" i="125"/>
  <c r="X821" i="125"/>
  <c r="B821" i="125"/>
  <c r="X820" i="125"/>
  <c r="B820" i="125"/>
  <c r="X819" i="125"/>
  <c r="B819" i="125"/>
  <c r="X818" i="125"/>
  <c r="B818" i="125"/>
  <c r="X817" i="125"/>
  <c r="B817" i="125"/>
  <c r="X816" i="125"/>
  <c r="B816" i="125"/>
  <c r="X815" i="125"/>
  <c r="B815" i="125"/>
  <c r="X814" i="125"/>
  <c r="B814" i="125"/>
  <c r="X813" i="125"/>
  <c r="B813" i="125"/>
  <c r="X812" i="125"/>
  <c r="B812" i="125"/>
  <c r="X811" i="125"/>
  <c r="B811" i="125"/>
  <c r="X810" i="125"/>
  <c r="B810" i="125"/>
  <c r="X809" i="125"/>
  <c r="B809" i="125"/>
  <c r="X808" i="125"/>
  <c r="B808" i="125"/>
  <c r="X807" i="125"/>
  <c r="B807" i="125"/>
  <c r="X806" i="125"/>
  <c r="B806" i="125"/>
  <c r="X805" i="125"/>
  <c r="B805" i="125"/>
  <c r="X804" i="125"/>
  <c r="B804" i="125"/>
  <c r="X803" i="125"/>
  <c r="B803" i="125"/>
  <c r="X802" i="125"/>
  <c r="B802" i="125"/>
  <c r="X801" i="125"/>
  <c r="B801" i="125"/>
  <c r="X800" i="125"/>
  <c r="B800" i="125"/>
  <c r="X799" i="125"/>
  <c r="B799" i="125"/>
  <c r="X798" i="125"/>
  <c r="B798" i="125"/>
  <c r="X797" i="125"/>
  <c r="B797" i="125"/>
  <c r="X796" i="125"/>
  <c r="B796" i="125"/>
  <c r="X795" i="125"/>
  <c r="B795" i="125"/>
  <c r="X794" i="125"/>
  <c r="B794" i="125"/>
  <c r="X793" i="125"/>
  <c r="B793" i="125"/>
  <c r="X792" i="125"/>
  <c r="B792" i="125"/>
  <c r="X791" i="125"/>
  <c r="B791" i="125"/>
  <c r="X790" i="125"/>
  <c r="B790" i="125"/>
  <c r="X789" i="125"/>
  <c r="B789" i="125"/>
  <c r="X788" i="125"/>
  <c r="B788" i="125"/>
  <c r="X787" i="125"/>
  <c r="B787" i="125"/>
  <c r="X786" i="125"/>
  <c r="B786" i="125"/>
  <c r="X785" i="125"/>
  <c r="B785" i="125"/>
  <c r="X784" i="125"/>
  <c r="B784" i="125"/>
  <c r="X783" i="125"/>
  <c r="B783" i="125"/>
  <c r="X782" i="125"/>
  <c r="B782" i="125"/>
  <c r="X781" i="125"/>
  <c r="B781" i="125"/>
  <c r="X780" i="125"/>
  <c r="B780" i="125"/>
  <c r="X779" i="125"/>
  <c r="B779" i="125"/>
  <c r="X778" i="125"/>
  <c r="B778" i="125"/>
  <c r="X777" i="125"/>
  <c r="B777" i="125"/>
  <c r="X776" i="125"/>
  <c r="B776" i="125"/>
  <c r="X775" i="125"/>
  <c r="B775" i="125"/>
  <c r="X774" i="125"/>
  <c r="B774" i="125"/>
  <c r="X773" i="125"/>
  <c r="B773" i="125"/>
  <c r="X772" i="125"/>
  <c r="B772" i="125"/>
  <c r="X771" i="125"/>
  <c r="B771" i="125"/>
  <c r="X770" i="125"/>
  <c r="B770" i="125"/>
  <c r="X769" i="125"/>
  <c r="B769" i="125"/>
  <c r="X768" i="125"/>
  <c r="B768" i="125"/>
  <c r="X767" i="125"/>
  <c r="B767" i="125"/>
  <c r="X766" i="125"/>
  <c r="B766" i="125"/>
  <c r="X765" i="125"/>
  <c r="B765" i="125"/>
  <c r="X764" i="125"/>
  <c r="B764" i="125"/>
  <c r="X763" i="125"/>
  <c r="B763" i="125"/>
  <c r="X762" i="125"/>
  <c r="B762" i="125"/>
  <c r="X761" i="125"/>
  <c r="B761" i="125"/>
  <c r="X760" i="125"/>
  <c r="B760" i="125"/>
  <c r="X759" i="125"/>
  <c r="B759" i="125"/>
  <c r="X758" i="125"/>
  <c r="B758" i="125"/>
  <c r="X757" i="125"/>
  <c r="B757" i="125"/>
  <c r="X756" i="125"/>
  <c r="B756" i="125"/>
  <c r="X755" i="125"/>
  <c r="B755" i="125"/>
  <c r="X754" i="125"/>
  <c r="B754" i="125"/>
  <c r="X753" i="125"/>
  <c r="B753" i="125"/>
  <c r="X752" i="125"/>
  <c r="B752" i="125"/>
  <c r="X751" i="125"/>
  <c r="B751" i="125"/>
  <c r="X750" i="125"/>
  <c r="B750" i="125"/>
  <c r="X749" i="125"/>
  <c r="B749" i="125"/>
  <c r="X748" i="125"/>
  <c r="B748" i="125"/>
  <c r="X747" i="125"/>
  <c r="B747" i="125"/>
  <c r="X746" i="125"/>
  <c r="B746" i="125"/>
  <c r="X745" i="125"/>
  <c r="B745" i="125"/>
  <c r="X744" i="125"/>
  <c r="B744" i="125"/>
  <c r="X743" i="125"/>
  <c r="B743" i="125"/>
  <c r="X742" i="125"/>
  <c r="B742" i="125"/>
  <c r="X741" i="125"/>
  <c r="B741" i="125"/>
  <c r="X740" i="125"/>
  <c r="B740" i="125"/>
  <c r="X739" i="125"/>
  <c r="B739" i="125"/>
  <c r="X738" i="125"/>
  <c r="B738" i="125"/>
  <c r="X737" i="125"/>
  <c r="B737" i="125"/>
  <c r="X736" i="125"/>
  <c r="B736" i="125"/>
  <c r="X735" i="125"/>
  <c r="B735" i="125"/>
  <c r="X734" i="125"/>
  <c r="B734" i="125"/>
  <c r="X733" i="125"/>
  <c r="B733" i="125"/>
  <c r="X732" i="125"/>
  <c r="B732" i="125"/>
  <c r="X731" i="125"/>
  <c r="B731" i="125"/>
  <c r="X730" i="125"/>
  <c r="B730" i="125"/>
  <c r="X729" i="125"/>
  <c r="B729" i="125"/>
  <c r="X728" i="125"/>
  <c r="B728" i="125"/>
  <c r="X727" i="125"/>
  <c r="B727" i="125"/>
  <c r="X726" i="125"/>
  <c r="B726" i="125"/>
  <c r="X725" i="125"/>
  <c r="B725" i="125"/>
  <c r="X724" i="125"/>
  <c r="B724" i="125"/>
  <c r="X723" i="125"/>
  <c r="B723" i="125"/>
  <c r="X722" i="125"/>
  <c r="B722" i="125"/>
  <c r="X721" i="125"/>
  <c r="B721" i="125"/>
  <c r="X720" i="125"/>
  <c r="B720" i="125"/>
  <c r="X719" i="125"/>
  <c r="B719" i="125"/>
  <c r="X718" i="125"/>
  <c r="B718" i="125"/>
  <c r="X717" i="125"/>
  <c r="B717" i="125"/>
  <c r="X716" i="125"/>
  <c r="B716" i="125"/>
  <c r="X715" i="125"/>
  <c r="B715" i="125"/>
  <c r="X714" i="125"/>
  <c r="B714" i="125"/>
  <c r="X713" i="125"/>
  <c r="B713" i="125"/>
  <c r="X712" i="125"/>
  <c r="B712" i="125"/>
  <c r="X711" i="125"/>
  <c r="B711" i="125"/>
  <c r="X710" i="125"/>
  <c r="B710" i="125"/>
  <c r="X709" i="125"/>
  <c r="B709" i="125"/>
  <c r="X708" i="125"/>
  <c r="B708" i="125"/>
  <c r="X707" i="125"/>
  <c r="B707" i="125"/>
  <c r="X706" i="125"/>
  <c r="B706" i="125"/>
  <c r="X705" i="125"/>
  <c r="B705" i="125"/>
  <c r="X704" i="125"/>
  <c r="B704" i="125"/>
  <c r="X703" i="125"/>
  <c r="B703" i="125"/>
  <c r="X702" i="125"/>
  <c r="B702" i="125"/>
  <c r="X701" i="125"/>
  <c r="B701" i="125"/>
  <c r="X700" i="125"/>
  <c r="B700" i="125"/>
  <c r="X699" i="125"/>
  <c r="B699" i="125"/>
  <c r="X698" i="125"/>
  <c r="B698" i="125"/>
  <c r="X697" i="125"/>
  <c r="B697" i="125"/>
  <c r="X696" i="125"/>
  <c r="B696" i="125"/>
  <c r="X695" i="125"/>
  <c r="B695" i="125"/>
  <c r="X694" i="125"/>
  <c r="B694" i="125"/>
  <c r="X693" i="125"/>
  <c r="B693" i="125"/>
  <c r="X692" i="125"/>
  <c r="B692" i="125"/>
  <c r="X691" i="125"/>
  <c r="B691" i="125"/>
  <c r="X690" i="125"/>
  <c r="B690" i="125"/>
  <c r="X689" i="125"/>
  <c r="B689" i="125"/>
  <c r="X688" i="125"/>
  <c r="B688" i="125"/>
  <c r="X687" i="125"/>
  <c r="B687" i="125"/>
  <c r="X686" i="125"/>
  <c r="B686" i="125"/>
  <c r="X685" i="125"/>
  <c r="B685" i="125"/>
  <c r="X684" i="125"/>
  <c r="B684" i="125"/>
  <c r="X683" i="125"/>
  <c r="B683" i="125"/>
  <c r="X682" i="125"/>
  <c r="B682" i="125"/>
  <c r="X681" i="125"/>
  <c r="B681" i="125"/>
  <c r="X680" i="125"/>
  <c r="B680" i="125"/>
  <c r="X679" i="125"/>
  <c r="B679" i="125"/>
  <c r="X678" i="125"/>
  <c r="B678" i="125"/>
  <c r="X677" i="125"/>
  <c r="B677" i="125"/>
  <c r="X676" i="125"/>
  <c r="B676" i="125"/>
  <c r="X675" i="125"/>
  <c r="B675" i="125"/>
  <c r="X674" i="125"/>
  <c r="B674" i="125"/>
  <c r="X673" i="125"/>
  <c r="B673" i="125"/>
  <c r="X672" i="125"/>
  <c r="B672" i="125"/>
  <c r="X671" i="125"/>
  <c r="B671" i="125"/>
  <c r="X670" i="125"/>
  <c r="B670" i="125"/>
  <c r="X669" i="125"/>
  <c r="B669" i="125"/>
  <c r="X668" i="125"/>
  <c r="B668" i="125"/>
  <c r="X667" i="125"/>
  <c r="B667" i="125"/>
  <c r="X666" i="125"/>
  <c r="B666" i="125"/>
  <c r="X665" i="125"/>
  <c r="B665" i="125"/>
  <c r="X664" i="125"/>
  <c r="B664" i="125"/>
  <c r="X663" i="125"/>
  <c r="B663" i="125"/>
  <c r="X662" i="125"/>
  <c r="B662" i="125"/>
  <c r="X661" i="125"/>
  <c r="B661" i="125"/>
  <c r="X660" i="125"/>
  <c r="B660" i="125"/>
  <c r="X659" i="125"/>
  <c r="B659" i="125"/>
  <c r="X658" i="125"/>
  <c r="B658" i="125"/>
  <c r="X657" i="125"/>
  <c r="B657" i="125"/>
  <c r="X656" i="125"/>
  <c r="B656" i="125"/>
  <c r="X655" i="125"/>
  <c r="B655" i="125"/>
  <c r="X654" i="125"/>
  <c r="B654" i="125"/>
  <c r="X653" i="125"/>
  <c r="B653" i="125"/>
  <c r="X652" i="125"/>
  <c r="B652" i="125"/>
  <c r="X651" i="125"/>
  <c r="B651" i="125"/>
  <c r="X650" i="125"/>
  <c r="B650" i="125"/>
  <c r="X649" i="125"/>
  <c r="B649" i="125"/>
  <c r="X648" i="125"/>
  <c r="B648" i="125"/>
  <c r="X647" i="125"/>
  <c r="B647" i="125"/>
  <c r="X646" i="125"/>
  <c r="B646" i="125"/>
  <c r="X645" i="125"/>
  <c r="B645" i="125"/>
  <c r="X644" i="125"/>
  <c r="B644" i="125"/>
  <c r="X643" i="125"/>
  <c r="B643" i="125"/>
  <c r="X642" i="125"/>
  <c r="B642" i="125"/>
  <c r="X641" i="125"/>
  <c r="B641" i="125"/>
  <c r="X640" i="125"/>
  <c r="B640" i="125"/>
  <c r="X639" i="125"/>
  <c r="B639" i="125"/>
  <c r="X638" i="125"/>
  <c r="B638" i="125"/>
  <c r="X637" i="125"/>
  <c r="B637" i="125"/>
  <c r="X636" i="125"/>
  <c r="B636" i="125"/>
  <c r="X635" i="125"/>
  <c r="B635" i="125"/>
  <c r="X634" i="125"/>
  <c r="B634" i="125"/>
  <c r="X633" i="125"/>
  <c r="B633" i="125"/>
  <c r="X632" i="125"/>
  <c r="B632" i="125"/>
  <c r="X631" i="125"/>
  <c r="B631" i="125"/>
  <c r="X630" i="125"/>
  <c r="B630" i="125"/>
  <c r="X629" i="125"/>
  <c r="B629" i="125"/>
  <c r="X628" i="125"/>
  <c r="B628" i="125"/>
  <c r="X627" i="125"/>
  <c r="B627" i="125"/>
  <c r="X626" i="125"/>
  <c r="B626" i="125"/>
  <c r="X625" i="125"/>
  <c r="B625" i="125"/>
  <c r="X624" i="125"/>
  <c r="B624" i="125"/>
  <c r="X623" i="125"/>
  <c r="B623" i="125"/>
  <c r="X622" i="125"/>
  <c r="B622" i="125"/>
  <c r="X621" i="125"/>
  <c r="B621" i="125"/>
  <c r="X620" i="125"/>
  <c r="B620" i="125"/>
  <c r="X619" i="125"/>
  <c r="B619" i="125"/>
  <c r="X618" i="125"/>
  <c r="B618" i="125"/>
  <c r="X617" i="125"/>
  <c r="B617" i="125"/>
  <c r="X616" i="125"/>
  <c r="B616" i="125"/>
  <c r="X615" i="125"/>
  <c r="B615" i="125"/>
  <c r="X614" i="125"/>
  <c r="B614" i="125"/>
  <c r="X613" i="125"/>
  <c r="B613" i="125"/>
  <c r="X612" i="125"/>
  <c r="B612" i="125"/>
  <c r="X611" i="125"/>
  <c r="B611" i="125"/>
  <c r="X610" i="125"/>
  <c r="B610" i="125"/>
  <c r="X609" i="125"/>
  <c r="B609" i="125"/>
  <c r="X608" i="125"/>
  <c r="B608" i="125"/>
  <c r="X607" i="125"/>
  <c r="B607" i="125"/>
  <c r="X606" i="125"/>
  <c r="B606" i="125"/>
  <c r="X605" i="125"/>
  <c r="B605" i="125"/>
  <c r="X604" i="125"/>
  <c r="B604" i="125"/>
  <c r="X603" i="125"/>
  <c r="B603" i="125"/>
  <c r="X602" i="125"/>
  <c r="B602" i="125"/>
  <c r="X601" i="125"/>
  <c r="B601" i="125"/>
  <c r="X600" i="125"/>
  <c r="B600" i="125"/>
  <c r="X599" i="125"/>
  <c r="B599" i="125"/>
  <c r="X598" i="125"/>
  <c r="B598" i="125"/>
  <c r="X597" i="125"/>
  <c r="B597" i="125"/>
  <c r="X596" i="125"/>
  <c r="B596" i="125"/>
  <c r="X595" i="125"/>
  <c r="B595" i="125"/>
  <c r="X594" i="125"/>
  <c r="B594" i="125"/>
  <c r="X593" i="125"/>
  <c r="B593" i="125"/>
  <c r="X592" i="125"/>
  <c r="B592" i="125"/>
  <c r="X591" i="125"/>
  <c r="B591" i="125"/>
  <c r="X590" i="125"/>
  <c r="B590" i="125"/>
  <c r="X589" i="125"/>
  <c r="B589" i="125"/>
  <c r="X588" i="125"/>
  <c r="B588" i="125"/>
  <c r="X587" i="125"/>
  <c r="B587" i="125"/>
  <c r="X586" i="125"/>
  <c r="B586" i="125"/>
  <c r="X585" i="125"/>
  <c r="B585" i="125"/>
  <c r="X584" i="125"/>
  <c r="B584" i="125"/>
  <c r="X583" i="125"/>
  <c r="B583" i="125"/>
  <c r="X582" i="125"/>
  <c r="B582" i="125"/>
  <c r="X581" i="125"/>
  <c r="B581" i="125"/>
  <c r="X580" i="125"/>
  <c r="B580" i="125"/>
  <c r="X579" i="125"/>
  <c r="B579" i="125"/>
  <c r="X578" i="125"/>
  <c r="B578" i="125"/>
  <c r="X577" i="125"/>
  <c r="B577" i="125"/>
  <c r="X576" i="125"/>
  <c r="B576" i="125"/>
  <c r="X575" i="125"/>
  <c r="B575" i="125"/>
  <c r="X574" i="125"/>
  <c r="B574" i="125"/>
  <c r="X573" i="125"/>
  <c r="B573" i="125"/>
  <c r="X572" i="125"/>
  <c r="B572" i="125"/>
  <c r="X571" i="125"/>
  <c r="B571" i="125"/>
  <c r="X570" i="125"/>
  <c r="B570" i="125"/>
  <c r="X569" i="125"/>
  <c r="B569" i="125"/>
  <c r="X568" i="125"/>
  <c r="B568" i="125"/>
  <c r="X567" i="125"/>
  <c r="B567" i="125"/>
  <c r="X566" i="125"/>
  <c r="B566" i="125"/>
  <c r="X565" i="125"/>
  <c r="B565" i="125"/>
  <c r="X564" i="125"/>
  <c r="B564" i="125"/>
  <c r="X563" i="125"/>
  <c r="B563" i="125"/>
  <c r="X562" i="125"/>
  <c r="B562" i="125"/>
  <c r="X561" i="125"/>
  <c r="B561" i="125"/>
  <c r="X560" i="125"/>
  <c r="B560" i="125"/>
  <c r="X559" i="125"/>
  <c r="B559" i="125"/>
  <c r="X558" i="125"/>
  <c r="B558" i="125"/>
  <c r="X557" i="125"/>
  <c r="B557" i="125"/>
  <c r="X556" i="125"/>
  <c r="B556" i="125"/>
  <c r="X555" i="125"/>
  <c r="B555" i="125"/>
  <c r="X554" i="125"/>
  <c r="B554" i="125"/>
  <c r="X553" i="125"/>
  <c r="B553" i="125"/>
  <c r="X552" i="125"/>
  <c r="B552" i="125"/>
  <c r="X551" i="125"/>
  <c r="B551" i="125"/>
  <c r="X550" i="125"/>
  <c r="B550" i="125"/>
  <c r="X549" i="125"/>
  <c r="B549" i="125"/>
  <c r="X548" i="125"/>
  <c r="B548" i="125"/>
  <c r="X547" i="125"/>
  <c r="B547" i="125"/>
  <c r="X546" i="125"/>
  <c r="B546" i="125"/>
  <c r="X545" i="125"/>
  <c r="B545" i="125"/>
  <c r="X544" i="125"/>
  <c r="B544" i="125"/>
  <c r="X543" i="125"/>
  <c r="B543" i="125"/>
  <c r="X542" i="125"/>
  <c r="B542" i="125"/>
  <c r="X541" i="125"/>
  <c r="B541" i="125"/>
  <c r="X540" i="125"/>
  <c r="B540" i="125"/>
  <c r="X539" i="125"/>
  <c r="B539" i="125"/>
  <c r="X538" i="125"/>
  <c r="B538" i="125"/>
  <c r="X537" i="125"/>
  <c r="B537" i="125"/>
  <c r="X536" i="125"/>
  <c r="B536" i="125"/>
  <c r="X535" i="125"/>
  <c r="B535" i="125"/>
  <c r="X534" i="125"/>
  <c r="B534" i="125"/>
  <c r="X533" i="125"/>
  <c r="B533" i="125"/>
  <c r="X532" i="125"/>
  <c r="B532" i="125"/>
  <c r="X531" i="125"/>
  <c r="B531" i="125"/>
  <c r="X530" i="125"/>
  <c r="B530" i="125"/>
  <c r="X529" i="125"/>
  <c r="B529" i="125"/>
  <c r="X528" i="125"/>
  <c r="B528" i="125"/>
  <c r="X527" i="125"/>
  <c r="B527" i="125"/>
  <c r="X526" i="125"/>
  <c r="B526" i="125"/>
  <c r="X525" i="125"/>
  <c r="B525" i="125"/>
  <c r="X524" i="125"/>
  <c r="B524" i="125"/>
  <c r="X523" i="125"/>
  <c r="B523" i="125"/>
  <c r="X522" i="125"/>
  <c r="B522" i="125"/>
  <c r="X521" i="125"/>
  <c r="B521" i="125"/>
  <c r="X520" i="125"/>
  <c r="B520" i="125"/>
  <c r="X519" i="125"/>
  <c r="B519" i="125"/>
  <c r="X518" i="125"/>
  <c r="B518" i="125"/>
  <c r="X517" i="125"/>
  <c r="B517" i="125"/>
  <c r="X516" i="125"/>
  <c r="B516" i="125"/>
  <c r="X515" i="125"/>
  <c r="B515" i="125"/>
  <c r="X514" i="125"/>
  <c r="B514" i="125"/>
  <c r="X513" i="125"/>
  <c r="B513" i="125"/>
  <c r="X512" i="125"/>
  <c r="B512" i="125"/>
  <c r="X511" i="125"/>
  <c r="B511" i="125"/>
  <c r="X510" i="125"/>
  <c r="B510" i="125"/>
  <c r="X509" i="125"/>
  <c r="B509" i="125"/>
  <c r="X508" i="125"/>
  <c r="B508" i="125"/>
  <c r="X507" i="125"/>
  <c r="B507" i="125"/>
  <c r="X506" i="125"/>
  <c r="B506" i="125"/>
  <c r="X505" i="125"/>
  <c r="B505" i="125"/>
  <c r="X504" i="125"/>
  <c r="B504" i="125"/>
  <c r="X503" i="125"/>
  <c r="B503" i="125"/>
  <c r="X502" i="125"/>
  <c r="B502" i="125"/>
  <c r="X501" i="125"/>
  <c r="B501" i="125"/>
  <c r="X500" i="125"/>
  <c r="B500" i="125"/>
  <c r="X499" i="125"/>
  <c r="B499" i="125"/>
  <c r="X498" i="125"/>
  <c r="B498" i="125"/>
  <c r="X497" i="125"/>
  <c r="B497" i="125"/>
  <c r="X496" i="125"/>
  <c r="B496" i="125"/>
  <c r="X495" i="125"/>
  <c r="B495" i="125"/>
  <c r="X494" i="125"/>
  <c r="B494" i="125"/>
  <c r="X493" i="125"/>
  <c r="B493" i="125"/>
  <c r="X492" i="125"/>
  <c r="B492" i="125"/>
  <c r="X491" i="125"/>
  <c r="B491" i="125"/>
  <c r="X490" i="125"/>
  <c r="B490" i="125"/>
  <c r="X489" i="125"/>
  <c r="B489" i="125"/>
  <c r="X488" i="125"/>
  <c r="B488" i="125"/>
  <c r="X487" i="125"/>
  <c r="B487" i="125"/>
  <c r="X486" i="125"/>
  <c r="B486" i="125"/>
  <c r="X485" i="125"/>
  <c r="B485" i="125"/>
  <c r="X484" i="125"/>
  <c r="B484" i="125"/>
  <c r="X483" i="125"/>
  <c r="B483" i="125"/>
  <c r="X482" i="125"/>
  <c r="B482" i="125"/>
  <c r="X481" i="125"/>
  <c r="B481" i="125"/>
  <c r="X480" i="125"/>
  <c r="B480" i="125"/>
  <c r="X479" i="125"/>
  <c r="B479" i="125"/>
  <c r="X478" i="125"/>
  <c r="B478" i="125"/>
  <c r="X477" i="125"/>
  <c r="B477" i="125"/>
  <c r="X476" i="125"/>
  <c r="B476" i="125"/>
  <c r="X475" i="125"/>
  <c r="B475" i="125"/>
  <c r="X474" i="125"/>
  <c r="B474" i="125"/>
  <c r="X473" i="125"/>
  <c r="B473" i="125"/>
  <c r="X472" i="125"/>
  <c r="B472" i="125"/>
  <c r="X471" i="125"/>
  <c r="B471" i="125"/>
  <c r="X470" i="125"/>
  <c r="B470" i="125"/>
  <c r="X469" i="125"/>
  <c r="B469" i="125"/>
  <c r="X468" i="125"/>
  <c r="B468" i="125"/>
  <c r="X467" i="125"/>
  <c r="B467" i="125"/>
  <c r="X466" i="125"/>
  <c r="B466" i="125"/>
  <c r="X465" i="125"/>
  <c r="B465" i="125"/>
  <c r="X464" i="125"/>
  <c r="B464" i="125"/>
  <c r="X463" i="125"/>
  <c r="B463" i="125"/>
  <c r="X462" i="125"/>
  <c r="B462" i="125"/>
  <c r="X461" i="125"/>
  <c r="B461" i="125"/>
  <c r="X460" i="125"/>
  <c r="B460" i="125"/>
  <c r="X459" i="125"/>
  <c r="B459" i="125"/>
  <c r="X458" i="125"/>
  <c r="B458" i="125"/>
  <c r="X457" i="125"/>
  <c r="B457" i="125"/>
  <c r="X456" i="125"/>
  <c r="B456" i="125"/>
  <c r="X455" i="125"/>
  <c r="B455" i="125"/>
  <c r="X454" i="125"/>
  <c r="B454" i="125"/>
  <c r="X453" i="125"/>
  <c r="B453" i="125"/>
  <c r="X452" i="125"/>
  <c r="B452" i="125"/>
  <c r="X451" i="125"/>
  <c r="B451" i="125"/>
  <c r="X450" i="125"/>
  <c r="B450" i="125"/>
  <c r="X449" i="125"/>
  <c r="B449" i="125"/>
  <c r="X448" i="125"/>
  <c r="B448" i="125"/>
  <c r="X447" i="125"/>
  <c r="B447" i="125"/>
  <c r="X446" i="125"/>
  <c r="B446" i="125"/>
  <c r="X445" i="125"/>
  <c r="B445" i="125"/>
  <c r="X444" i="125"/>
  <c r="B444" i="125"/>
  <c r="X443" i="125"/>
  <c r="B443" i="125"/>
  <c r="X442" i="125"/>
  <c r="B442" i="125"/>
  <c r="X441" i="125"/>
  <c r="B441" i="125"/>
  <c r="X440" i="125"/>
  <c r="B440" i="125"/>
  <c r="X439" i="125"/>
  <c r="B439" i="125"/>
  <c r="X438" i="125"/>
  <c r="B438" i="125"/>
  <c r="X437" i="125"/>
  <c r="B437" i="125"/>
  <c r="X436" i="125"/>
  <c r="B436" i="125"/>
  <c r="X435" i="125"/>
  <c r="B435" i="125"/>
  <c r="X434" i="125"/>
  <c r="B434" i="125"/>
  <c r="X433" i="125"/>
  <c r="B433" i="125"/>
  <c r="X432" i="125"/>
  <c r="B432" i="125"/>
  <c r="X431" i="125"/>
  <c r="B431" i="125"/>
  <c r="X430" i="125"/>
  <c r="B430" i="125"/>
  <c r="X429" i="125"/>
  <c r="B429" i="125"/>
  <c r="X428" i="125"/>
  <c r="B428" i="125"/>
  <c r="X427" i="125"/>
  <c r="B427" i="125"/>
  <c r="X426" i="125"/>
  <c r="B426" i="125"/>
  <c r="X425" i="125"/>
  <c r="B425" i="125"/>
  <c r="X424" i="125"/>
  <c r="B424" i="125"/>
  <c r="X423" i="125"/>
  <c r="B423" i="125"/>
  <c r="X422" i="125"/>
  <c r="B422" i="125"/>
  <c r="X421" i="125"/>
  <c r="B421" i="125"/>
  <c r="X420" i="125"/>
  <c r="B420" i="125"/>
  <c r="X419" i="125"/>
  <c r="B419" i="125"/>
  <c r="X418" i="125"/>
  <c r="B418" i="125"/>
  <c r="X417" i="125"/>
  <c r="B417" i="125"/>
  <c r="X416" i="125"/>
  <c r="B416" i="125"/>
  <c r="X415" i="125"/>
  <c r="B415" i="125"/>
  <c r="X414" i="125"/>
  <c r="B414" i="125"/>
  <c r="X413" i="125"/>
  <c r="B413" i="125"/>
  <c r="X412" i="125"/>
  <c r="B412" i="125"/>
  <c r="X411" i="125"/>
  <c r="B411" i="125"/>
  <c r="X410" i="125"/>
  <c r="B410" i="125"/>
  <c r="X409" i="125"/>
  <c r="B409" i="125"/>
  <c r="X408" i="125"/>
  <c r="B408" i="125"/>
  <c r="X407" i="125"/>
  <c r="B407" i="125"/>
  <c r="X406" i="125"/>
  <c r="B406" i="125"/>
  <c r="X405" i="125"/>
  <c r="B405" i="125"/>
  <c r="X404" i="125"/>
  <c r="B404" i="125"/>
  <c r="X403" i="125"/>
  <c r="B403" i="125"/>
  <c r="X402" i="125"/>
  <c r="B402" i="125"/>
  <c r="X401" i="125"/>
  <c r="B401" i="125"/>
  <c r="X400" i="125"/>
  <c r="B400" i="125"/>
  <c r="X399" i="125"/>
  <c r="B399" i="125"/>
  <c r="X398" i="125"/>
  <c r="B398" i="125"/>
  <c r="X397" i="125"/>
  <c r="B397" i="125"/>
  <c r="X396" i="125"/>
  <c r="B396" i="125"/>
  <c r="X395" i="125"/>
  <c r="B395" i="125"/>
  <c r="X394" i="125"/>
  <c r="B394" i="125"/>
  <c r="X393" i="125"/>
  <c r="B393" i="125"/>
  <c r="X392" i="125"/>
  <c r="B392" i="125"/>
  <c r="X391" i="125"/>
  <c r="B391" i="125"/>
  <c r="X390" i="125"/>
  <c r="B390" i="125"/>
  <c r="X389" i="125"/>
  <c r="B389" i="125"/>
  <c r="X388" i="125"/>
  <c r="B388" i="125"/>
  <c r="X387" i="125"/>
  <c r="B387" i="125"/>
  <c r="X386" i="125"/>
  <c r="B386" i="125"/>
  <c r="X385" i="125"/>
  <c r="B385" i="125"/>
  <c r="X384" i="125"/>
  <c r="B384" i="125"/>
  <c r="X383" i="125"/>
  <c r="B383" i="125"/>
  <c r="X382" i="125"/>
  <c r="B382" i="125"/>
  <c r="X381" i="125"/>
  <c r="B381" i="125"/>
  <c r="X380" i="125"/>
  <c r="B380" i="125"/>
  <c r="X379" i="125"/>
  <c r="B379" i="125"/>
  <c r="X378" i="125"/>
  <c r="B378" i="125"/>
  <c r="X377" i="125"/>
  <c r="B377" i="125"/>
  <c r="X376" i="125"/>
  <c r="B376" i="125"/>
  <c r="X375" i="125"/>
  <c r="B375" i="125"/>
  <c r="X374" i="125"/>
  <c r="B374" i="125"/>
  <c r="X373" i="125"/>
  <c r="B373" i="125"/>
  <c r="X372" i="125"/>
  <c r="B372" i="125"/>
  <c r="X371" i="125"/>
  <c r="B371" i="125"/>
  <c r="X370" i="125"/>
  <c r="B370" i="125"/>
  <c r="X369" i="125"/>
  <c r="B369" i="125"/>
  <c r="X368" i="125"/>
  <c r="B368" i="125"/>
  <c r="X367" i="125"/>
  <c r="B367" i="125"/>
  <c r="X366" i="125"/>
  <c r="B366" i="125"/>
  <c r="X365" i="125"/>
  <c r="B365" i="125"/>
  <c r="X364" i="125"/>
  <c r="B364" i="125"/>
  <c r="X363" i="125"/>
  <c r="B363" i="125"/>
  <c r="X362" i="125"/>
  <c r="B362" i="125"/>
  <c r="X361" i="125"/>
  <c r="B361" i="125"/>
  <c r="X360" i="125"/>
  <c r="B360" i="125"/>
  <c r="X359" i="125"/>
  <c r="B359" i="125"/>
  <c r="X358" i="125"/>
  <c r="B358" i="125"/>
  <c r="X357" i="125"/>
  <c r="B357" i="125"/>
  <c r="X356" i="125"/>
  <c r="B356" i="125"/>
  <c r="X355" i="125"/>
  <c r="B355" i="125"/>
  <c r="X354" i="125"/>
  <c r="B354" i="125"/>
  <c r="X353" i="125"/>
  <c r="B353" i="125"/>
  <c r="X352" i="125"/>
  <c r="B352" i="125"/>
  <c r="X351" i="125"/>
  <c r="B351" i="125"/>
  <c r="X350" i="125"/>
  <c r="B350" i="125"/>
  <c r="X349" i="125"/>
  <c r="B349" i="125"/>
  <c r="X348" i="125"/>
  <c r="B348" i="125"/>
  <c r="X347" i="125"/>
  <c r="B347" i="125"/>
  <c r="X346" i="125"/>
  <c r="B346" i="125"/>
  <c r="X345" i="125"/>
  <c r="B345" i="125"/>
  <c r="X344" i="125"/>
  <c r="B344" i="125"/>
  <c r="X343" i="125"/>
  <c r="B343" i="125"/>
  <c r="X342" i="125"/>
  <c r="B342" i="125"/>
  <c r="X341" i="125"/>
  <c r="B341" i="125"/>
  <c r="X340" i="125"/>
  <c r="B340" i="125"/>
  <c r="X339" i="125"/>
  <c r="B339" i="125"/>
  <c r="X338" i="125"/>
  <c r="B338" i="125"/>
  <c r="X337" i="125"/>
  <c r="B337" i="125"/>
  <c r="X336" i="125"/>
  <c r="B336" i="125"/>
  <c r="X335" i="125"/>
  <c r="B335" i="125"/>
  <c r="X334" i="125"/>
  <c r="B334" i="125"/>
  <c r="X333" i="125"/>
  <c r="B333" i="125"/>
  <c r="X332" i="125"/>
  <c r="B332" i="125"/>
  <c r="X331" i="125"/>
  <c r="B331" i="125"/>
  <c r="X330" i="125"/>
  <c r="B330" i="125"/>
  <c r="X329" i="125"/>
  <c r="B329" i="125"/>
  <c r="X328" i="125"/>
  <c r="B328" i="125"/>
  <c r="X327" i="125"/>
  <c r="B327" i="125"/>
  <c r="X326" i="125"/>
  <c r="B326" i="125"/>
  <c r="X325" i="125"/>
  <c r="B325" i="125"/>
  <c r="X324" i="125"/>
  <c r="B324" i="125"/>
  <c r="X323" i="125"/>
  <c r="B323" i="125"/>
  <c r="X322" i="125"/>
  <c r="B322" i="125"/>
  <c r="X321" i="125"/>
  <c r="B321" i="125"/>
  <c r="X320" i="125"/>
  <c r="B320" i="125"/>
  <c r="X319" i="125"/>
  <c r="B319" i="125"/>
  <c r="X318" i="125"/>
  <c r="B318" i="125"/>
  <c r="X317" i="125"/>
  <c r="B317" i="125"/>
  <c r="X316" i="125"/>
  <c r="B316" i="125"/>
  <c r="X315" i="125"/>
  <c r="B315" i="125"/>
  <c r="X314" i="125"/>
  <c r="B314" i="125"/>
  <c r="X313" i="125"/>
  <c r="B313" i="125"/>
  <c r="X312" i="125"/>
  <c r="B312" i="125"/>
  <c r="X311" i="125"/>
  <c r="B311" i="125"/>
  <c r="X310" i="125"/>
  <c r="B310" i="125"/>
  <c r="X309" i="125"/>
  <c r="B309" i="125"/>
  <c r="X308" i="125"/>
  <c r="B308" i="125"/>
  <c r="X307" i="125"/>
  <c r="B307" i="125"/>
  <c r="X306" i="125"/>
  <c r="B306" i="125"/>
  <c r="X305" i="125"/>
  <c r="B305" i="125"/>
  <c r="X304" i="125"/>
  <c r="B304" i="125"/>
  <c r="X303" i="125"/>
  <c r="B303" i="125"/>
  <c r="X302" i="125"/>
  <c r="B302" i="125"/>
  <c r="X301" i="125"/>
  <c r="B301" i="125"/>
  <c r="X300" i="125"/>
  <c r="B300" i="125"/>
  <c r="X299" i="125"/>
  <c r="B299" i="125"/>
  <c r="X298" i="125"/>
  <c r="B298" i="125"/>
  <c r="X297" i="125"/>
  <c r="B297" i="125"/>
  <c r="X296" i="125"/>
  <c r="B296" i="125"/>
  <c r="X295" i="125"/>
  <c r="B295" i="125"/>
  <c r="X294" i="125"/>
  <c r="B294" i="125"/>
  <c r="X293" i="125"/>
  <c r="B293" i="125"/>
  <c r="X292" i="125"/>
  <c r="B292" i="125"/>
  <c r="X291" i="125"/>
  <c r="B291" i="125"/>
  <c r="X290" i="125"/>
  <c r="B290" i="125"/>
  <c r="X289" i="125"/>
  <c r="B289" i="125"/>
  <c r="X288" i="125"/>
  <c r="B288" i="125"/>
  <c r="X287" i="125"/>
  <c r="B287" i="125"/>
  <c r="X286" i="125"/>
  <c r="B286" i="125"/>
  <c r="X285" i="125"/>
  <c r="B285" i="125"/>
  <c r="X284" i="125"/>
  <c r="B284" i="125"/>
  <c r="X283" i="125"/>
  <c r="B283" i="125"/>
  <c r="X282" i="125"/>
  <c r="B282" i="125"/>
  <c r="X281" i="125"/>
  <c r="B281" i="125"/>
  <c r="X280" i="125"/>
  <c r="B280" i="125"/>
  <c r="X279" i="125"/>
  <c r="B279" i="125"/>
  <c r="X278" i="125"/>
  <c r="B278" i="125"/>
  <c r="X277" i="125"/>
  <c r="B277" i="125"/>
  <c r="X276" i="125"/>
  <c r="B276" i="125"/>
  <c r="X275" i="125"/>
  <c r="B275" i="125"/>
  <c r="X274" i="125"/>
  <c r="B274" i="125"/>
  <c r="X273" i="125"/>
  <c r="B273" i="125"/>
  <c r="X272" i="125"/>
  <c r="B272" i="125"/>
  <c r="X271" i="125"/>
  <c r="B271" i="125"/>
  <c r="X270" i="125"/>
  <c r="B270" i="125"/>
  <c r="X269" i="125"/>
  <c r="B269" i="125"/>
  <c r="X268" i="125"/>
  <c r="B268" i="125"/>
  <c r="X267" i="125"/>
  <c r="B267" i="125"/>
  <c r="X266" i="125"/>
  <c r="B266" i="125"/>
  <c r="X265" i="125"/>
  <c r="B265" i="125"/>
  <c r="X264" i="125"/>
  <c r="B264" i="125"/>
  <c r="X263" i="125"/>
  <c r="B263" i="125"/>
  <c r="X262" i="125"/>
  <c r="B262" i="125"/>
  <c r="X261" i="125"/>
  <c r="B261" i="125"/>
  <c r="X260" i="125"/>
  <c r="B260" i="125"/>
  <c r="X259" i="125"/>
  <c r="B259" i="125"/>
  <c r="X258" i="125"/>
  <c r="B258" i="125"/>
  <c r="X257" i="125"/>
  <c r="B257" i="125"/>
  <c r="X256" i="125"/>
  <c r="B256" i="125"/>
  <c r="X255" i="125"/>
  <c r="B255" i="125"/>
  <c r="X254" i="125"/>
  <c r="B254" i="125"/>
  <c r="X253" i="125"/>
  <c r="B253" i="125"/>
  <c r="X252" i="125"/>
  <c r="B252" i="125"/>
  <c r="X251" i="125"/>
  <c r="B251" i="125"/>
  <c r="X250" i="125"/>
  <c r="B250" i="125"/>
  <c r="X249" i="125"/>
  <c r="B249" i="125"/>
  <c r="X248" i="125"/>
  <c r="B248" i="125"/>
  <c r="X247" i="125"/>
  <c r="B247" i="125"/>
  <c r="X246" i="125"/>
  <c r="B246" i="125"/>
  <c r="X245" i="125"/>
  <c r="B245" i="125"/>
  <c r="X244" i="125"/>
  <c r="B244" i="125"/>
  <c r="X243" i="125"/>
  <c r="B243" i="125"/>
  <c r="X242" i="125"/>
  <c r="B242" i="125"/>
  <c r="X241" i="125"/>
  <c r="B241" i="125"/>
  <c r="X240" i="125"/>
  <c r="B240" i="125"/>
  <c r="X239" i="125"/>
  <c r="B239" i="125"/>
  <c r="X238" i="125"/>
  <c r="B238" i="125"/>
  <c r="X237" i="125"/>
  <c r="B237" i="125"/>
  <c r="X236" i="125"/>
  <c r="B236" i="125"/>
  <c r="X235" i="125"/>
  <c r="B235" i="125"/>
  <c r="X234" i="125"/>
  <c r="B234" i="125"/>
  <c r="X233" i="125"/>
  <c r="B233" i="125"/>
  <c r="X232" i="125"/>
  <c r="B232" i="125"/>
  <c r="X231" i="125"/>
  <c r="B231" i="125"/>
  <c r="X230" i="125"/>
  <c r="B230" i="125"/>
  <c r="X229" i="125"/>
  <c r="B229" i="125"/>
  <c r="X228" i="125"/>
  <c r="B228" i="125"/>
  <c r="X227" i="125"/>
  <c r="B227" i="125"/>
  <c r="X226" i="125"/>
  <c r="B226" i="125"/>
  <c r="X225" i="125"/>
  <c r="B225" i="125"/>
  <c r="X224" i="125"/>
  <c r="B224" i="125"/>
  <c r="X223" i="125"/>
  <c r="B223" i="125"/>
  <c r="X222" i="125"/>
  <c r="B222" i="125"/>
  <c r="X221" i="125"/>
  <c r="B221" i="125"/>
  <c r="X220" i="125"/>
  <c r="B220" i="125"/>
  <c r="X219" i="125"/>
  <c r="B219" i="125"/>
  <c r="X218" i="125"/>
  <c r="B218" i="125"/>
  <c r="X217" i="125"/>
  <c r="B217" i="125"/>
  <c r="X216" i="125"/>
  <c r="B216" i="125"/>
  <c r="X215" i="125"/>
  <c r="B215" i="125"/>
  <c r="X214" i="125"/>
  <c r="B214" i="125"/>
  <c r="X213" i="125"/>
  <c r="B213" i="125"/>
  <c r="X212" i="125"/>
  <c r="B212" i="125"/>
  <c r="X211" i="125"/>
  <c r="B211" i="125"/>
  <c r="X210" i="125"/>
  <c r="B210" i="125"/>
  <c r="X209" i="125"/>
  <c r="B209" i="125"/>
  <c r="X208" i="125"/>
  <c r="B208" i="125"/>
  <c r="X207" i="125"/>
  <c r="B207" i="125"/>
  <c r="X206" i="125"/>
  <c r="B206" i="125"/>
  <c r="X205" i="125"/>
  <c r="B205" i="125"/>
  <c r="X204" i="125"/>
  <c r="B204" i="125"/>
  <c r="X203" i="125"/>
  <c r="B203" i="125"/>
  <c r="X202" i="125"/>
  <c r="B202" i="125"/>
  <c r="X201" i="125"/>
  <c r="B201" i="125"/>
  <c r="X200" i="125"/>
  <c r="B200" i="125"/>
  <c r="X199" i="125"/>
  <c r="B199" i="125"/>
  <c r="X198" i="125"/>
  <c r="B198" i="125"/>
  <c r="X197" i="125"/>
  <c r="B197" i="125"/>
  <c r="X196" i="125"/>
  <c r="B196" i="125"/>
  <c r="X195" i="125"/>
  <c r="B195" i="125"/>
  <c r="X194" i="125"/>
  <c r="B194" i="125"/>
  <c r="X193" i="125"/>
  <c r="B193" i="125"/>
  <c r="X192" i="125"/>
  <c r="B192" i="125"/>
  <c r="X191" i="125"/>
  <c r="B191" i="125"/>
  <c r="X190" i="125"/>
  <c r="B190" i="125"/>
  <c r="X189" i="125"/>
  <c r="B189" i="125"/>
  <c r="X188" i="125"/>
  <c r="B188" i="125"/>
  <c r="X187" i="125"/>
  <c r="B187" i="125"/>
  <c r="X186" i="125"/>
  <c r="B186" i="125"/>
  <c r="X185" i="125"/>
  <c r="B185" i="125"/>
  <c r="X184" i="125"/>
  <c r="B184" i="125"/>
  <c r="X183" i="125"/>
  <c r="B183" i="125"/>
  <c r="X182" i="125"/>
  <c r="B182" i="125"/>
  <c r="X181" i="125"/>
  <c r="B181" i="125"/>
  <c r="X180" i="125"/>
  <c r="B180" i="125"/>
  <c r="X179" i="125"/>
  <c r="B179" i="125"/>
  <c r="X178" i="125"/>
  <c r="B178" i="125"/>
  <c r="X177" i="125"/>
  <c r="B177" i="125"/>
  <c r="X176" i="125"/>
  <c r="B176" i="125"/>
  <c r="X175" i="125"/>
  <c r="B175" i="125"/>
  <c r="X174" i="125"/>
  <c r="B174" i="125"/>
  <c r="X173" i="125"/>
  <c r="B173" i="125"/>
  <c r="X172" i="125"/>
  <c r="B172" i="125"/>
  <c r="X171" i="125"/>
  <c r="B171" i="125"/>
  <c r="X170" i="125"/>
  <c r="B170" i="125"/>
  <c r="X169" i="125"/>
  <c r="B169" i="125"/>
  <c r="X168" i="125"/>
  <c r="B168" i="125"/>
  <c r="X167" i="125"/>
  <c r="B167" i="125"/>
  <c r="X166" i="125"/>
  <c r="B166" i="125"/>
  <c r="X165" i="125"/>
  <c r="B165" i="125"/>
  <c r="X164" i="125"/>
  <c r="B164" i="125"/>
  <c r="X163" i="125"/>
  <c r="B163" i="125"/>
  <c r="X162" i="125"/>
  <c r="B162" i="125"/>
  <c r="X161" i="125"/>
  <c r="B161" i="125"/>
  <c r="X160" i="125"/>
  <c r="B160" i="125"/>
  <c r="X159" i="125"/>
  <c r="B159" i="125"/>
  <c r="X158" i="125"/>
  <c r="B158" i="125"/>
  <c r="X157" i="125"/>
  <c r="B157" i="125"/>
  <c r="X156" i="125"/>
  <c r="B156" i="125"/>
  <c r="X155" i="125"/>
  <c r="B155" i="125"/>
  <c r="X154" i="125"/>
  <c r="B154" i="125"/>
  <c r="X153" i="125"/>
  <c r="B153" i="125"/>
  <c r="X152" i="125"/>
  <c r="B152" i="125"/>
  <c r="X151" i="125"/>
  <c r="B151" i="125"/>
  <c r="X150" i="125"/>
  <c r="B150" i="125"/>
  <c r="X149" i="125"/>
  <c r="B149" i="125"/>
  <c r="X148" i="125"/>
  <c r="B148" i="125"/>
  <c r="X147" i="125"/>
  <c r="B147" i="125"/>
  <c r="X146" i="125"/>
  <c r="B146" i="125"/>
  <c r="X145" i="125"/>
  <c r="B145" i="125"/>
  <c r="X144" i="125"/>
  <c r="B144" i="125"/>
  <c r="X143" i="125"/>
  <c r="B143" i="125"/>
  <c r="X142" i="125"/>
  <c r="B142" i="125"/>
  <c r="X141" i="125"/>
  <c r="B141" i="125"/>
  <c r="X140" i="125"/>
  <c r="B140" i="125"/>
  <c r="X139" i="125"/>
  <c r="B139" i="125"/>
  <c r="X138" i="125"/>
  <c r="B138" i="125"/>
  <c r="X137" i="125"/>
  <c r="B137" i="125"/>
  <c r="X136" i="125"/>
  <c r="B136" i="125"/>
  <c r="X135" i="125"/>
  <c r="B135" i="125"/>
  <c r="X134" i="125"/>
  <c r="B134" i="125"/>
  <c r="X133" i="125"/>
  <c r="B133" i="125"/>
  <c r="X132" i="125"/>
  <c r="B132" i="125"/>
  <c r="X131" i="125"/>
  <c r="B131" i="125"/>
  <c r="X130" i="125"/>
  <c r="B130" i="125"/>
  <c r="X129" i="125"/>
  <c r="B129" i="125"/>
  <c r="X128" i="125"/>
  <c r="B128" i="125"/>
  <c r="X127" i="125"/>
  <c r="B127" i="125"/>
  <c r="X126" i="125"/>
  <c r="B126" i="125"/>
  <c r="X125" i="125"/>
  <c r="B125" i="125"/>
  <c r="X124" i="125"/>
  <c r="B124" i="125"/>
  <c r="X123" i="125"/>
  <c r="B123" i="125"/>
  <c r="X122" i="125"/>
  <c r="B122" i="125"/>
  <c r="X121" i="125"/>
  <c r="B121" i="125"/>
  <c r="X120" i="125"/>
  <c r="B120" i="125"/>
  <c r="X119" i="125"/>
  <c r="B119" i="125"/>
  <c r="X118" i="125"/>
  <c r="B118" i="125"/>
  <c r="X117" i="125"/>
  <c r="B117" i="125"/>
  <c r="X116" i="125"/>
  <c r="B116" i="125"/>
  <c r="X115" i="125"/>
  <c r="B115" i="125"/>
  <c r="X114" i="125"/>
  <c r="B114" i="125"/>
  <c r="X113" i="125"/>
  <c r="B113" i="125"/>
  <c r="X112" i="125"/>
  <c r="B112" i="125"/>
  <c r="X111" i="125"/>
  <c r="B111" i="125"/>
  <c r="X110" i="125"/>
  <c r="B110" i="125"/>
  <c r="X109" i="125"/>
  <c r="B109" i="125"/>
  <c r="X108" i="125"/>
  <c r="B108" i="125"/>
  <c r="X107" i="125"/>
  <c r="B107" i="125"/>
  <c r="X106" i="125"/>
  <c r="B106" i="125"/>
  <c r="X105" i="125"/>
  <c r="B105" i="125"/>
  <c r="X104" i="125"/>
  <c r="B104" i="125"/>
  <c r="X103" i="125"/>
  <c r="B103" i="125"/>
  <c r="X102" i="125"/>
  <c r="B102" i="125"/>
  <c r="X101" i="125"/>
  <c r="B101" i="125"/>
  <c r="X100" i="125"/>
  <c r="B100" i="125"/>
  <c r="X99" i="125"/>
  <c r="B99" i="125"/>
  <c r="X98" i="125"/>
  <c r="B98" i="125"/>
  <c r="X97" i="125"/>
  <c r="B97" i="125"/>
  <c r="X96" i="125"/>
  <c r="B96" i="125"/>
  <c r="X95" i="125"/>
  <c r="B95" i="125"/>
  <c r="X94" i="125"/>
  <c r="B94" i="125"/>
  <c r="X93" i="125"/>
  <c r="B93" i="125"/>
  <c r="X92" i="125"/>
  <c r="B92" i="125"/>
  <c r="X91" i="125"/>
  <c r="B91" i="125"/>
  <c r="X90" i="125"/>
  <c r="B90" i="125"/>
  <c r="X89" i="125"/>
  <c r="B89" i="125"/>
  <c r="X88" i="125"/>
  <c r="B88" i="125"/>
  <c r="X87" i="125"/>
  <c r="B87" i="125"/>
  <c r="X86" i="125"/>
  <c r="B86" i="125"/>
  <c r="X85" i="125"/>
  <c r="B85" i="125"/>
  <c r="X84" i="125"/>
  <c r="B84" i="125"/>
  <c r="X83" i="125"/>
  <c r="B83" i="125"/>
  <c r="X82" i="125"/>
  <c r="B82" i="125"/>
  <c r="X81" i="125"/>
  <c r="B81" i="125"/>
  <c r="X80" i="125"/>
  <c r="B80" i="125"/>
  <c r="X79" i="125"/>
  <c r="B79" i="125"/>
  <c r="X78" i="125"/>
  <c r="B78" i="125"/>
  <c r="X77" i="125"/>
  <c r="B77" i="125"/>
  <c r="X76" i="125"/>
  <c r="B76" i="125"/>
  <c r="X75" i="125"/>
  <c r="B75" i="125"/>
  <c r="X74" i="125"/>
  <c r="B74" i="125"/>
  <c r="X73" i="125"/>
  <c r="B73" i="125"/>
  <c r="X72" i="125"/>
  <c r="B72" i="125"/>
  <c r="X71" i="125"/>
  <c r="B71" i="125"/>
  <c r="X70" i="125"/>
  <c r="B70" i="125"/>
  <c r="X69" i="125"/>
  <c r="B69" i="125"/>
  <c r="X68" i="125"/>
  <c r="B68" i="125"/>
  <c r="X67" i="125"/>
  <c r="B67" i="125"/>
  <c r="X66" i="125"/>
  <c r="B66" i="125"/>
  <c r="X65" i="125"/>
  <c r="B65" i="125"/>
  <c r="X64" i="125"/>
  <c r="B64" i="125"/>
  <c r="X63" i="125"/>
  <c r="B63" i="125"/>
  <c r="X62" i="125"/>
  <c r="B62" i="125"/>
  <c r="X61" i="125"/>
  <c r="B61" i="125"/>
  <c r="X60" i="125"/>
  <c r="B60" i="125"/>
  <c r="X59" i="125"/>
  <c r="B59" i="125"/>
  <c r="X58" i="125"/>
  <c r="B58" i="125"/>
  <c r="X57" i="125"/>
  <c r="B57" i="125"/>
  <c r="X56" i="125"/>
  <c r="B56" i="125"/>
  <c r="X55" i="125"/>
  <c r="B55" i="125"/>
  <c r="X54" i="125"/>
  <c r="B54" i="125"/>
  <c r="X53" i="125"/>
  <c r="B53" i="125"/>
  <c r="X52" i="125"/>
  <c r="B52" i="125"/>
  <c r="X51" i="125"/>
  <c r="B51" i="125"/>
  <c r="X50" i="125"/>
  <c r="B50" i="125"/>
  <c r="X49" i="125"/>
  <c r="B49" i="125"/>
  <c r="X48" i="125"/>
  <c r="B48" i="125"/>
  <c r="X47" i="125"/>
  <c r="B47" i="125"/>
  <c r="X46" i="125"/>
  <c r="B46" i="125"/>
  <c r="X45" i="125"/>
  <c r="B45" i="125"/>
  <c r="X44" i="125"/>
  <c r="B44" i="125"/>
  <c r="X43" i="125"/>
  <c r="B43" i="125"/>
  <c r="X42" i="125"/>
  <c r="B42" i="125"/>
  <c r="X41" i="125"/>
  <c r="B41" i="125"/>
  <c r="X40" i="125"/>
  <c r="B40" i="125"/>
  <c r="X39" i="125"/>
  <c r="B39" i="125"/>
  <c r="X38" i="125"/>
  <c r="B38" i="125"/>
  <c r="X37" i="125"/>
  <c r="B37" i="125"/>
  <c r="X36" i="125"/>
  <c r="B36" i="125"/>
  <c r="X35" i="125"/>
  <c r="B35" i="125"/>
  <c r="X34" i="125"/>
  <c r="B34" i="125"/>
  <c r="X33" i="125"/>
  <c r="B33" i="125"/>
  <c r="X32" i="125"/>
  <c r="B32" i="125"/>
  <c r="X31" i="125"/>
  <c r="B31" i="125"/>
  <c r="B8" i="125"/>
  <c r="B9" i="125"/>
  <c r="B10" i="125"/>
  <c r="B11" i="125"/>
  <c r="B12" i="125"/>
  <c r="B13" i="125"/>
  <c r="B14" i="125"/>
  <c r="B15" i="125"/>
  <c r="B16" i="125"/>
  <c r="B17" i="125"/>
  <c r="B18" i="125"/>
  <c r="B19" i="125"/>
  <c r="B20" i="125"/>
  <c r="B21" i="125"/>
  <c r="B22" i="125"/>
  <c r="B23" i="125"/>
  <c r="B24" i="125"/>
  <c r="B25" i="125"/>
  <c r="B26" i="125"/>
  <c r="B27" i="125"/>
  <c r="B28" i="125"/>
  <c r="B29" i="125"/>
  <c r="B30" i="125"/>
  <c r="X8" i="125"/>
  <c r="X9" i="125"/>
  <c r="X10" i="125"/>
  <c r="X11" i="125"/>
  <c r="X12" i="125"/>
  <c r="X13" i="125"/>
  <c r="X14" i="125"/>
  <c r="X15" i="125"/>
  <c r="X16" i="125"/>
  <c r="X17" i="125"/>
  <c r="X18" i="125"/>
  <c r="X19" i="125"/>
  <c r="X20" i="125"/>
  <c r="X21" i="125"/>
  <c r="X22" i="125"/>
  <c r="X23" i="125"/>
  <c r="X24" i="125"/>
  <c r="X25" i="125"/>
  <c r="X26" i="125"/>
  <c r="X27" i="125"/>
  <c r="X28" i="125"/>
  <c r="X29" i="125"/>
  <c r="X30" i="125"/>
  <c r="X7" i="125"/>
  <c r="B7" i="125"/>
  <c r="C32" i="104"/>
  <c r="C32" i="103"/>
  <c r="W32" i="104"/>
  <c r="W32" i="103"/>
  <c r="Q32" i="104"/>
  <c r="Q32" i="103"/>
  <c r="H31" i="104"/>
  <c r="F31" i="104"/>
  <c r="D31" i="104"/>
  <c r="D1" i="1"/>
  <c r="D3" i="1"/>
  <c r="Q7" i="94"/>
  <c r="Q8" i="94"/>
  <c r="Q9" i="94"/>
  <c r="Q10" i="94"/>
  <c r="Q11" i="94"/>
  <c r="Q12" i="94"/>
  <c r="Q13" i="94"/>
  <c r="Q14" i="94"/>
  <c r="Q15" i="94"/>
  <c r="Q16" i="94"/>
  <c r="Q17" i="94"/>
  <c r="Q18" i="94"/>
  <c r="D4" i="1"/>
  <c r="AD30" i="124"/>
  <c r="A30" i="124"/>
  <c r="AD29" i="124"/>
  <c r="A29" i="124"/>
  <c r="AD28" i="124"/>
  <c r="A28" i="124"/>
  <c r="AD27" i="124"/>
  <c r="A27" i="124"/>
  <c r="AD26" i="124"/>
  <c r="A26" i="124"/>
  <c r="AD25" i="124"/>
  <c r="A25" i="124"/>
  <c r="AD24" i="124"/>
  <c r="A24" i="124"/>
  <c r="AD23" i="124"/>
  <c r="A23" i="124"/>
  <c r="AD22" i="124"/>
  <c r="A22" i="124"/>
  <c r="AD21" i="124"/>
  <c r="A21" i="124"/>
  <c r="AD20" i="124"/>
  <c r="A20" i="124"/>
  <c r="AD19" i="124"/>
  <c r="A19" i="124"/>
  <c r="AD18" i="124"/>
  <c r="A18" i="124"/>
  <c r="AD17" i="124"/>
  <c r="A17" i="124"/>
  <c r="AD16" i="124"/>
  <c r="A16" i="124"/>
  <c r="AD15" i="124"/>
  <c r="A15" i="124"/>
  <c r="AD14" i="124"/>
  <c r="A14" i="124"/>
  <c r="AD13" i="124"/>
  <c r="A13" i="124"/>
  <c r="AD12" i="124"/>
  <c r="A12" i="124"/>
  <c r="AD11" i="124"/>
  <c r="A11" i="124"/>
  <c r="AD10" i="124"/>
  <c r="A10" i="124"/>
  <c r="AD9" i="124"/>
  <c r="A9" i="124"/>
  <c r="AD8" i="124"/>
  <c r="A8" i="124"/>
  <c r="AD7" i="124"/>
  <c r="A7" i="124"/>
  <c r="AC5" i="124"/>
  <c r="AB5" i="124"/>
  <c r="R5" i="124"/>
  <c r="B2" i="1"/>
  <c r="A1" i="124" s="1"/>
  <c r="D2" i="1"/>
  <c r="X3" i="123"/>
  <c r="X3" i="122"/>
  <c r="X3" i="121"/>
  <c r="X3" i="120"/>
  <c r="X3" i="119"/>
  <c r="X3" i="118"/>
  <c r="X3" i="117"/>
  <c r="X3" i="116"/>
  <c r="X3" i="115"/>
  <c r="X3" i="114"/>
  <c r="X3" i="113"/>
  <c r="X3" i="112"/>
  <c r="X3" i="111"/>
  <c r="X3" i="110"/>
  <c r="X3" i="109"/>
  <c r="X3" i="108"/>
  <c r="X3" i="107"/>
  <c r="X3" i="106"/>
  <c r="X3" i="105"/>
  <c r="X3" i="104"/>
  <c r="X3" i="103"/>
  <c r="X3" i="102"/>
  <c r="X3" i="101"/>
  <c r="X3" i="100"/>
  <c r="X3" i="99"/>
  <c r="X3" i="98"/>
  <c r="X3" i="97"/>
  <c r="X3" i="96"/>
  <c r="X3" i="95"/>
  <c r="X3" i="94"/>
  <c r="X3" i="93"/>
  <c r="X3" i="92"/>
  <c r="X3" i="91"/>
  <c r="X3" i="90"/>
  <c r="X3" i="89"/>
  <c r="X3" i="88"/>
  <c r="X3" i="87"/>
  <c r="X3" i="86"/>
  <c r="X3" i="85"/>
  <c r="X3" i="2"/>
  <c r="AD8" i="44"/>
  <c r="AD9" i="44"/>
  <c r="AD10" i="44"/>
  <c r="AD11" i="44"/>
  <c r="AD12" i="44"/>
  <c r="AD13" i="44"/>
  <c r="AD14" i="44"/>
  <c r="AD15" i="44"/>
  <c r="AD16" i="44"/>
  <c r="AD17" i="44"/>
  <c r="AD18" i="44"/>
  <c r="AD19" i="44"/>
  <c r="AD20" i="44"/>
  <c r="AD21" i="44"/>
  <c r="AD22" i="44"/>
  <c r="AD23" i="44"/>
  <c r="AD24" i="44"/>
  <c r="AD25" i="44"/>
  <c r="AD26" i="44"/>
  <c r="AD27" i="44"/>
  <c r="AD28" i="44"/>
  <c r="AD29" i="44"/>
  <c r="AD30" i="44"/>
  <c r="AD7" i="44"/>
  <c r="S182" i="44"/>
  <c r="R182" i="44"/>
  <c r="Q182" i="44"/>
  <c r="P182" i="44"/>
  <c r="O182" i="44"/>
  <c r="M182" i="44"/>
  <c r="L182" i="44"/>
  <c r="I182" i="44"/>
  <c r="H182" i="44"/>
  <c r="F182" i="44"/>
  <c r="E182" i="44"/>
  <c r="C182" i="44"/>
  <c r="B182" i="44"/>
  <c r="A181" i="44"/>
  <c r="A182" i="44"/>
  <c r="S180" i="44"/>
  <c r="R180" i="44"/>
  <c r="Q180" i="44"/>
  <c r="P180" i="44"/>
  <c r="O180" i="44"/>
  <c r="M180" i="44"/>
  <c r="L180" i="44"/>
  <c r="N180" i="44"/>
  <c r="I180" i="44"/>
  <c r="H180" i="44"/>
  <c r="F180" i="44"/>
  <c r="E180" i="44"/>
  <c r="C180" i="44"/>
  <c r="B180" i="44"/>
  <c r="A179" i="44"/>
  <c r="A180" i="44"/>
  <c r="S178" i="44"/>
  <c r="R178" i="44"/>
  <c r="Q178" i="44"/>
  <c r="P178" i="44"/>
  <c r="O178" i="44"/>
  <c r="M178" i="44"/>
  <c r="L178" i="44"/>
  <c r="I178" i="44"/>
  <c r="H178" i="44"/>
  <c r="F178" i="44"/>
  <c r="E178" i="44"/>
  <c r="C178" i="44"/>
  <c r="B178" i="44"/>
  <c r="A177" i="44"/>
  <c r="A178" i="44"/>
  <c r="S176" i="44"/>
  <c r="R176" i="44"/>
  <c r="Q176" i="44"/>
  <c r="P176" i="44"/>
  <c r="O176" i="44"/>
  <c r="M176" i="44"/>
  <c r="N176" i="44"/>
  <c r="L176" i="44"/>
  <c r="I176" i="44"/>
  <c r="H176" i="44"/>
  <c r="F176" i="44"/>
  <c r="E176" i="44"/>
  <c r="C176" i="44"/>
  <c r="B176" i="44"/>
  <c r="A175" i="44"/>
  <c r="A176" i="44"/>
  <c r="S174" i="44"/>
  <c r="R174" i="44"/>
  <c r="Q174" i="44"/>
  <c r="P174" i="44"/>
  <c r="O174" i="44"/>
  <c r="M174" i="44"/>
  <c r="L174" i="44"/>
  <c r="I174" i="44"/>
  <c r="H174" i="44"/>
  <c r="F174" i="44"/>
  <c r="E174" i="44"/>
  <c r="C174" i="44"/>
  <c r="B174" i="44"/>
  <c r="A173" i="44"/>
  <c r="A174" i="44"/>
  <c r="S172" i="44"/>
  <c r="R172" i="44"/>
  <c r="Q172" i="44"/>
  <c r="P172" i="44"/>
  <c r="O172" i="44"/>
  <c r="M172" i="44"/>
  <c r="N172" i="44"/>
  <c r="L172" i="44"/>
  <c r="I172" i="44"/>
  <c r="H172" i="44"/>
  <c r="F172" i="44"/>
  <c r="E172" i="44"/>
  <c r="C172" i="44"/>
  <c r="B172" i="44"/>
  <c r="A171" i="44"/>
  <c r="S170" i="44"/>
  <c r="R170" i="44"/>
  <c r="Q170" i="44"/>
  <c r="P170" i="44"/>
  <c r="O170" i="44"/>
  <c r="M170" i="44"/>
  <c r="L170" i="44"/>
  <c r="I170" i="44"/>
  <c r="H170" i="44"/>
  <c r="F170" i="44"/>
  <c r="E170" i="44"/>
  <c r="C170" i="44"/>
  <c r="B170" i="44"/>
  <c r="A169" i="44"/>
  <c r="S168" i="44"/>
  <c r="R168" i="44"/>
  <c r="Q168" i="44"/>
  <c r="P168" i="44"/>
  <c r="O168" i="44"/>
  <c r="M168" i="44"/>
  <c r="L168" i="44"/>
  <c r="I168" i="44"/>
  <c r="H168" i="44"/>
  <c r="F168" i="44"/>
  <c r="E168" i="44"/>
  <c r="C168" i="44"/>
  <c r="B168" i="44"/>
  <c r="A167" i="44"/>
  <c r="A168" i="44"/>
  <c r="S166" i="44"/>
  <c r="R166" i="44"/>
  <c r="Q166" i="44"/>
  <c r="P166" i="44"/>
  <c r="O166" i="44"/>
  <c r="M166" i="44"/>
  <c r="L166" i="44"/>
  <c r="N166" i="44"/>
  <c r="I166" i="44"/>
  <c r="H166" i="44"/>
  <c r="F166" i="44"/>
  <c r="E166" i="44"/>
  <c r="C166" i="44"/>
  <c r="B166" i="44"/>
  <c r="A165" i="44"/>
  <c r="A166" i="44"/>
  <c r="S164" i="44"/>
  <c r="R164" i="44"/>
  <c r="Q164" i="44"/>
  <c r="P164" i="44"/>
  <c r="O164" i="44"/>
  <c r="M164" i="44"/>
  <c r="L164" i="44"/>
  <c r="I164" i="44"/>
  <c r="H164" i="44"/>
  <c r="F164" i="44"/>
  <c r="E164" i="44"/>
  <c r="C164" i="44"/>
  <c r="B164" i="44"/>
  <c r="A163" i="44"/>
  <c r="A164" i="44"/>
  <c r="S162" i="44"/>
  <c r="R162" i="44"/>
  <c r="Q162" i="44"/>
  <c r="P162" i="44"/>
  <c r="O162" i="44"/>
  <c r="M162" i="44"/>
  <c r="L162" i="44"/>
  <c r="I162" i="44"/>
  <c r="H162" i="44"/>
  <c r="F162" i="44"/>
  <c r="E162" i="44"/>
  <c r="C162" i="44"/>
  <c r="B162" i="44"/>
  <c r="A161" i="44"/>
  <c r="A162" i="44"/>
  <c r="S160" i="44"/>
  <c r="R160" i="44"/>
  <c r="Q160" i="44"/>
  <c r="P160" i="44"/>
  <c r="O160" i="44"/>
  <c r="M160" i="44"/>
  <c r="L160" i="44"/>
  <c r="I160" i="44"/>
  <c r="H160" i="44"/>
  <c r="F160" i="44"/>
  <c r="E160" i="44"/>
  <c r="C160" i="44"/>
  <c r="B160" i="44"/>
  <c r="A159" i="44"/>
  <c r="S158" i="44"/>
  <c r="R158" i="44"/>
  <c r="Q158" i="44"/>
  <c r="P158" i="44"/>
  <c r="O158" i="44"/>
  <c r="M158" i="44"/>
  <c r="L158" i="44"/>
  <c r="I158" i="44"/>
  <c r="H158" i="44"/>
  <c r="F158" i="44"/>
  <c r="E158" i="44"/>
  <c r="C158" i="44"/>
  <c r="B158" i="44"/>
  <c r="S156" i="44"/>
  <c r="R156" i="44"/>
  <c r="Q156" i="44"/>
  <c r="P156" i="44"/>
  <c r="O156" i="44"/>
  <c r="M156" i="44"/>
  <c r="L156" i="44"/>
  <c r="I156" i="44"/>
  <c r="H156" i="44"/>
  <c r="F156" i="44"/>
  <c r="E156" i="44"/>
  <c r="C156" i="44"/>
  <c r="B156" i="44"/>
  <c r="S154" i="44"/>
  <c r="R154" i="44"/>
  <c r="Q154" i="44"/>
  <c r="P154" i="44"/>
  <c r="O154" i="44"/>
  <c r="M154" i="44"/>
  <c r="L154" i="44"/>
  <c r="N154" i="44" s="1"/>
  <c r="I154" i="44"/>
  <c r="H154" i="44"/>
  <c r="F154" i="44"/>
  <c r="E154" i="44"/>
  <c r="C154" i="44"/>
  <c r="B154" i="44"/>
  <c r="S152" i="44"/>
  <c r="R152" i="44"/>
  <c r="Q152" i="44"/>
  <c r="P152" i="44"/>
  <c r="O152" i="44"/>
  <c r="M152" i="44"/>
  <c r="L152" i="44"/>
  <c r="I152" i="44"/>
  <c r="H152" i="44"/>
  <c r="F152" i="44"/>
  <c r="E152" i="44"/>
  <c r="C152" i="44"/>
  <c r="B152" i="44"/>
  <c r="S150" i="44"/>
  <c r="R150" i="44"/>
  <c r="Q150" i="44"/>
  <c r="P150" i="44"/>
  <c r="O150" i="44"/>
  <c r="M150" i="44"/>
  <c r="L150" i="44"/>
  <c r="I150" i="44"/>
  <c r="H150" i="44"/>
  <c r="F150" i="44"/>
  <c r="E150" i="44"/>
  <c r="C150" i="44"/>
  <c r="B150" i="44"/>
  <c r="S148" i="44"/>
  <c r="R148" i="44"/>
  <c r="Q148" i="44"/>
  <c r="P148" i="44"/>
  <c r="O148" i="44"/>
  <c r="M148" i="44"/>
  <c r="N148" i="44" s="1"/>
  <c r="L148" i="44"/>
  <c r="I148" i="44"/>
  <c r="H148" i="44"/>
  <c r="F148" i="44"/>
  <c r="E148" i="44"/>
  <c r="C148" i="44"/>
  <c r="B148" i="44"/>
  <c r="S146" i="44"/>
  <c r="R146" i="44"/>
  <c r="Q146" i="44"/>
  <c r="P146" i="44"/>
  <c r="O146" i="44"/>
  <c r="M146" i="44"/>
  <c r="L146" i="44"/>
  <c r="I146" i="44"/>
  <c r="H146" i="44"/>
  <c r="F146" i="44"/>
  <c r="E146" i="44"/>
  <c r="C146" i="44"/>
  <c r="B146" i="44"/>
  <c r="S144" i="44"/>
  <c r="R144" i="44"/>
  <c r="Q144" i="44"/>
  <c r="P144" i="44"/>
  <c r="O144" i="44"/>
  <c r="M144" i="44"/>
  <c r="L144" i="44"/>
  <c r="I144" i="44"/>
  <c r="H144" i="44"/>
  <c r="F144" i="44"/>
  <c r="E144" i="44"/>
  <c r="C144" i="44"/>
  <c r="B144" i="44"/>
  <c r="S142" i="44"/>
  <c r="R142" i="44"/>
  <c r="Q142" i="44"/>
  <c r="P142" i="44"/>
  <c r="O142" i="44"/>
  <c r="M142" i="44"/>
  <c r="L142" i="44"/>
  <c r="I142" i="44"/>
  <c r="H142" i="44"/>
  <c r="F142" i="44"/>
  <c r="E142" i="44"/>
  <c r="C142" i="44"/>
  <c r="B142" i="44"/>
  <c r="S140" i="44"/>
  <c r="R140" i="44"/>
  <c r="Q140" i="44"/>
  <c r="P140" i="44"/>
  <c r="O140" i="44"/>
  <c r="M140" i="44"/>
  <c r="L140" i="44"/>
  <c r="I140" i="44"/>
  <c r="H140" i="44"/>
  <c r="F140" i="44"/>
  <c r="E140" i="44"/>
  <c r="C140" i="44"/>
  <c r="B140" i="44"/>
  <c r="S138" i="44"/>
  <c r="R138" i="44"/>
  <c r="Q138" i="44"/>
  <c r="P138" i="44"/>
  <c r="O138" i="44"/>
  <c r="M138" i="44"/>
  <c r="L138" i="44"/>
  <c r="I138" i="44"/>
  <c r="H138" i="44"/>
  <c r="F138" i="44"/>
  <c r="E138" i="44"/>
  <c r="C138" i="44"/>
  <c r="B138" i="44"/>
  <c r="S136" i="44"/>
  <c r="R136" i="44"/>
  <c r="Q136" i="44"/>
  <c r="P136" i="44"/>
  <c r="O136" i="44"/>
  <c r="M136" i="44"/>
  <c r="N136" i="44" s="1"/>
  <c r="L136" i="44"/>
  <c r="I136" i="44"/>
  <c r="H136" i="44"/>
  <c r="F136" i="44"/>
  <c r="E136" i="44"/>
  <c r="C136" i="44"/>
  <c r="B136" i="44"/>
  <c r="S134" i="44"/>
  <c r="R134" i="44"/>
  <c r="Q134" i="44"/>
  <c r="P134" i="44"/>
  <c r="O134" i="44"/>
  <c r="M134" i="44"/>
  <c r="L134" i="44"/>
  <c r="I134" i="44"/>
  <c r="H134" i="44"/>
  <c r="F134" i="44"/>
  <c r="E134" i="44"/>
  <c r="C134" i="44"/>
  <c r="B134" i="44"/>
  <c r="S132" i="44"/>
  <c r="R132" i="44"/>
  <c r="Q132" i="44"/>
  <c r="P132" i="44"/>
  <c r="O132" i="44"/>
  <c r="M132" i="44"/>
  <c r="L132" i="44"/>
  <c r="I132" i="44"/>
  <c r="H132" i="44"/>
  <c r="F132" i="44"/>
  <c r="E132" i="44"/>
  <c r="C132" i="44"/>
  <c r="B132" i="44"/>
  <c r="S130" i="44"/>
  <c r="R130" i="44"/>
  <c r="Q130" i="44"/>
  <c r="P130" i="44"/>
  <c r="O130" i="44"/>
  <c r="M130" i="44"/>
  <c r="L130" i="44"/>
  <c r="I130" i="44"/>
  <c r="H130" i="44"/>
  <c r="F130" i="44"/>
  <c r="E130" i="44"/>
  <c r="C130" i="44"/>
  <c r="B130" i="44"/>
  <c r="S128" i="44"/>
  <c r="R128" i="44"/>
  <c r="Q128" i="44"/>
  <c r="P128" i="44"/>
  <c r="O128" i="44"/>
  <c r="M128" i="44"/>
  <c r="L128" i="44"/>
  <c r="I128" i="44"/>
  <c r="H128" i="44"/>
  <c r="F128" i="44"/>
  <c r="E128" i="44"/>
  <c r="C128" i="44"/>
  <c r="B128" i="44"/>
  <c r="S126" i="44"/>
  <c r="R126" i="44"/>
  <c r="Q126" i="44"/>
  <c r="P126" i="44"/>
  <c r="O126" i="44"/>
  <c r="M126" i="44"/>
  <c r="L126" i="44"/>
  <c r="I126" i="44"/>
  <c r="H126" i="44"/>
  <c r="F126" i="44"/>
  <c r="E126" i="44"/>
  <c r="C126" i="44"/>
  <c r="B126" i="44"/>
  <c r="S124" i="44"/>
  <c r="R124" i="44"/>
  <c r="Q124" i="44"/>
  <c r="P124" i="44"/>
  <c r="O124" i="44"/>
  <c r="M124" i="44"/>
  <c r="N124" i="44" s="1"/>
  <c r="L124" i="44"/>
  <c r="I124" i="44"/>
  <c r="H124" i="44"/>
  <c r="F124" i="44"/>
  <c r="E124" i="44"/>
  <c r="C124" i="44"/>
  <c r="B124" i="44"/>
  <c r="S122" i="44"/>
  <c r="R122" i="44"/>
  <c r="Q122" i="44"/>
  <c r="P122" i="44"/>
  <c r="O122" i="44"/>
  <c r="M122" i="44"/>
  <c r="L122" i="44"/>
  <c r="N122" i="44"/>
  <c r="I122" i="44"/>
  <c r="H122" i="44"/>
  <c r="F122" i="44"/>
  <c r="E122" i="44"/>
  <c r="C122" i="44"/>
  <c r="B122" i="44"/>
  <c r="S120" i="44"/>
  <c r="R120" i="44"/>
  <c r="Q120" i="44"/>
  <c r="P120" i="44"/>
  <c r="O120" i="44"/>
  <c r="M120" i="44"/>
  <c r="L120" i="44"/>
  <c r="I120" i="44"/>
  <c r="H120" i="44"/>
  <c r="F120" i="44"/>
  <c r="E120" i="44"/>
  <c r="C120" i="44"/>
  <c r="B120" i="44"/>
  <c r="S118" i="44"/>
  <c r="R118" i="44"/>
  <c r="Q118" i="44"/>
  <c r="P118" i="44"/>
  <c r="O118" i="44"/>
  <c r="M118" i="44"/>
  <c r="L118" i="44"/>
  <c r="I118" i="44"/>
  <c r="H118" i="44"/>
  <c r="F118" i="44"/>
  <c r="E118" i="44"/>
  <c r="C118" i="44"/>
  <c r="B118" i="44"/>
  <c r="S116" i="44"/>
  <c r="R116" i="44"/>
  <c r="Q116" i="44"/>
  <c r="P116" i="44"/>
  <c r="O116" i="44"/>
  <c r="M116" i="44"/>
  <c r="L116" i="44"/>
  <c r="I116" i="44"/>
  <c r="H116" i="44"/>
  <c r="F116" i="44"/>
  <c r="E116" i="44"/>
  <c r="C116" i="44"/>
  <c r="B116" i="44"/>
  <c r="S114" i="44"/>
  <c r="R114" i="44"/>
  <c r="Q114" i="44"/>
  <c r="P114" i="44"/>
  <c r="O114" i="44"/>
  <c r="M114" i="44"/>
  <c r="L114" i="44"/>
  <c r="N114" i="44" s="1"/>
  <c r="I114" i="44"/>
  <c r="H114" i="44"/>
  <c r="F114" i="44"/>
  <c r="E114" i="44"/>
  <c r="C114" i="44"/>
  <c r="B114" i="44"/>
  <c r="S112" i="44"/>
  <c r="R112" i="44"/>
  <c r="Q112" i="44"/>
  <c r="P112" i="44"/>
  <c r="O112" i="44"/>
  <c r="M112" i="44"/>
  <c r="L112" i="44"/>
  <c r="I112" i="44"/>
  <c r="H112" i="44"/>
  <c r="F112" i="44"/>
  <c r="E112" i="44"/>
  <c r="C112" i="44"/>
  <c r="B112" i="44"/>
  <c r="S110" i="44"/>
  <c r="R110" i="44"/>
  <c r="Q110" i="44"/>
  <c r="P110" i="44"/>
  <c r="O110" i="44"/>
  <c r="M110" i="44"/>
  <c r="L110" i="44"/>
  <c r="I110" i="44"/>
  <c r="H110" i="44"/>
  <c r="F110" i="44"/>
  <c r="E110" i="44"/>
  <c r="C110" i="44"/>
  <c r="B110" i="44"/>
  <c r="S108" i="44"/>
  <c r="R108" i="44"/>
  <c r="Q108" i="44"/>
  <c r="P108" i="44"/>
  <c r="O108" i="44"/>
  <c r="M108" i="44"/>
  <c r="L108" i="44"/>
  <c r="I108" i="44"/>
  <c r="H108" i="44"/>
  <c r="F108" i="44"/>
  <c r="E108" i="44"/>
  <c r="C108" i="44"/>
  <c r="B108" i="44"/>
  <c r="S106" i="44"/>
  <c r="R106" i="44"/>
  <c r="Q106" i="44"/>
  <c r="P106" i="44"/>
  <c r="O106" i="44"/>
  <c r="M106" i="44"/>
  <c r="L106" i="44"/>
  <c r="I106" i="44"/>
  <c r="H106" i="44"/>
  <c r="F106" i="44"/>
  <c r="E106" i="44"/>
  <c r="C106" i="44"/>
  <c r="B106" i="44"/>
  <c r="S104" i="44"/>
  <c r="R104" i="44"/>
  <c r="Q104" i="44"/>
  <c r="P104" i="44"/>
  <c r="O104" i="44"/>
  <c r="M104" i="44"/>
  <c r="L104" i="44"/>
  <c r="I104" i="44"/>
  <c r="H104" i="44"/>
  <c r="F104" i="44"/>
  <c r="E104" i="44"/>
  <c r="C104" i="44"/>
  <c r="B104" i="44"/>
  <c r="W13" i="98"/>
  <c r="W13" i="99"/>
  <c r="AB1" i="44"/>
  <c r="R5" i="44"/>
  <c r="Y32" i="123"/>
  <c r="W32" i="123"/>
  <c r="V32" i="123"/>
  <c r="U32" i="123"/>
  <c r="T32" i="123"/>
  <c r="S32" i="123"/>
  <c r="R32" i="123"/>
  <c r="Q32" i="123"/>
  <c r="C32" i="123"/>
  <c r="P31" i="123"/>
  <c r="O31" i="123"/>
  <c r="N31" i="123"/>
  <c r="M31" i="123"/>
  <c r="P181" i="44"/>
  <c r="L31" i="123"/>
  <c r="K31" i="123"/>
  <c r="J31" i="123"/>
  <c r="I31" i="123"/>
  <c r="I181" i="44"/>
  <c r="H31" i="123"/>
  <c r="G31" i="123"/>
  <c r="F31" i="123"/>
  <c r="E31" i="123"/>
  <c r="D31" i="123"/>
  <c r="C31" i="123"/>
  <c r="W30" i="123"/>
  <c r="V30" i="123"/>
  <c r="X30" i="123"/>
  <c r="U30" i="123"/>
  <c r="T30" i="123"/>
  <c r="Y30" i="123"/>
  <c r="S30" i="123"/>
  <c r="R30" i="123"/>
  <c r="Q30" i="123"/>
  <c r="Z30" i="123"/>
  <c r="A30" i="123"/>
  <c r="W29" i="123"/>
  <c r="V29" i="123"/>
  <c r="U29" i="123"/>
  <c r="T29" i="123"/>
  <c r="Y29" i="123"/>
  <c r="S29" i="123"/>
  <c r="R29" i="123"/>
  <c r="Q29" i="123"/>
  <c r="Z29" i="123"/>
  <c r="A29" i="123"/>
  <c r="Y28" i="123"/>
  <c r="W28" i="123"/>
  <c r="V28" i="123"/>
  <c r="U28" i="123"/>
  <c r="T28" i="123"/>
  <c r="S28" i="123"/>
  <c r="R28" i="123"/>
  <c r="Q28" i="123"/>
  <c r="Z28" i="123"/>
  <c r="A28" i="123"/>
  <c r="Y27" i="123"/>
  <c r="W27" i="123"/>
  <c r="V27" i="123"/>
  <c r="U27" i="123"/>
  <c r="T27" i="123"/>
  <c r="S27" i="123"/>
  <c r="R27" i="123"/>
  <c r="Q27" i="123"/>
  <c r="Z27" i="123"/>
  <c r="A27" i="123"/>
  <c r="W26" i="123"/>
  <c r="V26" i="123"/>
  <c r="X26" i="123"/>
  <c r="U26" i="123"/>
  <c r="T26" i="123"/>
  <c r="Y26" i="123"/>
  <c r="S26" i="123"/>
  <c r="R26" i="123"/>
  <c r="Q26" i="123"/>
  <c r="Z26" i="123"/>
  <c r="A26" i="123"/>
  <c r="W25" i="123"/>
  <c r="V25" i="123"/>
  <c r="U25" i="123"/>
  <c r="T25" i="123"/>
  <c r="Y25" i="123"/>
  <c r="S25" i="123"/>
  <c r="R25" i="123"/>
  <c r="Q25" i="123"/>
  <c r="Z25" i="123"/>
  <c r="A25" i="123"/>
  <c r="Y24" i="123"/>
  <c r="W24" i="123"/>
  <c r="V24" i="123"/>
  <c r="U24" i="123"/>
  <c r="T24" i="123"/>
  <c r="S24" i="123"/>
  <c r="R24" i="123"/>
  <c r="Q24" i="123"/>
  <c r="Z24" i="123"/>
  <c r="A24" i="123"/>
  <c r="Y23" i="123"/>
  <c r="W23" i="123"/>
  <c r="V23" i="123"/>
  <c r="U23" i="123"/>
  <c r="T23" i="123"/>
  <c r="S23" i="123"/>
  <c r="R23" i="123"/>
  <c r="Q23" i="123"/>
  <c r="Z23" i="123"/>
  <c r="A23" i="123"/>
  <c r="W22" i="123"/>
  <c r="V22" i="123"/>
  <c r="X22" i="123"/>
  <c r="U22" i="123"/>
  <c r="T22" i="123"/>
  <c r="Y22" i="123"/>
  <c r="S22" i="123"/>
  <c r="R22" i="123"/>
  <c r="Q22" i="123"/>
  <c r="Z22" i="123"/>
  <c r="A22" i="123"/>
  <c r="W21" i="123"/>
  <c r="V21" i="123"/>
  <c r="U21" i="123"/>
  <c r="T21" i="123"/>
  <c r="Y21" i="123"/>
  <c r="S21" i="123"/>
  <c r="R21" i="123"/>
  <c r="Q21" i="123"/>
  <c r="Z21" i="123"/>
  <c r="A21" i="123"/>
  <c r="Y20" i="123"/>
  <c r="W20" i="123"/>
  <c r="V20" i="123"/>
  <c r="U20" i="123"/>
  <c r="T20" i="123"/>
  <c r="S20" i="123"/>
  <c r="R20" i="123"/>
  <c r="Q20" i="123"/>
  <c r="Z20" i="123"/>
  <c r="A20" i="123"/>
  <c r="Y19" i="123"/>
  <c r="W19" i="123"/>
  <c r="V19" i="123"/>
  <c r="U19" i="123"/>
  <c r="T19" i="123"/>
  <c r="S19" i="123"/>
  <c r="R19" i="123"/>
  <c r="Q19" i="123"/>
  <c r="Z19" i="123"/>
  <c r="W18" i="123"/>
  <c r="V18" i="123"/>
  <c r="U18" i="123"/>
  <c r="T18" i="123"/>
  <c r="Y18" i="123"/>
  <c r="S18" i="123"/>
  <c r="R18" i="123"/>
  <c r="Q18" i="123"/>
  <c r="Z18" i="123"/>
  <c r="W17" i="123"/>
  <c r="V17" i="123"/>
  <c r="X17" i="123"/>
  <c r="U17" i="123"/>
  <c r="T17" i="123"/>
  <c r="Y17" i="123"/>
  <c r="S17" i="123"/>
  <c r="R17" i="123"/>
  <c r="Q17" i="123"/>
  <c r="Y16" i="123"/>
  <c r="W16" i="123"/>
  <c r="V16" i="123"/>
  <c r="U16" i="123"/>
  <c r="T16" i="123"/>
  <c r="S16" i="123"/>
  <c r="R16" i="123"/>
  <c r="Q16" i="123"/>
  <c r="Z16" i="123"/>
  <c r="Y15" i="123"/>
  <c r="W15" i="123"/>
  <c r="V15" i="123"/>
  <c r="U15" i="123"/>
  <c r="T15" i="123"/>
  <c r="S15" i="123"/>
  <c r="R15" i="123"/>
  <c r="Q15" i="123"/>
  <c r="Z15" i="123"/>
  <c r="W14" i="123"/>
  <c r="V14" i="123"/>
  <c r="U14" i="123"/>
  <c r="T14" i="123"/>
  <c r="Y14" i="123"/>
  <c r="S14" i="123"/>
  <c r="R14" i="123"/>
  <c r="Q14" i="123"/>
  <c r="Z14" i="123"/>
  <c r="W13" i="123"/>
  <c r="V13" i="123"/>
  <c r="U13" i="123"/>
  <c r="T13" i="123"/>
  <c r="Y13" i="123"/>
  <c r="S13" i="123"/>
  <c r="R13" i="123"/>
  <c r="Q13" i="123"/>
  <c r="Z13" i="123"/>
  <c r="Y12" i="123"/>
  <c r="W12" i="123"/>
  <c r="V12" i="123"/>
  <c r="U12" i="123"/>
  <c r="T12" i="123"/>
  <c r="S12" i="123"/>
  <c r="R12" i="123"/>
  <c r="Q12" i="123"/>
  <c r="Y11" i="123"/>
  <c r="W11" i="123"/>
  <c r="V11" i="123"/>
  <c r="U11" i="123"/>
  <c r="T11" i="123"/>
  <c r="S11" i="123"/>
  <c r="R11" i="123"/>
  <c r="Q11" i="123"/>
  <c r="Z11" i="123"/>
  <c r="W10" i="123"/>
  <c r="V10" i="123"/>
  <c r="U10" i="123"/>
  <c r="X10" i="123"/>
  <c r="T10" i="123"/>
  <c r="Y10" i="123"/>
  <c r="S10" i="123"/>
  <c r="R10" i="123"/>
  <c r="Q10" i="123"/>
  <c r="Z10" i="123"/>
  <c r="W9" i="123"/>
  <c r="V9" i="123"/>
  <c r="X9" i="123"/>
  <c r="U9" i="123"/>
  <c r="T9" i="123"/>
  <c r="Y9" i="123"/>
  <c r="S9" i="123"/>
  <c r="R9" i="123"/>
  <c r="Q9" i="123"/>
  <c r="Z9" i="123"/>
  <c r="Y8" i="123"/>
  <c r="W8" i="123"/>
  <c r="V8" i="123"/>
  <c r="U8" i="123"/>
  <c r="T8" i="123"/>
  <c r="S8" i="123"/>
  <c r="R8" i="123"/>
  <c r="Q8" i="123"/>
  <c r="Y7" i="123"/>
  <c r="W7" i="123"/>
  <c r="V7" i="123"/>
  <c r="U7" i="123"/>
  <c r="T7" i="123"/>
  <c r="S7" i="123"/>
  <c r="R7" i="123"/>
  <c r="Q7" i="123"/>
  <c r="Z7" i="123"/>
  <c r="X2" i="123"/>
  <c r="W32" i="122"/>
  <c r="V32" i="122"/>
  <c r="X32" i="122"/>
  <c r="U32" i="122"/>
  <c r="T32" i="122"/>
  <c r="Y32" i="122"/>
  <c r="S32" i="122"/>
  <c r="G180" i="44"/>
  <c r="R32" i="122"/>
  <c r="Q32" i="122"/>
  <c r="C32" i="122"/>
  <c r="P31" i="122"/>
  <c r="S179" i="44"/>
  <c r="O31" i="122"/>
  <c r="N31" i="122"/>
  <c r="M31" i="122"/>
  <c r="P179" i="44"/>
  <c r="L31" i="122"/>
  <c r="K31" i="122"/>
  <c r="J31" i="122"/>
  <c r="I31" i="122"/>
  <c r="T31" i="122"/>
  <c r="J179" i="44"/>
  <c r="H31" i="122"/>
  <c r="H179" i="44"/>
  <c r="G31" i="122"/>
  <c r="F31" i="122"/>
  <c r="E31" i="122"/>
  <c r="U31" i="122"/>
  <c r="K179" i="44"/>
  <c r="D31" i="122"/>
  <c r="B179" i="44"/>
  <c r="C31" i="122"/>
  <c r="Y30" i="122"/>
  <c r="W30" i="122"/>
  <c r="V30" i="122"/>
  <c r="U30" i="122"/>
  <c r="T30" i="122"/>
  <c r="S30" i="122"/>
  <c r="R30" i="122"/>
  <c r="Q30" i="122"/>
  <c r="Z30" i="122"/>
  <c r="A30" i="122"/>
  <c r="W29" i="122"/>
  <c r="V29" i="122"/>
  <c r="U29" i="122"/>
  <c r="T29" i="122"/>
  <c r="Y29" i="122"/>
  <c r="S29" i="122"/>
  <c r="R29" i="122"/>
  <c r="Q29" i="122"/>
  <c r="Z29" i="122"/>
  <c r="A29" i="122"/>
  <c r="W28" i="122"/>
  <c r="V28" i="122"/>
  <c r="U28" i="122"/>
  <c r="T28" i="122"/>
  <c r="Y28" i="122"/>
  <c r="S28" i="122"/>
  <c r="R28" i="122"/>
  <c r="Q28" i="122"/>
  <c r="Z28" i="122"/>
  <c r="A28" i="122"/>
  <c r="Y27" i="122"/>
  <c r="W27" i="122"/>
  <c r="V27" i="122"/>
  <c r="U27" i="122"/>
  <c r="T27" i="122"/>
  <c r="S27" i="122"/>
  <c r="R27" i="122"/>
  <c r="Q27" i="122"/>
  <c r="Z27" i="122"/>
  <c r="A27" i="122"/>
  <c r="Y26" i="122"/>
  <c r="W26" i="122"/>
  <c r="V26" i="122"/>
  <c r="U26" i="122"/>
  <c r="T26" i="122"/>
  <c r="S26" i="122"/>
  <c r="R26" i="122"/>
  <c r="Q26" i="122"/>
  <c r="Z26" i="122"/>
  <c r="A26" i="122"/>
  <c r="W25" i="122"/>
  <c r="V25" i="122"/>
  <c r="U25" i="122"/>
  <c r="T25" i="122"/>
  <c r="Y25" i="122"/>
  <c r="S25" i="122"/>
  <c r="R25" i="122"/>
  <c r="Q25" i="122"/>
  <c r="Z25" i="122"/>
  <c r="A25" i="122"/>
  <c r="W24" i="122"/>
  <c r="V24" i="122"/>
  <c r="U24" i="122"/>
  <c r="T24" i="122"/>
  <c r="Y24" i="122"/>
  <c r="S24" i="122"/>
  <c r="R24" i="122"/>
  <c r="Q24" i="122"/>
  <c r="Z24" i="122"/>
  <c r="A24" i="122"/>
  <c r="Y23" i="122"/>
  <c r="W23" i="122"/>
  <c r="V23" i="122"/>
  <c r="U23" i="122"/>
  <c r="T23" i="122"/>
  <c r="S23" i="122"/>
  <c r="R23" i="122"/>
  <c r="Q23" i="122"/>
  <c r="Z23" i="122"/>
  <c r="A23" i="122"/>
  <c r="Y22" i="122"/>
  <c r="W22" i="122"/>
  <c r="V22" i="122"/>
  <c r="X22" i="122"/>
  <c r="U22" i="122"/>
  <c r="T22" i="122"/>
  <c r="S22" i="122"/>
  <c r="R22" i="122"/>
  <c r="Q22" i="122"/>
  <c r="Z22" i="122"/>
  <c r="A22" i="122"/>
  <c r="W21" i="122"/>
  <c r="V21" i="122"/>
  <c r="U21" i="122"/>
  <c r="T21" i="122"/>
  <c r="Y21" i="122"/>
  <c r="S21" i="122"/>
  <c r="R21" i="122"/>
  <c r="Q21" i="122"/>
  <c r="Z21" i="122"/>
  <c r="A21" i="122"/>
  <c r="W20" i="122"/>
  <c r="V20" i="122"/>
  <c r="U20" i="122"/>
  <c r="T20" i="122"/>
  <c r="Y20" i="122"/>
  <c r="S20" i="122"/>
  <c r="R20" i="122"/>
  <c r="Q20" i="122"/>
  <c r="Z20" i="122"/>
  <c r="A20" i="122"/>
  <c r="Y19" i="122"/>
  <c r="W19" i="122"/>
  <c r="V19" i="122"/>
  <c r="U19" i="122"/>
  <c r="T19" i="122"/>
  <c r="S19" i="122"/>
  <c r="R19" i="122"/>
  <c r="Q19" i="122"/>
  <c r="Y18" i="122"/>
  <c r="W18" i="122"/>
  <c r="V18" i="122"/>
  <c r="U18" i="122"/>
  <c r="T18" i="122"/>
  <c r="S18" i="122"/>
  <c r="R18" i="122"/>
  <c r="Q18" i="122"/>
  <c r="Z18" i="122"/>
  <c r="W17" i="122"/>
  <c r="V17" i="122"/>
  <c r="U17" i="122"/>
  <c r="T17" i="122"/>
  <c r="Y17" i="122"/>
  <c r="S17" i="122"/>
  <c r="R17" i="122"/>
  <c r="Q17" i="122"/>
  <c r="Z17" i="122"/>
  <c r="W16" i="122"/>
  <c r="V16" i="122"/>
  <c r="X16" i="122"/>
  <c r="U16" i="122"/>
  <c r="T16" i="122"/>
  <c r="Y16" i="122"/>
  <c r="S16" i="122"/>
  <c r="R16" i="122"/>
  <c r="Q16" i="122"/>
  <c r="Z16" i="122"/>
  <c r="Y15" i="122"/>
  <c r="W15" i="122"/>
  <c r="V15" i="122"/>
  <c r="U15" i="122"/>
  <c r="T15" i="122"/>
  <c r="S15" i="122"/>
  <c r="R15" i="122"/>
  <c r="Q15" i="122"/>
  <c r="Z15" i="122"/>
  <c r="Y14" i="122"/>
  <c r="W14" i="122"/>
  <c r="V14" i="122"/>
  <c r="U14" i="122"/>
  <c r="T14" i="122"/>
  <c r="S14" i="122"/>
  <c r="R14" i="122"/>
  <c r="Q14" i="122"/>
  <c r="Z14" i="122"/>
  <c r="W13" i="122"/>
  <c r="V13" i="122"/>
  <c r="U13" i="122"/>
  <c r="T13" i="122"/>
  <c r="Y13" i="122"/>
  <c r="S13" i="122"/>
  <c r="R13" i="122"/>
  <c r="Q13" i="122"/>
  <c r="Z13" i="122"/>
  <c r="W12" i="122"/>
  <c r="V12" i="122"/>
  <c r="X12" i="122"/>
  <c r="U12" i="122"/>
  <c r="T12" i="122"/>
  <c r="Y12" i="122"/>
  <c r="S12" i="122"/>
  <c r="R12" i="122"/>
  <c r="Q12" i="122"/>
  <c r="Z12" i="122"/>
  <c r="Y11" i="122"/>
  <c r="W11" i="122"/>
  <c r="V11" i="122"/>
  <c r="U11" i="122"/>
  <c r="T11" i="122"/>
  <c r="S11" i="122"/>
  <c r="R11" i="122"/>
  <c r="Q11" i="122"/>
  <c r="Z11" i="122"/>
  <c r="Y10" i="122"/>
  <c r="W10" i="122"/>
  <c r="V10" i="122"/>
  <c r="U10" i="122"/>
  <c r="T10" i="122"/>
  <c r="S10" i="122"/>
  <c r="R10" i="122"/>
  <c r="Q10" i="122"/>
  <c r="W9" i="122"/>
  <c r="V9" i="122"/>
  <c r="U9" i="122"/>
  <c r="T9" i="122"/>
  <c r="Y9" i="122"/>
  <c r="S9" i="122"/>
  <c r="R9" i="122"/>
  <c r="Q9" i="122"/>
  <c r="W8" i="122"/>
  <c r="V8" i="122"/>
  <c r="U8" i="122"/>
  <c r="T8" i="122"/>
  <c r="Y8" i="122"/>
  <c r="S8" i="122"/>
  <c r="R8" i="122"/>
  <c r="Q8" i="122"/>
  <c r="Z8" i="122"/>
  <c r="Y7" i="122"/>
  <c r="W7" i="122"/>
  <c r="V7" i="122"/>
  <c r="U7" i="122"/>
  <c r="T7" i="122"/>
  <c r="S7" i="122"/>
  <c r="R7" i="122"/>
  <c r="Q7" i="122"/>
  <c r="X2" i="122"/>
  <c r="W32" i="121"/>
  <c r="V32" i="121"/>
  <c r="U32" i="121"/>
  <c r="T32" i="121"/>
  <c r="Y32" i="121"/>
  <c r="S32" i="121"/>
  <c r="R32" i="121"/>
  <c r="D178" i="44"/>
  <c r="Q32" i="121"/>
  <c r="C32" i="121"/>
  <c r="P31" i="121"/>
  <c r="O31" i="121"/>
  <c r="R177" i="44"/>
  <c r="N31" i="121"/>
  <c r="M31" i="121"/>
  <c r="L31" i="121"/>
  <c r="K31" i="121"/>
  <c r="J31" i="121"/>
  <c r="L177" i="44"/>
  <c r="I31" i="121"/>
  <c r="H31" i="121"/>
  <c r="G31" i="121"/>
  <c r="S31" i="121"/>
  <c r="G177" i="44"/>
  <c r="F31" i="121"/>
  <c r="E177" i="44"/>
  <c r="E31" i="121"/>
  <c r="D31" i="121"/>
  <c r="C31" i="121"/>
  <c r="Y30" i="121"/>
  <c r="W30" i="121"/>
  <c r="V30" i="121"/>
  <c r="U30" i="121"/>
  <c r="T30" i="121"/>
  <c r="S30" i="121"/>
  <c r="R30" i="121"/>
  <c r="Q30" i="121"/>
  <c r="Z30" i="121"/>
  <c r="A30" i="121"/>
  <c r="Y29" i="121"/>
  <c r="W29" i="121"/>
  <c r="V29" i="121"/>
  <c r="X29" i="121"/>
  <c r="U29" i="121"/>
  <c r="T29" i="121"/>
  <c r="S29" i="121"/>
  <c r="R29" i="121"/>
  <c r="Q29" i="121"/>
  <c r="Z29" i="121"/>
  <c r="A29" i="121"/>
  <c r="W28" i="121"/>
  <c r="V28" i="121"/>
  <c r="U28" i="121"/>
  <c r="T28" i="121"/>
  <c r="Y28" i="121"/>
  <c r="S28" i="121"/>
  <c r="R28" i="121"/>
  <c r="Q28" i="121"/>
  <c r="Z28" i="121"/>
  <c r="A28" i="121"/>
  <c r="W27" i="121"/>
  <c r="V27" i="121"/>
  <c r="U27" i="121"/>
  <c r="T27" i="121"/>
  <c r="Y27" i="121"/>
  <c r="S27" i="121"/>
  <c r="R27" i="121"/>
  <c r="Q27" i="121"/>
  <c r="Z27" i="121"/>
  <c r="A27" i="121"/>
  <c r="Y26" i="121"/>
  <c r="W26" i="121"/>
  <c r="V26" i="121"/>
  <c r="U26" i="121"/>
  <c r="T26" i="121"/>
  <c r="S26" i="121"/>
  <c r="R26" i="121"/>
  <c r="Q26" i="121"/>
  <c r="Z26" i="121"/>
  <c r="A26" i="121"/>
  <c r="Y25" i="121"/>
  <c r="W25" i="121"/>
  <c r="V25" i="121"/>
  <c r="X25" i="121"/>
  <c r="U25" i="121"/>
  <c r="T25" i="121"/>
  <c r="S25" i="121"/>
  <c r="R25" i="121"/>
  <c r="Q25" i="121"/>
  <c r="Z25" i="121"/>
  <c r="A25" i="121"/>
  <c r="W24" i="121"/>
  <c r="V24" i="121"/>
  <c r="U24" i="121"/>
  <c r="T24" i="121"/>
  <c r="Y24" i="121"/>
  <c r="S24" i="121"/>
  <c r="R24" i="121"/>
  <c r="Q24" i="121"/>
  <c r="Z24" i="121"/>
  <c r="A24" i="121"/>
  <c r="W23" i="121"/>
  <c r="V23" i="121"/>
  <c r="U23" i="121"/>
  <c r="T23" i="121"/>
  <c r="Y23" i="121"/>
  <c r="S23" i="121"/>
  <c r="R23" i="121"/>
  <c r="Q23" i="121"/>
  <c r="Z23" i="121"/>
  <c r="A23" i="121"/>
  <c r="Y22" i="121"/>
  <c r="W22" i="121"/>
  <c r="V22" i="121"/>
  <c r="U22" i="121"/>
  <c r="T22" i="121"/>
  <c r="S22" i="121"/>
  <c r="R22" i="121"/>
  <c r="Q22" i="121"/>
  <c r="Z22" i="121"/>
  <c r="A22" i="121"/>
  <c r="AA22" i="121" s="1"/>
  <c r="Y21" i="121"/>
  <c r="W21" i="121"/>
  <c r="V21" i="121"/>
  <c r="X21" i="121"/>
  <c r="U21" i="121"/>
  <c r="T21" i="121"/>
  <c r="S21" i="121"/>
  <c r="R21" i="121"/>
  <c r="Q21" i="121"/>
  <c r="Z21" i="121"/>
  <c r="A21" i="121"/>
  <c r="W20" i="121"/>
  <c r="V20" i="121"/>
  <c r="U20" i="121"/>
  <c r="T20" i="121"/>
  <c r="Y20" i="121"/>
  <c r="S20" i="121"/>
  <c r="R20" i="121"/>
  <c r="Q20" i="121"/>
  <c r="Z20" i="121"/>
  <c r="A20" i="121"/>
  <c r="W19" i="121"/>
  <c r="V19" i="121"/>
  <c r="U19" i="121"/>
  <c r="T19" i="121"/>
  <c r="Y19" i="121"/>
  <c r="S19" i="121"/>
  <c r="R19" i="121"/>
  <c r="Q19" i="121"/>
  <c r="Y18" i="121"/>
  <c r="W18" i="121"/>
  <c r="V18" i="121"/>
  <c r="U18" i="121"/>
  <c r="T18" i="121"/>
  <c r="S18" i="121"/>
  <c r="R18" i="121"/>
  <c r="Q18" i="121"/>
  <c r="Y17" i="121"/>
  <c r="W17" i="121"/>
  <c r="V17" i="121"/>
  <c r="U17" i="121"/>
  <c r="T17" i="121"/>
  <c r="S17" i="121"/>
  <c r="R17" i="121"/>
  <c r="Q17" i="121"/>
  <c r="Z17" i="121"/>
  <c r="W16" i="121"/>
  <c r="V16" i="121"/>
  <c r="U16" i="121"/>
  <c r="T16" i="121"/>
  <c r="Y16" i="121"/>
  <c r="S16" i="121"/>
  <c r="R16" i="121"/>
  <c r="Q16" i="121"/>
  <c r="W15" i="121"/>
  <c r="V15" i="121"/>
  <c r="U15" i="121"/>
  <c r="T15" i="121"/>
  <c r="Y15" i="121"/>
  <c r="S15" i="121"/>
  <c r="R15" i="121"/>
  <c r="Q15" i="121"/>
  <c r="Z15" i="121"/>
  <c r="Y14" i="121"/>
  <c r="W14" i="121"/>
  <c r="V14" i="121"/>
  <c r="U14" i="121"/>
  <c r="T14" i="121"/>
  <c r="S14" i="121"/>
  <c r="R14" i="121"/>
  <c r="Q14" i="121"/>
  <c r="Y13" i="121"/>
  <c r="W13" i="121"/>
  <c r="V13" i="121"/>
  <c r="U13" i="121"/>
  <c r="T13" i="121"/>
  <c r="S13" i="121"/>
  <c r="R13" i="121"/>
  <c r="Q13" i="121"/>
  <c r="Z13" i="121"/>
  <c r="W12" i="121"/>
  <c r="V12" i="121"/>
  <c r="U12" i="121"/>
  <c r="T12" i="121"/>
  <c r="Y12" i="121"/>
  <c r="S12" i="121"/>
  <c r="R12" i="121"/>
  <c r="Q12" i="121"/>
  <c r="W11" i="121"/>
  <c r="V11" i="121"/>
  <c r="U11" i="121"/>
  <c r="T11" i="121"/>
  <c r="Y11" i="121"/>
  <c r="S11" i="121"/>
  <c r="R11" i="121"/>
  <c r="Q11" i="121"/>
  <c r="Z11" i="121"/>
  <c r="Y10" i="121"/>
  <c r="W10" i="121"/>
  <c r="V10" i="121"/>
  <c r="U10" i="121"/>
  <c r="T10" i="121"/>
  <c r="S10" i="121"/>
  <c r="R10" i="121"/>
  <c r="Q10" i="121"/>
  <c r="Y9" i="121"/>
  <c r="W9" i="121"/>
  <c r="V9" i="121"/>
  <c r="U9" i="121"/>
  <c r="T9" i="121"/>
  <c r="S9" i="121"/>
  <c r="R9" i="121"/>
  <c r="Q9" i="121"/>
  <c r="Z9" i="121"/>
  <c r="W8" i="121"/>
  <c r="V8" i="121"/>
  <c r="U8" i="121"/>
  <c r="T8" i="121"/>
  <c r="Y8" i="121"/>
  <c r="S8" i="121"/>
  <c r="R8" i="121"/>
  <c r="Q8" i="121"/>
  <c r="Z8" i="121"/>
  <c r="W7" i="121"/>
  <c r="V7" i="121"/>
  <c r="U7" i="121"/>
  <c r="T7" i="121"/>
  <c r="Y7" i="121"/>
  <c r="S7" i="121"/>
  <c r="R7" i="121"/>
  <c r="Q7" i="121"/>
  <c r="Z7" i="121"/>
  <c r="X2" i="121"/>
  <c r="Y32" i="120"/>
  <c r="W32" i="120"/>
  <c r="V32" i="120"/>
  <c r="U32" i="120"/>
  <c r="T32" i="120"/>
  <c r="S32" i="120"/>
  <c r="R32" i="120"/>
  <c r="Q32" i="120"/>
  <c r="C32" i="120"/>
  <c r="P31" i="120"/>
  <c r="O31" i="120"/>
  <c r="N31" i="120"/>
  <c r="Q175" i="44"/>
  <c r="M31" i="120"/>
  <c r="L31" i="120"/>
  <c r="K31" i="120"/>
  <c r="J31" i="120"/>
  <c r="I31" i="120"/>
  <c r="H31" i="120"/>
  <c r="G31" i="120"/>
  <c r="F31" i="120"/>
  <c r="Q31" i="120"/>
  <c r="E31" i="120"/>
  <c r="D31" i="120"/>
  <c r="C31" i="120"/>
  <c r="W30" i="120"/>
  <c r="V30" i="120"/>
  <c r="U30" i="120"/>
  <c r="T30" i="120"/>
  <c r="Y30" i="120"/>
  <c r="S30" i="120"/>
  <c r="R30" i="120"/>
  <c r="Q30" i="120"/>
  <c r="Z30" i="120"/>
  <c r="A30" i="120"/>
  <c r="Y29" i="120"/>
  <c r="W29" i="120"/>
  <c r="V29" i="120"/>
  <c r="U29" i="120"/>
  <c r="T29" i="120"/>
  <c r="S29" i="120"/>
  <c r="R29" i="120"/>
  <c r="Q29" i="120"/>
  <c r="Z29" i="120"/>
  <c r="A29" i="120"/>
  <c r="Y28" i="120"/>
  <c r="W28" i="120"/>
  <c r="V28" i="120"/>
  <c r="U28" i="120"/>
  <c r="T28" i="120"/>
  <c r="S28" i="120"/>
  <c r="R28" i="120"/>
  <c r="Q28" i="120"/>
  <c r="Z28" i="120"/>
  <c r="A28" i="120"/>
  <c r="W27" i="120"/>
  <c r="V27" i="120"/>
  <c r="U27" i="120"/>
  <c r="T27" i="120"/>
  <c r="Y27" i="120"/>
  <c r="S27" i="120"/>
  <c r="R27" i="120"/>
  <c r="Q27" i="120"/>
  <c r="Z27" i="120"/>
  <c r="A27" i="120"/>
  <c r="W26" i="120"/>
  <c r="V26" i="120"/>
  <c r="U26" i="120"/>
  <c r="T26" i="120"/>
  <c r="Y26" i="120"/>
  <c r="S26" i="120"/>
  <c r="R26" i="120"/>
  <c r="Q26" i="120"/>
  <c r="Z26" i="120"/>
  <c r="A26" i="120"/>
  <c r="Y25" i="120"/>
  <c r="W25" i="120"/>
  <c r="V25" i="120"/>
  <c r="U25" i="120"/>
  <c r="T25" i="120"/>
  <c r="S25" i="120"/>
  <c r="R25" i="120"/>
  <c r="Q25" i="120"/>
  <c r="Z25" i="120"/>
  <c r="A25" i="120"/>
  <c r="AA25" i="120"/>
  <c r="Y24" i="120"/>
  <c r="W24" i="120"/>
  <c r="V24" i="120"/>
  <c r="U24" i="120"/>
  <c r="T24" i="120"/>
  <c r="S24" i="120"/>
  <c r="R24" i="120"/>
  <c r="Q24" i="120"/>
  <c r="Z24" i="120"/>
  <c r="A24" i="120"/>
  <c r="W23" i="120"/>
  <c r="V23" i="120"/>
  <c r="U23" i="120"/>
  <c r="T23" i="120"/>
  <c r="Y23" i="120"/>
  <c r="S23" i="120"/>
  <c r="R23" i="120"/>
  <c r="Q23" i="120"/>
  <c r="Z23" i="120"/>
  <c r="A23" i="120"/>
  <c r="W22" i="120"/>
  <c r="V22" i="120"/>
  <c r="U22" i="120"/>
  <c r="T22" i="120"/>
  <c r="Y22" i="120"/>
  <c r="S22" i="120"/>
  <c r="R22" i="120"/>
  <c r="Q22" i="120"/>
  <c r="Z22" i="120"/>
  <c r="A22" i="120"/>
  <c r="Y21" i="120"/>
  <c r="W21" i="120"/>
  <c r="V21" i="120"/>
  <c r="X21" i="120"/>
  <c r="U21" i="120"/>
  <c r="T21" i="120"/>
  <c r="S21" i="120"/>
  <c r="R21" i="120"/>
  <c r="Q21" i="120"/>
  <c r="Z21" i="120"/>
  <c r="A21" i="120"/>
  <c r="Y20" i="120"/>
  <c r="W20" i="120"/>
  <c r="V20" i="120"/>
  <c r="U20" i="120"/>
  <c r="T20" i="120"/>
  <c r="S20" i="120"/>
  <c r="R20" i="120"/>
  <c r="Q20" i="120"/>
  <c r="Z20" i="120"/>
  <c r="A20" i="120"/>
  <c r="W19" i="120"/>
  <c r="V19" i="120"/>
  <c r="U19" i="120"/>
  <c r="T19" i="120"/>
  <c r="Y19" i="120"/>
  <c r="S19" i="120"/>
  <c r="R19" i="120"/>
  <c r="Q19" i="120"/>
  <c r="W18" i="120"/>
  <c r="V18" i="120"/>
  <c r="X18" i="120"/>
  <c r="U18" i="120"/>
  <c r="T18" i="120"/>
  <c r="Y18" i="120"/>
  <c r="S18" i="120"/>
  <c r="R18" i="120"/>
  <c r="Q18" i="120"/>
  <c r="Z18" i="120"/>
  <c r="Y17" i="120"/>
  <c r="W17" i="120"/>
  <c r="V17" i="120"/>
  <c r="U17" i="120"/>
  <c r="T17" i="120"/>
  <c r="S17" i="120"/>
  <c r="R17" i="120"/>
  <c r="Q17" i="120"/>
  <c r="Z17" i="120"/>
  <c r="Y16" i="120"/>
  <c r="W16" i="120"/>
  <c r="V16" i="120"/>
  <c r="U16" i="120"/>
  <c r="T16" i="120"/>
  <c r="S16" i="120"/>
  <c r="R16" i="120"/>
  <c r="Q16" i="120"/>
  <c r="Z16" i="120"/>
  <c r="W15" i="120"/>
  <c r="V15" i="120"/>
  <c r="U15" i="120"/>
  <c r="T15" i="120"/>
  <c r="Y15" i="120"/>
  <c r="S15" i="120"/>
  <c r="R15" i="120"/>
  <c r="Q15" i="120"/>
  <c r="Z15" i="120"/>
  <c r="W14" i="120"/>
  <c r="V14" i="120"/>
  <c r="X14" i="120"/>
  <c r="U14" i="120"/>
  <c r="T14" i="120"/>
  <c r="Y14" i="120"/>
  <c r="S14" i="120"/>
  <c r="R14" i="120"/>
  <c r="Q14" i="120"/>
  <c r="Z14" i="120"/>
  <c r="Y13" i="120"/>
  <c r="W13" i="120"/>
  <c r="V13" i="120"/>
  <c r="U13" i="120"/>
  <c r="T13" i="120"/>
  <c r="S13" i="120"/>
  <c r="R13" i="120"/>
  <c r="Q13" i="120"/>
  <c r="Z13" i="120"/>
  <c r="Y12" i="120"/>
  <c r="W12" i="120"/>
  <c r="V12" i="120"/>
  <c r="U12" i="120"/>
  <c r="T12" i="120"/>
  <c r="S12" i="120"/>
  <c r="R12" i="120"/>
  <c r="Q12" i="120"/>
  <c r="Z12" i="120"/>
  <c r="W11" i="120"/>
  <c r="V11" i="120"/>
  <c r="U11" i="120"/>
  <c r="T11" i="120"/>
  <c r="Y11" i="120"/>
  <c r="S11" i="120"/>
  <c r="R11" i="120"/>
  <c r="Q11" i="120"/>
  <c r="Z11" i="120"/>
  <c r="W10" i="120"/>
  <c r="V10" i="120"/>
  <c r="X10" i="120"/>
  <c r="U10" i="120"/>
  <c r="T10" i="120"/>
  <c r="Y10" i="120"/>
  <c r="S10" i="120"/>
  <c r="R10" i="120"/>
  <c r="Q10" i="120"/>
  <c r="Z10" i="120"/>
  <c r="Y9" i="120"/>
  <c r="W9" i="120"/>
  <c r="V9" i="120"/>
  <c r="U9" i="120"/>
  <c r="T9" i="120"/>
  <c r="S9" i="120"/>
  <c r="R9" i="120"/>
  <c r="Q9" i="120"/>
  <c r="Z9" i="120"/>
  <c r="Y8" i="120"/>
  <c r="W8" i="120"/>
  <c r="V8" i="120"/>
  <c r="U8" i="120"/>
  <c r="T8" i="120"/>
  <c r="S8" i="120"/>
  <c r="R8" i="120"/>
  <c r="Q8" i="120"/>
  <c r="Z8" i="120"/>
  <c r="W7" i="120"/>
  <c r="V7" i="120"/>
  <c r="U7" i="120"/>
  <c r="T7" i="120"/>
  <c r="Y7" i="120"/>
  <c r="S7" i="120"/>
  <c r="R7" i="120"/>
  <c r="Q7" i="120"/>
  <c r="Z7" i="120"/>
  <c r="X2" i="120"/>
  <c r="Y32" i="119"/>
  <c r="W32" i="119"/>
  <c r="V32" i="119"/>
  <c r="U32" i="119"/>
  <c r="T32" i="119"/>
  <c r="S32" i="119"/>
  <c r="R32" i="119"/>
  <c r="Q32" i="119"/>
  <c r="C32" i="119"/>
  <c r="P31" i="119"/>
  <c r="O31" i="119"/>
  <c r="N31" i="119"/>
  <c r="M31" i="119"/>
  <c r="P173" i="44"/>
  <c r="L31" i="119"/>
  <c r="K31" i="119"/>
  <c r="J31" i="119"/>
  <c r="I31" i="119"/>
  <c r="H31" i="119"/>
  <c r="G31" i="119"/>
  <c r="F31" i="119"/>
  <c r="E31" i="119"/>
  <c r="V31" i="119"/>
  <c r="D31" i="119"/>
  <c r="C31" i="119"/>
  <c r="W30" i="119"/>
  <c r="V30" i="119"/>
  <c r="X30" i="119"/>
  <c r="U30" i="119"/>
  <c r="T30" i="119"/>
  <c r="Y30" i="119"/>
  <c r="S30" i="119"/>
  <c r="R30" i="119"/>
  <c r="Q30" i="119"/>
  <c r="Z30" i="119"/>
  <c r="A30" i="119"/>
  <c r="W29" i="119"/>
  <c r="V29" i="119"/>
  <c r="U29" i="119"/>
  <c r="T29" i="119"/>
  <c r="Y29" i="119"/>
  <c r="S29" i="119"/>
  <c r="R29" i="119"/>
  <c r="Q29" i="119"/>
  <c r="Z29" i="119"/>
  <c r="A29" i="119"/>
  <c r="Y28" i="119"/>
  <c r="W28" i="119"/>
  <c r="V28" i="119"/>
  <c r="U28" i="119"/>
  <c r="T28" i="119"/>
  <c r="S28" i="119"/>
  <c r="R28" i="119"/>
  <c r="Q28" i="119"/>
  <c r="Z28" i="119"/>
  <c r="A28" i="119"/>
  <c r="Y27" i="119"/>
  <c r="W27" i="119"/>
  <c r="V27" i="119"/>
  <c r="U27" i="119"/>
  <c r="T27" i="119"/>
  <c r="S27" i="119"/>
  <c r="R27" i="119"/>
  <c r="Q27" i="119"/>
  <c r="Z27" i="119"/>
  <c r="A27" i="119"/>
  <c r="W26" i="119"/>
  <c r="V26" i="119"/>
  <c r="U26" i="119"/>
  <c r="T26" i="119"/>
  <c r="Y26" i="119"/>
  <c r="S26" i="119"/>
  <c r="R26" i="119"/>
  <c r="Q26" i="119"/>
  <c r="Z26" i="119"/>
  <c r="A26" i="119"/>
  <c r="W25" i="119"/>
  <c r="V25" i="119"/>
  <c r="U25" i="119"/>
  <c r="T25" i="119"/>
  <c r="Y25" i="119"/>
  <c r="S25" i="119"/>
  <c r="R25" i="119"/>
  <c r="Q25" i="119"/>
  <c r="A25" i="119"/>
  <c r="Y24" i="119"/>
  <c r="W24" i="119"/>
  <c r="V24" i="119"/>
  <c r="U24" i="119"/>
  <c r="T24" i="119"/>
  <c r="S24" i="119"/>
  <c r="R24" i="119"/>
  <c r="Q24" i="119"/>
  <c r="Z24" i="119"/>
  <c r="A24" i="119"/>
  <c r="AA24" i="119"/>
  <c r="Y23" i="119"/>
  <c r="W23" i="119"/>
  <c r="V23" i="119"/>
  <c r="U23" i="119"/>
  <c r="T23" i="119"/>
  <c r="S23" i="119"/>
  <c r="R23" i="119"/>
  <c r="Q23" i="119"/>
  <c r="Z23" i="119"/>
  <c r="A23" i="119"/>
  <c r="W22" i="119"/>
  <c r="V22" i="119"/>
  <c r="U22" i="119"/>
  <c r="T22" i="119"/>
  <c r="Y22" i="119"/>
  <c r="S22" i="119"/>
  <c r="R22" i="119"/>
  <c r="Q22" i="119"/>
  <c r="Z22" i="119"/>
  <c r="A22" i="119"/>
  <c r="W21" i="119"/>
  <c r="V21" i="119"/>
  <c r="U21" i="119"/>
  <c r="T21" i="119"/>
  <c r="Y21" i="119"/>
  <c r="S21" i="119"/>
  <c r="R21" i="119"/>
  <c r="Q21" i="119"/>
  <c r="A21" i="119"/>
  <c r="Y20" i="119"/>
  <c r="W20" i="119"/>
  <c r="V20" i="119"/>
  <c r="U20" i="119"/>
  <c r="T20" i="119"/>
  <c r="S20" i="119"/>
  <c r="R20" i="119"/>
  <c r="Q20" i="119"/>
  <c r="Z20" i="119"/>
  <c r="A20" i="119"/>
  <c r="Y19" i="119"/>
  <c r="W19" i="119"/>
  <c r="V19" i="119"/>
  <c r="U19" i="119"/>
  <c r="T19" i="119"/>
  <c r="S19" i="119"/>
  <c r="R19" i="119"/>
  <c r="Q19" i="119"/>
  <c r="W18" i="119"/>
  <c r="V18" i="119"/>
  <c r="U18" i="119"/>
  <c r="T18" i="119"/>
  <c r="Y18" i="119"/>
  <c r="S18" i="119"/>
  <c r="R18" i="119"/>
  <c r="Q18" i="119"/>
  <c r="Z18" i="119"/>
  <c r="W17" i="119"/>
  <c r="V17" i="119"/>
  <c r="X17" i="119"/>
  <c r="U17" i="119"/>
  <c r="T17" i="119"/>
  <c r="Y17" i="119"/>
  <c r="S17" i="119"/>
  <c r="R17" i="119"/>
  <c r="Q17" i="119"/>
  <c r="Z17" i="119"/>
  <c r="Y16" i="119"/>
  <c r="W16" i="119"/>
  <c r="V16" i="119"/>
  <c r="U16" i="119"/>
  <c r="T16" i="119"/>
  <c r="S16" i="119"/>
  <c r="R16" i="119"/>
  <c r="Q16" i="119"/>
  <c r="Y15" i="119"/>
  <c r="W15" i="119"/>
  <c r="V15" i="119"/>
  <c r="U15" i="119"/>
  <c r="T15" i="119"/>
  <c r="S15" i="119"/>
  <c r="R15" i="119"/>
  <c r="Q15" i="119"/>
  <c r="Z15" i="119"/>
  <c r="W14" i="119"/>
  <c r="V14" i="119"/>
  <c r="U14" i="119"/>
  <c r="T14" i="119"/>
  <c r="Y14" i="119"/>
  <c r="S14" i="119"/>
  <c r="R14" i="119"/>
  <c r="Q14" i="119"/>
  <c r="W13" i="119"/>
  <c r="V13" i="119"/>
  <c r="U13" i="119"/>
  <c r="T13" i="119"/>
  <c r="Y13" i="119"/>
  <c r="S13" i="119"/>
  <c r="R13" i="119"/>
  <c r="Q13" i="119"/>
  <c r="Z13" i="119"/>
  <c r="Y12" i="119"/>
  <c r="W12" i="119"/>
  <c r="V12" i="119"/>
  <c r="U12" i="119"/>
  <c r="T12" i="119"/>
  <c r="S12" i="119"/>
  <c r="R12" i="119"/>
  <c r="Q12" i="119"/>
  <c r="Y11" i="119"/>
  <c r="W11" i="119"/>
  <c r="V11" i="119"/>
  <c r="U11" i="119"/>
  <c r="X11" i="119"/>
  <c r="T11" i="119"/>
  <c r="S11" i="119"/>
  <c r="R11" i="119"/>
  <c r="Q11" i="119"/>
  <c r="Z11" i="119"/>
  <c r="W10" i="119"/>
  <c r="V10" i="119"/>
  <c r="U10" i="119"/>
  <c r="X10" i="119"/>
  <c r="T10" i="119"/>
  <c r="Y10" i="119"/>
  <c r="S10" i="119"/>
  <c r="R10" i="119"/>
  <c r="Q10" i="119"/>
  <c r="Z10" i="119"/>
  <c r="W9" i="119"/>
  <c r="V9" i="119"/>
  <c r="U9" i="119"/>
  <c r="T9" i="119"/>
  <c r="Y9" i="119"/>
  <c r="S9" i="119"/>
  <c r="R9" i="119"/>
  <c r="Q9" i="119"/>
  <c r="Z9" i="119"/>
  <c r="Y8" i="119"/>
  <c r="W8" i="119"/>
  <c r="V8" i="119"/>
  <c r="U8" i="119"/>
  <c r="T8" i="119"/>
  <c r="S8" i="119"/>
  <c r="R8" i="119"/>
  <c r="Q8" i="119"/>
  <c r="Y7" i="119"/>
  <c r="W7" i="119"/>
  <c r="V7" i="119"/>
  <c r="U7" i="119"/>
  <c r="T7" i="119"/>
  <c r="S7" i="119"/>
  <c r="R7" i="119"/>
  <c r="Q7" i="119"/>
  <c r="Z7" i="119"/>
  <c r="X2" i="119"/>
  <c r="W32" i="118"/>
  <c r="V32" i="118"/>
  <c r="X32" i="118"/>
  <c r="U32" i="118"/>
  <c r="T32" i="118"/>
  <c r="Y32" i="118"/>
  <c r="S32" i="118"/>
  <c r="G172" i="44"/>
  <c r="R32" i="118"/>
  <c r="Q32" i="118"/>
  <c r="C32" i="118"/>
  <c r="P31" i="118"/>
  <c r="S171" i="44"/>
  <c r="O31" i="118"/>
  <c r="R171" i="44"/>
  <c r="N31" i="118"/>
  <c r="M31" i="118"/>
  <c r="L31" i="118"/>
  <c r="O171" i="44"/>
  <c r="K31" i="118"/>
  <c r="M171" i="44"/>
  <c r="J31" i="118"/>
  <c r="I31" i="118"/>
  <c r="H31" i="118"/>
  <c r="H171" i="44"/>
  <c r="G31" i="118"/>
  <c r="S31" i="118"/>
  <c r="G171" i="44"/>
  <c r="F31" i="118"/>
  <c r="E31" i="118"/>
  <c r="D31" i="118"/>
  <c r="B171" i="44"/>
  <c r="C31" i="118"/>
  <c r="Y30" i="118"/>
  <c r="W30" i="118"/>
  <c r="V30" i="118"/>
  <c r="U30" i="118"/>
  <c r="T30" i="118"/>
  <c r="S30" i="118"/>
  <c r="R30" i="118"/>
  <c r="Q30" i="118"/>
  <c r="Z30" i="118"/>
  <c r="A30" i="118"/>
  <c r="W29" i="118"/>
  <c r="V29" i="118"/>
  <c r="X29" i="118"/>
  <c r="U29" i="118"/>
  <c r="T29" i="118"/>
  <c r="Y29" i="118"/>
  <c r="S29" i="118"/>
  <c r="R29" i="118"/>
  <c r="Q29" i="118"/>
  <c r="Z29" i="118"/>
  <c r="A29" i="118"/>
  <c r="W28" i="118"/>
  <c r="V28" i="118"/>
  <c r="U28" i="118"/>
  <c r="T28" i="118"/>
  <c r="Y28" i="118"/>
  <c r="S28" i="118"/>
  <c r="R28" i="118"/>
  <c r="Q28" i="118"/>
  <c r="Z28" i="118"/>
  <c r="A28" i="118"/>
  <c r="Y27" i="118"/>
  <c r="W27" i="118"/>
  <c r="V27" i="118"/>
  <c r="U27" i="118"/>
  <c r="T27" i="118"/>
  <c r="S27" i="118"/>
  <c r="R27" i="118"/>
  <c r="Q27" i="118"/>
  <c r="Z27" i="118"/>
  <c r="A27" i="118"/>
  <c r="Y26" i="118"/>
  <c r="W26" i="118"/>
  <c r="V26" i="118"/>
  <c r="U26" i="118"/>
  <c r="T26" i="118"/>
  <c r="S26" i="118"/>
  <c r="R26" i="118"/>
  <c r="Q26" i="118"/>
  <c r="Z26" i="118"/>
  <c r="A26" i="118"/>
  <c r="W25" i="118"/>
  <c r="V25" i="118"/>
  <c r="X25" i="118"/>
  <c r="U25" i="118"/>
  <c r="T25" i="118"/>
  <c r="Y25" i="118"/>
  <c r="S25" i="118"/>
  <c r="R25" i="118"/>
  <c r="Q25" i="118"/>
  <c r="Z25" i="118"/>
  <c r="A25" i="118"/>
  <c r="W24" i="118"/>
  <c r="V24" i="118"/>
  <c r="U24" i="118"/>
  <c r="T24" i="118"/>
  <c r="Y24" i="118"/>
  <c r="S24" i="118"/>
  <c r="R24" i="118"/>
  <c r="Q24" i="118"/>
  <c r="Z24" i="118"/>
  <c r="A24" i="118"/>
  <c r="Y23" i="118"/>
  <c r="W23" i="118"/>
  <c r="V23" i="118"/>
  <c r="U23" i="118"/>
  <c r="T23" i="118"/>
  <c r="S23" i="118"/>
  <c r="R23" i="118"/>
  <c r="Q23" i="118"/>
  <c r="A23" i="118"/>
  <c r="AA23" i="118"/>
  <c r="Y22" i="118"/>
  <c r="W22" i="118"/>
  <c r="V22" i="118"/>
  <c r="U22" i="118"/>
  <c r="T22" i="118"/>
  <c r="S22" i="118"/>
  <c r="R22" i="118"/>
  <c r="Q22" i="118"/>
  <c r="Z22" i="118"/>
  <c r="A22" i="118"/>
  <c r="AA22" i="118"/>
  <c r="W21" i="118"/>
  <c r="V21" i="118"/>
  <c r="X21" i="118"/>
  <c r="U21" i="118"/>
  <c r="T21" i="118"/>
  <c r="Y21" i="118"/>
  <c r="S21" i="118"/>
  <c r="R21" i="118"/>
  <c r="Q21" i="118"/>
  <c r="Z21" i="118"/>
  <c r="A21" i="118"/>
  <c r="AA21" i="118"/>
  <c r="W20" i="118"/>
  <c r="V20" i="118"/>
  <c r="U20" i="118"/>
  <c r="T20" i="118"/>
  <c r="Y20" i="118"/>
  <c r="S20" i="118"/>
  <c r="R20" i="118"/>
  <c r="Q20" i="118"/>
  <c r="Z20" i="118"/>
  <c r="A20" i="118"/>
  <c r="AA20" i="118" s="1"/>
  <c r="Y19" i="118"/>
  <c r="W19" i="118"/>
  <c r="V19" i="118"/>
  <c r="U19" i="118"/>
  <c r="T19" i="118"/>
  <c r="S19" i="118"/>
  <c r="R19" i="118"/>
  <c r="Q19" i="118"/>
  <c r="Y18" i="118"/>
  <c r="W18" i="118"/>
  <c r="V18" i="118"/>
  <c r="U18" i="118"/>
  <c r="X18" i="118"/>
  <c r="T18" i="118"/>
  <c r="S18" i="118"/>
  <c r="R18" i="118"/>
  <c r="Q18" i="118"/>
  <c r="Z18" i="118"/>
  <c r="W17" i="118"/>
  <c r="V17" i="118"/>
  <c r="U17" i="118"/>
  <c r="X17" i="118"/>
  <c r="T17" i="118"/>
  <c r="Y17" i="118"/>
  <c r="S17" i="118"/>
  <c r="R17" i="118"/>
  <c r="Q17" i="118"/>
  <c r="Z17" i="118"/>
  <c r="W16" i="118"/>
  <c r="V16" i="118"/>
  <c r="U16" i="118"/>
  <c r="T16" i="118"/>
  <c r="Y16" i="118"/>
  <c r="S16" i="118"/>
  <c r="R16" i="118"/>
  <c r="Q16" i="118"/>
  <c r="Z16" i="118"/>
  <c r="Y15" i="118"/>
  <c r="W15" i="118"/>
  <c r="V15" i="118"/>
  <c r="X15" i="118"/>
  <c r="U15" i="118"/>
  <c r="T15" i="118"/>
  <c r="S15" i="118"/>
  <c r="R15" i="118"/>
  <c r="Q15" i="118"/>
  <c r="Y14" i="118"/>
  <c r="W14" i="118"/>
  <c r="V14" i="118"/>
  <c r="U14" i="118"/>
  <c r="T14" i="118"/>
  <c r="S14" i="118"/>
  <c r="R14" i="118"/>
  <c r="Q14" i="118"/>
  <c r="Z14" i="118"/>
  <c r="W13" i="118"/>
  <c r="V13" i="118"/>
  <c r="U13" i="118"/>
  <c r="T13" i="118"/>
  <c r="Y13" i="118"/>
  <c r="S13" i="118"/>
  <c r="R13" i="118"/>
  <c r="Q13" i="118"/>
  <c r="W12" i="118"/>
  <c r="V12" i="118"/>
  <c r="U12" i="118"/>
  <c r="T12" i="118"/>
  <c r="Y12" i="118"/>
  <c r="S12" i="118"/>
  <c r="R12" i="118"/>
  <c r="Q12" i="118"/>
  <c r="Z12" i="118"/>
  <c r="Y11" i="118"/>
  <c r="W11" i="118"/>
  <c r="V11" i="118"/>
  <c r="U11" i="118"/>
  <c r="X11" i="118"/>
  <c r="T11" i="118"/>
  <c r="S11" i="118"/>
  <c r="R11" i="118"/>
  <c r="Q11" i="118"/>
  <c r="Y10" i="118"/>
  <c r="W10" i="118"/>
  <c r="V10" i="118"/>
  <c r="U10" i="118"/>
  <c r="T10" i="118"/>
  <c r="S10" i="118"/>
  <c r="R10" i="118"/>
  <c r="Q10" i="118"/>
  <c r="Z10" i="118"/>
  <c r="W9" i="118"/>
  <c r="V9" i="118"/>
  <c r="U9" i="118"/>
  <c r="T9" i="118"/>
  <c r="Y9" i="118"/>
  <c r="S9" i="118"/>
  <c r="R9" i="118"/>
  <c r="Q9" i="118"/>
  <c r="Z9" i="118"/>
  <c r="W8" i="118"/>
  <c r="V8" i="118"/>
  <c r="X8" i="118"/>
  <c r="U8" i="118"/>
  <c r="T8" i="118"/>
  <c r="Y8" i="118"/>
  <c r="S8" i="118"/>
  <c r="R8" i="118"/>
  <c r="Q8" i="118"/>
  <c r="Z8" i="118"/>
  <c r="Y7" i="118"/>
  <c r="W7" i="118"/>
  <c r="V7" i="118"/>
  <c r="U7" i="118"/>
  <c r="T7" i="118"/>
  <c r="S7" i="118"/>
  <c r="R7" i="118"/>
  <c r="Q7" i="118"/>
  <c r="X2" i="118"/>
  <c r="W32" i="117"/>
  <c r="V32" i="117"/>
  <c r="U32" i="117"/>
  <c r="K170" i="44"/>
  <c r="T32" i="117"/>
  <c r="Y32" i="117"/>
  <c r="S32" i="117"/>
  <c r="R32" i="117"/>
  <c r="D170" i="44"/>
  <c r="Q32" i="117"/>
  <c r="C32" i="117"/>
  <c r="P31" i="117"/>
  <c r="O31" i="117"/>
  <c r="R169" i="44"/>
  <c r="N31" i="117"/>
  <c r="M31" i="117"/>
  <c r="L31" i="117"/>
  <c r="K31" i="117"/>
  <c r="J31" i="117"/>
  <c r="I31" i="117"/>
  <c r="H31" i="117"/>
  <c r="G31" i="117"/>
  <c r="F169" i="44"/>
  <c r="F31" i="117"/>
  <c r="E31" i="117"/>
  <c r="D31" i="117"/>
  <c r="C31" i="117"/>
  <c r="Y30" i="117"/>
  <c r="W30" i="117"/>
  <c r="V30" i="117"/>
  <c r="U30" i="117"/>
  <c r="T30" i="117"/>
  <c r="S30" i="117"/>
  <c r="R30" i="117"/>
  <c r="Q30" i="117"/>
  <c r="Z30" i="117"/>
  <c r="A30" i="117"/>
  <c r="Y29" i="117"/>
  <c r="W29" i="117"/>
  <c r="V29" i="117"/>
  <c r="U29" i="117"/>
  <c r="T29" i="117"/>
  <c r="S29" i="117"/>
  <c r="R29" i="117"/>
  <c r="Q29" i="117"/>
  <c r="Z29" i="117"/>
  <c r="A29" i="117"/>
  <c r="W28" i="117"/>
  <c r="V28" i="117"/>
  <c r="U28" i="117"/>
  <c r="T28" i="117"/>
  <c r="Y28" i="117"/>
  <c r="S28" i="117"/>
  <c r="R28" i="117"/>
  <c r="Q28" i="117"/>
  <c r="Z28" i="117"/>
  <c r="A28" i="117"/>
  <c r="W27" i="117"/>
  <c r="V27" i="117"/>
  <c r="U27" i="117"/>
  <c r="T27" i="117"/>
  <c r="Y27" i="117"/>
  <c r="S27" i="117"/>
  <c r="R27" i="117"/>
  <c r="Q27" i="117"/>
  <c r="Z27" i="117"/>
  <c r="A27" i="117"/>
  <c r="Y26" i="117"/>
  <c r="W26" i="117"/>
  <c r="V26" i="117"/>
  <c r="U26" i="117"/>
  <c r="T26" i="117"/>
  <c r="S26" i="117"/>
  <c r="R26" i="117"/>
  <c r="Q26" i="117"/>
  <c r="Z26" i="117"/>
  <c r="A26" i="117"/>
  <c r="Y25" i="117"/>
  <c r="W25" i="117"/>
  <c r="V25" i="117"/>
  <c r="U25" i="117"/>
  <c r="T25" i="117"/>
  <c r="S25" i="117"/>
  <c r="R25" i="117"/>
  <c r="Q25" i="117"/>
  <c r="Z25" i="117"/>
  <c r="A25" i="117"/>
  <c r="W24" i="117"/>
  <c r="V24" i="117"/>
  <c r="U24" i="117"/>
  <c r="T24" i="117"/>
  <c r="Y24" i="117"/>
  <c r="S24" i="117"/>
  <c r="R24" i="117"/>
  <c r="Q24" i="117"/>
  <c r="Z24" i="117"/>
  <c r="A24" i="117"/>
  <c r="W23" i="117"/>
  <c r="V23" i="117"/>
  <c r="U23" i="117"/>
  <c r="T23" i="117"/>
  <c r="Y23" i="117"/>
  <c r="S23" i="117"/>
  <c r="R23" i="117"/>
  <c r="Q23" i="117"/>
  <c r="Z23" i="117"/>
  <c r="A23" i="117"/>
  <c r="Y22" i="117"/>
  <c r="W22" i="117"/>
  <c r="V22" i="117"/>
  <c r="U22" i="117"/>
  <c r="T22" i="117"/>
  <c r="S22" i="117"/>
  <c r="R22" i="117"/>
  <c r="Q22" i="117"/>
  <c r="Z22" i="117"/>
  <c r="A22" i="117"/>
  <c r="Y21" i="117"/>
  <c r="W21" i="117"/>
  <c r="V21" i="117"/>
  <c r="U21" i="117"/>
  <c r="T21" i="117"/>
  <c r="S21" i="117"/>
  <c r="R21" i="117"/>
  <c r="Q21" i="117"/>
  <c r="Z21" i="117"/>
  <c r="A21" i="117"/>
  <c r="W20" i="117"/>
  <c r="V20" i="117"/>
  <c r="U20" i="117"/>
  <c r="T20" i="117"/>
  <c r="Y20" i="117"/>
  <c r="S20" i="117"/>
  <c r="R20" i="117"/>
  <c r="Q20" i="117"/>
  <c r="Z20" i="117"/>
  <c r="A20" i="117"/>
  <c r="W19" i="117"/>
  <c r="V19" i="117"/>
  <c r="U19" i="117"/>
  <c r="T19" i="117"/>
  <c r="Y19" i="117"/>
  <c r="S19" i="117"/>
  <c r="R19" i="117"/>
  <c r="Q19" i="117"/>
  <c r="Z19" i="117"/>
  <c r="Y18" i="117"/>
  <c r="W18" i="117"/>
  <c r="V18" i="117"/>
  <c r="U18" i="117"/>
  <c r="T18" i="117"/>
  <c r="S18" i="117"/>
  <c r="R18" i="117"/>
  <c r="Q18" i="117"/>
  <c r="Y17" i="117"/>
  <c r="W17" i="117"/>
  <c r="V17" i="117"/>
  <c r="U17" i="117"/>
  <c r="T17" i="117"/>
  <c r="S17" i="117"/>
  <c r="R17" i="117"/>
  <c r="Q17" i="117"/>
  <c r="Z17" i="117"/>
  <c r="W16" i="117"/>
  <c r="V16" i="117"/>
  <c r="U16" i="117"/>
  <c r="X16" i="117"/>
  <c r="T16" i="117"/>
  <c r="Y16" i="117"/>
  <c r="S16" i="117"/>
  <c r="R16" i="117"/>
  <c r="Q16" i="117"/>
  <c r="Z16" i="117"/>
  <c r="W15" i="117"/>
  <c r="V15" i="117"/>
  <c r="X15" i="117"/>
  <c r="U15" i="117"/>
  <c r="T15" i="117"/>
  <c r="Y15" i="117"/>
  <c r="S15" i="117"/>
  <c r="R15" i="117"/>
  <c r="Q15" i="117"/>
  <c r="Z15" i="117"/>
  <c r="Y14" i="117"/>
  <c r="W14" i="117"/>
  <c r="V14" i="117"/>
  <c r="U14" i="117"/>
  <c r="T14" i="117"/>
  <c r="S14" i="117"/>
  <c r="R14" i="117"/>
  <c r="Q14" i="117"/>
  <c r="Y13" i="117"/>
  <c r="W13" i="117"/>
  <c r="V13" i="117"/>
  <c r="U13" i="117"/>
  <c r="T13" i="117"/>
  <c r="S13" i="117"/>
  <c r="R13" i="117"/>
  <c r="Q13" i="117"/>
  <c r="Z13" i="117"/>
  <c r="W12" i="117"/>
  <c r="V12" i="117"/>
  <c r="U12" i="117"/>
  <c r="T12" i="117"/>
  <c r="Y12" i="117"/>
  <c r="S12" i="117"/>
  <c r="R12" i="117"/>
  <c r="Q12" i="117"/>
  <c r="W11" i="117"/>
  <c r="V11" i="117"/>
  <c r="U11" i="117"/>
  <c r="T11" i="117"/>
  <c r="Y11" i="117"/>
  <c r="S11" i="117"/>
  <c r="R11" i="117"/>
  <c r="Q11" i="117"/>
  <c r="Z11" i="117"/>
  <c r="Y10" i="117"/>
  <c r="W10" i="117"/>
  <c r="V10" i="117"/>
  <c r="U10" i="117"/>
  <c r="T10" i="117"/>
  <c r="S10" i="117"/>
  <c r="R10" i="117"/>
  <c r="Q10" i="117"/>
  <c r="Y9" i="117"/>
  <c r="W9" i="117"/>
  <c r="V9" i="117"/>
  <c r="U9" i="117"/>
  <c r="T9" i="117"/>
  <c r="S9" i="117"/>
  <c r="R9" i="117"/>
  <c r="Q9" i="117"/>
  <c r="Z9" i="117"/>
  <c r="W8" i="117"/>
  <c r="V8" i="117"/>
  <c r="U8" i="117"/>
  <c r="T8" i="117"/>
  <c r="Y8" i="117"/>
  <c r="S8" i="117"/>
  <c r="R8" i="117"/>
  <c r="Q8" i="117"/>
  <c r="Z8" i="117"/>
  <c r="W7" i="117"/>
  <c r="V7" i="117"/>
  <c r="X7" i="117"/>
  <c r="U7" i="117"/>
  <c r="T7" i="117"/>
  <c r="Y7" i="117"/>
  <c r="S7" i="117"/>
  <c r="R7" i="117"/>
  <c r="Q7" i="117"/>
  <c r="Z7" i="117"/>
  <c r="X2" i="117"/>
  <c r="Y32" i="116"/>
  <c r="W32" i="116"/>
  <c r="V32" i="116"/>
  <c r="U32" i="116"/>
  <c r="T32" i="116"/>
  <c r="J168" i="44"/>
  <c r="S32" i="116"/>
  <c r="R32" i="116"/>
  <c r="Q32" i="116"/>
  <c r="C32" i="116"/>
  <c r="P31" i="116"/>
  <c r="O31" i="116"/>
  <c r="N31" i="116"/>
  <c r="Q167" i="44"/>
  <c r="M31" i="116"/>
  <c r="L31" i="116"/>
  <c r="K31" i="116"/>
  <c r="J31" i="116"/>
  <c r="I31" i="116"/>
  <c r="H31" i="116"/>
  <c r="G31" i="116"/>
  <c r="F31" i="116"/>
  <c r="E31" i="116"/>
  <c r="D31" i="116"/>
  <c r="C31" i="116"/>
  <c r="W30" i="116"/>
  <c r="V30" i="116"/>
  <c r="U30" i="116"/>
  <c r="T30" i="116"/>
  <c r="Y30" i="116"/>
  <c r="S30" i="116"/>
  <c r="R30" i="116"/>
  <c r="Q30" i="116"/>
  <c r="Z30" i="116"/>
  <c r="A30" i="116"/>
  <c r="Y29" i="116"/>
  <c r="W29" i="116"/>
  <c r="V29" i="116"/>
  <c r="X29" i="116"/>
  <c r="U29" i="116"/>
  <c r="T29" i="116"/>
  <c r="S29" i="116"/>
  <c r="R29" i="116"/>
  <c r="Q29" i="116"/>
  <c r="Z29" i="116"/>
  <c r="A29" i="116"/>
  <c r="Y28" i="116"/>
  <c r="W28" i="116"/>
  <c r="V28" i="116"/>
  <c r="U28" i="116"/>
  <c r="T28" i="116"/>
  <c r="S28" i="116"/>
  <c r="R28" i="116"/>
  <c r="Q28" i="116"/>
  <c r="Z28" i="116"/>
  <c r="A28" i="116"/>
  <c r="W27" i="116"/>
  <c r="V27" i="116"/>
  <c r="U27" i="116"/>
  <c r="T27" i="116"/>
  <c r="Y27" i="116"/>
  <c r="S27" i="116"/>
  <c r="R27" i="116"/>
  <c r="Q27" i="116"/>
  <c r="Z27" i="116"/>
  <c r="A27" i="116"/>
  <c r="W26" i="116"/>
  <c r="V26" i="116"/>
  <c r="U26" i="116"/>
  <c r="T26" i="116"/>
  <c r="Y26" i="116"/>
  <c r="S26" i="116"/>
  <c r="R26" i="116"/>
  <c r="Q26" i="116"/>
  <c r="Z26" i="116"/>
  <c r="A26" i="116"/>
  <c r="Y25" i="116"/>
  <c r="W25" i="116"/>
  <c r="V25" i="116"/>
  <c r="U25" i="116"/>
  <c r="T25" i="116"/>
  <c r="S25" i="116"/>
  <c r="R25" i="116"/>
  <c r="Q25" i="116"/>
  <c r="Z25" i="116"/>
  <c r="A25" i="116"/>
  <c r="Y24" i="116"/>
  <c r="W24" i="116"/>
  <c r="V24" i="116"/>
  <c r="U24" i="116"/>
  <c r="T24" i="116"/>
  <c r="S24" i="116"/>
  <c r="R24" i="116"/>
  <c r="Q24" i="116"/>
  <c r="Z24" i="116"/>
  <c r="A24" i="116"/>
  <c r="W23" i="116"/>
  <c r="V23" i="116"/>
  <c r="U23" i="116"/>
  <c r="X23" i="116"/>
  <c r="T23" i="116"/>
  <c r="Y23" i="116"/>
  <c r="S23" i="116"/>
  <c r="R23" i="116"/>
  <c r="Q23" i="116"/>
  <c r="Z23" i="116"/>
  <c r="A23" i="116"/>
  <c r="W22" i="116"/>
  <c r="V22" i="116"/>
  <c r="U22" i="116"/>
  <c r="T22" i="116"/>
  <c r="Y22" i="116"/>
  <c r="S22" i="116"/>
  <c r="R22" i="116"/>
  <c r="Q22" i="116"/>
  <c r="Z22" i="116"/>
  <c r="A22" i="116"/>
  <c r="Y21" i="116"/>
  <c r="W21" i="116"/>
  <c r="V21" i="116"/>
  <c r="X21" i="116"/>
  <c r="U21" i="116"/>
  <c r="T21" i="116"/>
  <c r="S21" i="116"/>
  <c r="R21" i="116"/>
  <c r="Q21" i="116"/>
  <c r="Z21" i="116"/>
  <c r="A21" i="116"/>
  <c r="Y20" i="116"/>
  <c r="W20" i="116"/>
  <c r="V20" i="116"/>
  <c r="U20" i="116"/>
  <c r="T20" i="116"/>
  <c r="S20" i="116"/>
  <c r="R20" i="116"/>
  <c r="Q20" i="116"/>
  <c r="Z20" i="116"/>
  <c r="A20" i="116"/>
  <c r="W19" i="116"/>
  <c r="V19" i="116"/>
  <c r="U19" i="116"/>
  <c r="X19" i="116"/>
  <c r="T19" i="116"/>
  <c r="Y19" i="116"/>
  <c r="S19" i="116"/>
  <c r="R19" i="116"/>
  <c r="Q19" i="116"/>
  <c r="Z19" i="116"/>
  <c r="W18" i="116"/>
  <c r="V18" i="116"/>
  <c r="X18" i="116"/>
  <c r="U18" i="116"/>
  <c r="T18" i="116"/>
  <c r="Y18" i="116"/>
  <c r="S18" i="116"/>
  <c r="R18" i="116"/>
  <c r="Q18" i="116"/>
  <c r="Z18" i="116"/>
  <c r="Y17" i="116"/>
  <c r="W17" i="116"/>
  <c r="V17" i="116"/>
  <c r="U17" i="116"/>
  <c r="T17" i="116"/>
  <c r="S17" i="116"/>
  <c r="R17" i="116"/>
  <c r="Q17" i="116"/>
  <c r="Y16" i="116"/>
  <c r="W16" i="116"/>
  <c r="V16" i="116"/>
  <c r="U16" i="116"/>
  <c r="X16" i="116"/>
  <c r="T16" i="116"/>
  <c r="S16" i="116"/>
  <c r="R16" i="116"/>
  <c r="Q16" i="116"/>
  <c r="Z16" i="116"/>
  <c r="W15" i="116"/>
  <c r="V15" i="116"/>
  <c r="U15" i="116"/>
  <c r="X15" i="116"/>
  <c r="T15" i="116"/>
  <c r="Y15" i="116"/>
  <c r="S15" i="116"/>
  <c r="R15" i="116"/>
  <c r="Q15" i="116"/>
  <c r="W14" i="116"/>
  <c r="V14" i="116"/>
  <c r="U14" i="116"/>
  <c r="T14" i="116"/>
  <c r="Y14" i="116"/>
  <c r="S14" i="116"/>
  <c r="R14" i="116"/>
  <c r="Q14" i="116"/>
  <c r="Z14" i="116"/>
  <c r="Y13" i="116"/>
  <c r="W13" i="116"/>
  <c r="V13" i="116"/>
  <c r="U13" i="116"/>
  <c r="T13" i="116"/>
  <c r="S13" i="116"/>
  <c r="R13" i="116"/>
  <c r="Q13" i="116"/>
  <c r="Y12" i="116"/>
  <c r="W12" i="116"/>
  <c r="V12" i="116"/>
  <c r="U12" i="116"/>
  <c r="T12" i="116"/>
  <c r="S12" i="116"/>
  <c r="R12" i="116"/>
  <c r="Q12" i="116"/>
  <c r="Z12" i="116"/>
  <c r="W11" i="116"/>
  <c r="V11" i="116"/>
  <c r="U11" i="116"/>
  <c r="T11" i="116"/>
  <c r="Y11" i="116"/>
  <c r="S11" i="116"/>
  <c r="R11" i="116"/>
  <c r="Q11" i="116"/>
  <c r="Z11" i="116"/>
  <c r="W10" i="116"/>
  <c r="V10" i="116"/>
  <c r="U10" i="116"/>
  <c r="T10" i="116"/>
  <c r="Y10" i="116"/>
  <c r="S10" i="116"/>
  <c r="R10" i="116"/>
  <c r="Q10" i="116"/>
  <c r="Z10" i="116"/>
  <c r="Y9" i="116"/>
  <c r="W9" i="116"/>
  <c r="V9" i="116"/>
  <c r="U9" i="116"/>
  <c r="T9" i="116"/>
  <c r="S9" i="116"/>
  <c r="R9" i="116"/>
  <c r="Q9" i="116"/>
  <c r="Y8" i="116"/>
  <c r="W8" i="116"/>
  <c r="V8" i="116"/>
  <c r="U8" i="116"/>
  <c r="T8" i="116"/>
  <c r="S8" i="116"/>
  <c r="R8" i="116"/>
  <c r="Q8" i="116"/>
  <c r="Z8" i="116"/>
  <c r="W7" i="116"/>
  <c r="V7" i="116"/>
  <c r="U7" i="116"/>
  <c r="T7" i="116"/>
  <c r="Y7" i="116"/>
  <c r="S7" i="116"/>
  <c r="R7" i="116"/>
  <c r="Q7" i="116"/>
  <c r="X2" i="116"/>
  <c r="Y32" i="115"/>
  <c r="W32" i="115"/>
  <c r="V32" i="115"/>
  <c r="U32" i="115"/>
  <c r="T32" i="115"/>
  <c r="J166" i="44"/>
  <c r="S32" i="115"/>
  <c r="R32" i="115"/>
  <c r="Q32" i="115"/>
  <c r="C32" i="115"/>
  <c r="P31" i="115"/>
  <c r="O31" i="115"/>
  <c r="N31" i="115"/>
  <c r="Q165" i="44"/>
  <c r="M31" i="115"/>
  <c r="P165" i="44"/>
  <c r="L31" i="115"/>
  <c r="K31" i="115"/>
  <c r="J31" i="115"/>
  <c r="L165" i="44"/>
  <c r="N165" i="44"/>
  <c r="I31" i="115"/>
  <c r="Y31" i="115"/>
  <c r="H31" i="115"/>
  <c r="G31" i="115"/>
  <c r="F31" i="115"/>
  <c r="Q31" i="115"/>
  <c r="E31" i="115"/>
  <c r="C165" i="44"/>
  <c r="D31" i="115"/>
  <c r="C31" i="115"/>
  <c r="W30" i="115"/>
  <c r="V30" i="115"/>
  <c r="U30" i="115"/>
  <c r="T30" i="115"/>
  <c r="Y30" i="115"/>
  <c r="S30" i="115"/>
  <c r="R30" i="115"/>
  <c r="Q30" i="115"/>
  <c r="Z30" i="115"/>
  <c r="A30" i="115"/>
  <c r="W29" i="115"/>
  <c r="V29" i="115"/>
  <c r="U29" i="115"/>
  <c r="T29" i="115"/>
  <c r="Y29" i="115"/>
  <c r="S29" i="115"/>
  <c r="R29" i="115"/>
  <c r="Q29" i="115"/>
  <c r="Z29" i="115"/>
  <c r="A29" i="115"/>
  <c r="Y28" i="115"/>
  <c r="W28" i="115"/>
  <c r="V28" i="115"/>
  <c r="U28" i="115"/>
  <c r="T28" i="115"/>
  <c r="S28" i="115"/>
  <c r="R28" i="115"/>
  <c r="Q28" i="115"/>
  <c r="Z28" i="115"/>
  <c r="A28" i="115"/>
  <c r="Y27" i="115"/>
  <c r="W27" i="115"/>
  <c r="V27" i="115"/>
  <c r="U27" i="115"/>
  <c r="T27" i="115"/>
  <c r="S27" i="115"/>
  <c r="R27" i="115"/>
  <c r="Q27" i="115"/>
  <c r="Z27" i="115"/>
  <c r="A27" i="115"/>
  <c r="W26" i="115"/>
  <c r="V26" i="115"/>
  <c r="U26" i="115"/>
  <c r="T26" i="115"/>
  <c r="Y26" i="115"/>
  <c r="S26" i="115"/>
  <c r="R26" i="115"/>
  <c r="Q26" i="115"/>
  <c r="Z26" i="115"/>
  <c r="A26" i="115"/>
  <c r="W25" i="115"/>
  <c r="V25" i="115"/>
  <c r="U25" i="115"/>
  <c r="X25" i="115"/>
  <c r="T25" i="115"/>
  <c r="Y25" i="115"/>
  <c r="S25" i="115"/>
  <c r="R25" i="115"/>
  <c r="Q25" i="115"/>
  <c r="Z25" i="115"/>
  <c r="A25" i="115"/>
  <c r="Y24" i="115"/>
  <c r="W24" i="115"/>
  <c r="V24" i="115"/>
  <c r="U24" i="115"/>
  <c r="T24" i="115"/>
  <c r="S24" i="115"/>
  <c r="R24" i="115"/>
  <c r="Q24" i="115"/>
  <c r="Z24" i="115"/>
  <c r="A24" i="115"/>
  <c r="Y23" i="115"/>
  <c r="W23" i="115"/>
  <c r="V23" i="115"/>
  <c r="U23" i="115"/>
  <c r="T23" i="115"/>
  <c r="S23" i="115"/>
  <c r="R23" i="115"/>
  <c r="Q23" i="115"/>
  <c r="Z23" i="115"/>
  <c r="A23" i="115"/>
  <c r="W22" i="115"/>
  <c r="V22" i="115"/>
  <c r="U22" i="115"/>
  <c r="T22" i="115"/>
  <c r="Y22" i="115"/>
  <c r="S22" i="115"/>
  <c r="R22" i="115"/>
  <c r="Q22" i="115"/>
  <c r="Z22" i="115"/>
  <c r="A22" i="115"/>
  <c r="W21" i="115"/>
  <c r="V21" i="115"/>
  <c r="U21" i="115"/>
  <c r="T21" i="115"/>
  <c r="Y21" i="115"/>
  <c r="S21" i="115"/>
  <c r="R21" i="115"/>
  <c r="Q21" i="115"/>
  <c r="Z21" i="115"/>
  <c r="A21" i="115"/>
  <c r="Y20" i="115"/>
  <c r="W20" i="115"/>
  <c r="V20" i="115"/>
  <c r="U20" i="115"/>
  <c r="T20" i="115"/>
  <c r="S20" i="115"/>
  <c r="R20" i="115"/>
  <c r="Q20" i="115"/>
  <c r="Z20" i="115"/>
  <c r="A20" i="115"/>
  <c r="Y19" i="115"/>
  <c r="W19" i="115"/>
  <c r="V19" i="115"/>
  <c r="U19" i="115"/>
  <c r="T19" i="115"/>
  <c r="S19" i="115"/>
  <c r="R19" i="115"/>
  <c r="Q19" i="115"/>
  <c r="W18" i="115"/>
  <c r="V18" i="115"/>
  <c r="U18" i="115"/>
  <c r="T18" i="115"/>
  <c r="Y18" i="115"/>
  <c r="S18" i="115"/>
  <c r="R18" i="115"/>
  <c r="Q18" i="115"/>
  <c r="W17" i="115"/>
  <c r="V17" i="115"/>
  <c r="U17" i="115"/>
  <c r="T17" i="115"/>
  <c r="Y17" i="115"/>
  <c r="S17" i="115"/>
  <c r="R17" i="115"/>
  <c r="Q17" i="115"/>
  <c r="Z17" i="115"/>
  <c r="Y16" i="115"/>
  <c r="W16" i="115"/>
  <c r="V16" i="115"/>
  <c r="U16" i="115"/>
  <c r="X16" i="115"/>
  <c r="T16" i="115"/>
  <c r="S16" i="115"/>
  <c r="R16" i="115"/>
  <c r="Q16" i="115"/>
  <c r="Y15" i="115"/>
  <c r="W15" i="115"/>
  <c r="V15" i="115"/>
  <c r="U15" i="115"/>
  <c r="T15" i="115"/>
  <c r="S15" i="115"/>
  <c r="R15" i="115"/>
  <c r="Q15" i="115"/>
  <c r="Z15" i="115"/>
  <c r="W14" i="115"/>
  <c r="V14" i="115"/>
  <c r="U14" i="115"/>
  <c r="T14" i="115"/>
  <c r="Y14" i="115"/>
  <c r="S14" i="115"/>
  <c r="R14" i="115"/>
  <c r="Q14" i="115"/>
  <c r="W13" i="115"/>
  <c r="V13" i="115"/>
  <c r="U13" i="115"/>
  <c r="T13" i="115"/>
  <c r="Y13" i="115"/>
  <c r="S13" i="115"/>
  <c r="R13" i="115"/>
  <c r="Q13" i="115"/>
  <c r="Z13" i="115"/>
  <c r="Y12" i="115"/>
  <c r="W12" i="115"/>
  <c r="V12" i="115"/>
  <c r="U12" i="115"/>
  <c r="X12" i="115"/>
  <c r="T12" i="115"/>
  <c r="S12" i="115"/>
  <c r="R12" i="115"/>
  <c r="Q12" i="115"/>
  <c r="Y11" i="115"/>
  <c r="W11" i="115"/>
  <c r="V11" i="115"/>
  <c r="U11" i="115"/>
  <c r="T11" i="115"/>
  <c r="S11" i="115"/>
  <c r="R11" i="115"/>
  <c r="Q11" i="115"/>
  <c r="Z11" i="115"/>
  <c r="W10" i="115"/>
  <c r="V10" i="115"/>
  <c r="U10" i="115"/>
  <c r="T10" i="115"/>
  <c r="Y10" i="115"/>
  <c r="S10" i="115"/>
  <c r="R10" i="115"/>
  <c r="Q10" i="115"/>
  <c r="W9" i="115"/>
  <c r="V9" i="115"/>
  <c r="U9" i="115"/>
  <c r="T9" i="115"/>
  <c r="Y9" i="115"/>
  <c r="S9" i="115"/>
  <c r="R9" i="115"/>
  <c r="Q9" i="115"/>
  <c r="Z9" i="115"/>
  <c r="Y8" i="115"/>
  <c r="W8" i="115"/>
  <c r="V8" i="115"/>
  <c r="U8" i="115"/>
  <c r="T8" i="115"/>
  <c r="S8" i="115"/>
  <c r="R8" i="115"/>
  <c r="Q8" i="115"/>
  <c r="Y7" i="115"/>
  <c r="W7" i="115"/>
  <c r="V7" i="115"/>
  <c r="U7" i="115"/>
  <c r="T7" i="115"/>
  <c r="S7" i="115"/>
  <c r="R7" i="115"/>
  <c r="Q7" i="115"/>
  <c r="Z7" i="115"/>
  <c r="X2" i="115"/>
  <c r="W32" i="114"/>
  <c r="V32" i="114"/>
  <c r="X32" i="114"/>
  <c r="U32" i="114"/>
  <c r="T32" i="114"/>
  <c r="Y32" i="114"/>
  <c r="S32" i="114"/>
  <c r="G164" i="44"/>
  <c r="R32" i="114"/>
  <c r="Q32" i="114"/>
  <c r="C32" i="114"/>
  <c r="P31" i="114"/>
  <c r="O31" i="114"/>
  <c r="N31" i="114"/>
  <c r="M31" i="114"/>
  <c r="L31" i="114"/>
  <c r="O163" i="44"/>
  <c r="K31" i="114"/>
  <c r="J31" i="114"/>
  <c r="I31" i="114"/>
  <c r="H31" i="114"/>
  <c r="G31" i="114"/>
  <c r="F31" i="114"/>
  <c r="E31" i="114"/>
  <c r="D31" i="114"/>
  <c r="B163" i="44"/>
  <c r="C31" i="114"/>
  <c r="Y30" i="114"/>
  <c r="W30" i="114"/>
  <c r="V30" i="114"/>
  <c r="X30" i="114"/>
  <c r="U30" i="114"/>
  <c r="T30" i="114"/>
  <c r="S30" i="114"/>
  <c r="R30" i="114"/>
  <c r="Q30" i="114"/>
  <c r="Z30" i="114"/>
  <c r="A30" i="114"/>
  <c r="W29" i="114"/>
  <c r="V29" i="114"/>
  <c r="U29" i="114"/>
  <c r="T29" i="114"/>
  <c r="Y29" i="114"/>
  <c r="S29" i="114"/>
  <c r="R29" i="114"/>
  <c r="Q29" i="114"/>
  <c r="Z29" i="114"/>
  <c r="A29" i="114"/>
  <c r="W28" i="114"/>
  <c r="V28" i="114"/>
  <c r="U28" i="114"/>
  <c r="X28" i="114"/>
  <c r="T28" i="114"/>
  <c r="Y28" i="114"/>
  <c r="S28" i="114"/>
  <c r="R28" i="114"/>
  <c r="Q28" i="114"/>
  <c r="Z28" i="114"/>
  <c r="A28" i="114"/>
  <c r="Y27" i="114"/>
  <c r="W27" i="114"/>
  <c r="V27" i="114"/>
  <c r="U27" i="114"/>
  <c r="T27" i="114"/>
  <c r="S27" i="114"/>
  <c r="R27" i="114"/>
  <c r="Q27" i="114"/>
  <c r="Z27" i="114"/>
  <c r="A27" i="114"/>
  <c r="Y26" i="114"/>
  <c r="W26" i="114"/>
  <c r="V26" i="114"/>
  <c r="X26" i="114"/>
  <c r="U26" i="114"/>
  <c r="T26" i="114"/>
  <c r="S26" i="114"/>
  <c r="R26" i="114"/>
  <c r="Q26" i="114"/>
  <c r="Z26" i="114"/>
  <c r="A26" i="114"/>
  <c r="W25" i="114"/>
  <c r="V25" i="114"/>
  <c r="U25" i="114"/>
  <c r="T25" i="114"/>
  <c r="Y25" i="114"/>
  <c r="S25" i="114"/>
  <c r="R25" i="114"/>
  <c r="Q25" i="114"/>
  <c r="Z25" i="114"/>
  <c r="A25" i="114"/>
  <c r="W24" i="114"/>
  <c r="V24" i="114"/>
  <c r="U24" i="114"/>
  <c r="T24" i="114"/>
  <c r="Y24" i="114"/>
  <c r="S24" i="114"/>
  <c r="R24" i="114"/>
  <c r="Q24" i="114"/>
  <c r="Z24" i="114"/>
  <c r="A24" i="114"/>
  <c r="Y23" i="114"/>
  <c r="W23" i="114"/>
  <c r="V23" i="114"/>
  <c r="U23" i="114"/>
  <c r="T23" i="114"/>
  <c r="S23" i="114"/>
  <c r="R23" i="114"/>
  <c r="Q23" i="114"/>
  <c r="A23" i="114"/>
  <c r="W22" i="114"/>
  <c r="V22" i="114"/>
  <c r="U22" i="114"/>
  <c r="X22" i="114"/>
  <c r="T22" i="114"/>
  <c r="Y22" i="114"/>
  <c r="S22" i="114"/>
  <c r="R22" i="114"/>
  <c r="Q22" i="114"/>
  <c r="Z22" i="114"/>
  <c r="A22" i="114"/>
  <c r="W21" i="114"/>
  <c r="V21" i="114"/>
  <c r="U21" i="114"/>
  <c r="T21" i="114"/>
  <c r="Y21" i="114"/>
  <c r="S21" i="114"/>
  <c r="R21" i="114"/>
  <c r="Q21" i="114"/>
  <c r="Z21" i="114"/>
  <c r="A21" i="114"/>
  <c r="Y20" i="114"/>
  <c r="W20" i="114"/>
  <c r="V20" i="114"/>
  <c r="X20" i="114"/>
  <c r="U20" i="114"/>
  <c r="T20" i="114"/>
  <c r="S20" i="114"/>
  <c r="R20" i="114"/>
  <c r="Q20" i="114"/>
  <c r="Z20" i="114"/>
  <c r="A20" i="114"/>
  <c r="Y19" i="114"/>
  <c r="W19" i="114"/>
  <c r="V19" i="114"/>
  <c r="U19" i="114"/>
  <c r="T19" i="114"/>
  <c r="S19" i="114"/>
  <c r="R19" i="114"/>
  <c r="Q19" i="114"/>
  <c r="W18" i="114"/>
  <c r="V18" i="114"/>
  <c r="U18" i="114"/>
  <c r="T18" i="114"/>
  <c r="Y18" i="114"/>
  <c r="S18" i="114"/>
  <c r="R18" i="114"/>
  <c r="Q18" i="114"/>
  <c r="Z18" i="114"/>
  <c r="W17" i="114"/>
  <c r="V17" i="114"/>
  <c r="U17" i="114"/>
  <c r="X17" i="114"/>
  <c r="T17" i="114"/>
  <c r="Y17" i="114"/>
  <c r="S17" i="114"/>
  <c r="R17" i="114"/>
  <c r="Q17" i="114"/>
  <c r="Y16" i="114"/>
  <c r="W16" i="114"/>
  <c r="V16" i="114"/>
  <c r="U16" i="114"/>
  <c r="T16" i="114"/>
  <c r="S16" i="114"/>
  <c r="R16" i="114"/>
  <c r="Q16" i="114"/>
  <c r="Z16" i="114"/>
  <c r="Y15" i="114"/>
  <c r="W15" i="114"/>
  <c r="V15" i="114"/>
  <c r="U15" i="114"/>
  <c r="T15" i="114"/>
  <c r="S15" i="114"/>
  <c r="R15" i="114"/>
  <c r="Q15" i="114"/>
  <c r="W14" i="114"/>
  <c r="V14" i="114"/>
  <c r="U14" i="114"/>
  <c r="T14" i="114"/>
  <c r="Y14" i="114"/>
  <c r="S14" i="114"/>
  <c r="R14" i="114"/>
  <c r="Q14" i="114"/>
  <c r="Z14" i="114"/>
  <c r="W13" i="114"/>
  <c r="V13" i="114"/>
  <c r="U13" i="114"/>
  <c r="X13" i="114"/>
  <c r="T13" i="114"/>
  <c r="Y13" i="114"/>
  <c r="S13" i="114"/>
  <c r="R13" i="114"/>
  <c r="Q13" i="114"/>
  <c r="W12" i="114"/>
  <c r="V12" i="114"/>
  <c r="X12" i="114"/>
  <c r="U12" i="114"/>
  <c r="T12" i="114"/>
  <c r="Y12" i="114"/>
  <c r="S12" i="114"/>
  <c r="R12" i="114"/>
  <c r="Q12" i="114"/>
  <c r="Z12" i="114"/>
  <c r="Y11" i="114"/>
  <c r="W11" i="114"/>
  <c r="V11" i="114"/>
  <c r="U11" i="114"/>
  <c r="T11" i="114"/>
  <c r="S11" i="114"/>
  <c r="R11" i="114"/>
  <c r="Q11" i="114"/>
  <c r="Y10" i="114"/>
  <c r="W10" i="114"/>
  <c r="V10" i="114"/>
  <c r="U10" i="114"/>
  <c r="X10" i="114"/>
  <c r="T10" i="114"/>
  <c r="S10" i="114"/>
  <c r="R10" i="114"/>
  <c r="Q10" i="114"/>
  <c r="Z10" i="114"/>
  <c r="W9" i="114"/>
  <c r="V9" i="114"/>
  <c r="U9" i="114"/>
  <c r="X9" i="114"/>
  <c r="T9" i="114"/>
  <c r="Y9" i="114"/>
  <c r="S9" i="114"/>
  <c r="R9" i="114"/>
  <c r="Q9" i="114"/>
  <c r="W8" i="114"/>
  <c r="V8" i="114"/>
  <c r="U8" i="114"/>
  <c r="T8" i="114"/>
  <c r="Y8" i="114"/>
  <c r="S8" i="114"/>
  <c r="R8" i="114"/>
  <c r="Q8" i="114"/>
  <c r="Z8" i="114"/>
  <c r="Y7" i="114"/>
  <c r="W7" i="114"/>
  <c r="V7" i="114"/>
  <c r="U7" i="114"/>
  <c r="T7" i="114"/>
  <c r="S7" i="114"/>
  <c r="R7" i="114"/>
  <c r="Q7" i="114"/>
  <c r="X2" i="114"/>
  <c r="W32" i="113"/>
  <c r="V32" i="113"/>
  <c r="U32" i="113"/>
  <c r="T32" i="113"/>
  <c r="Y32" i="113"/>
  <c r="S32" i="113"/>
  <c r="R32" i="113"/>
  <c r="D162" i="44"/>
  <c r="Q32" i="113"/>
  <c r="C32" i="113"/>
  <c r="P31" i="113"/>
  <c r="O31" i="113"/>
  <c r="R161" i="44"/>
  <c r="N31" i="113"/>
  <c r="M31" i="113"/>
  <c r="L31" i="113"/>
  <c r="O161" i="44"/>
  <c r="K31" i="113"/>
  <c r="M161" i="44"/>
  <c r="J31" i="113"/>
  <c r="I31" i="113"/>
  <c r="H31" i="113"/>
  <c r="H161" i="44"/>
  <c r="G31" i="113"/>
  <c r="U31" i="113"/>
  <c r="K161" i="44"/>
  <c r="F31" i="113"/>
  <c r="E31" i="113"/>
  <c r="D31" i="113"/>
  <c r="B161" i="44"/>
  <c r="C31" i="113"/>
  <c r="Y30" i="113"/>
  <c r="W30" i="113"/>
  <c r="V30" i="113"/>
  <c r="U30" i="113"/>
  <c r="T30" i="113"/>
  <c r="S30" i="113"/>
  <c r="R30" i="113"/>
  <c r="Q30" i="113"/>
  <c r="Z30" i="113"/>
  <c r="A30" i="113"/>
  <c r="Y29" i="113"/>
  <c r="W29" i="113"/>
  <c r="V29" i="113"/>
  <c r="U29" i="113"/>
  <c r="T29" i="113"/>
  <c r="S29" i="113"/>
  <c r="R29" i="113"/>
  <c r="Q29" i="113"/>
  <c r="Z29" i="113"/>
  <c r="A29" i="113"/>
  <c r="W28" i="113"/>
  <c r="V28" i="113"/>
  <c r="U28" i="113"/>
  <c r="X28" i="113"/>
  <c r="T28" i="113"/>
  <c r="Y28" i="113"/>
  <c r="S28" i="113"/>
  <c r="R28" i="113"/>
  <c r="Q28" i="113"/>
  <c r="Z28" i="113"/>
  <c r="A28" i="113"/>
  <c r="W27" i="113"/>
  <c r="V27" i="113"/>
  <c r="X27" i="113"/>
  <c r="U27" i="113"/>
  <c r="T27" i="113"/>
  <c r="Y27" i="113"/>
  <c r="S27" i="113"/>
  <c r="R27" i="113"/>
  <c r="Q27" i="113"/>
  <c r="Z27" i="113"/>
  <c r="A27" i="113"/>
  <c r="Y26" i="113"/>
  <c r="W26" i="113"/>
  <c r="V26" i="113"/>
  <c r="U26" i="113"/>
  <c r="T26" i="113"/>
  <c r="S26" i="113"/>
  <c r="R26" i="113"/>
  <c r="Q26" i="113"/>
  <c r="Z26" i="113"/>
  <c r="A26" i="113"/>
  <c r="Y25" i="113"/>
  <c r="W25" i="113"/>
  <c r="V25" i="113"/>
  <c r="U25" i="113"/>
  <c r="T25" i="113"/>
  <c r="S25" i="113"/>
  <c r="R25" i="113"/>
  <c r="Q25" i="113"/>
  <c r="Z25" i="113"/>
  <c r="A25" i="113"/>
  <c r="W24" i="113"/>
  <c r="V24" i="113"/>
  <c r="U24" i="113"/>
  <c r="T24" i="113"/>
  <c r="Y24" i="113"/>
  <c r="S24" i="113"/>
  <c r="R24" i="113"/>
  <c r="Q24" i="113"/>
  <c r="Z24" i="113"/>
  <c r="A24" i="113"/>
  <c r="Y23" i="113"/>
  <c r="W23" i="113"/>
  <c r="V23" i="113"/>
  <c r="U23" i="113"/>
  <c r="T23" i="113"/>
  <c r="S23" i="113"/>
  <c r="R23" i="113"/>
  <c r="Q23" i="113"/>
  <c r="Z23" i="113"/>
  <c r="A23" i="113"/>
  <c r="Y22" i="113"/>
  <c r="W22" i="113"/>
  <c r="V22" i="113"/>
  <c r="U22" i="113"/>
  <c r="T22" i="113"/>
  <c r="S22" i="113"/>
  <c r="R22" i="113"/>
  <c r="Q22" i="113"/>
  <c r="A22" i="113"/>
  <c r="W21" i="113"/>
  <c r="V21" i="113"/>
  <c r="X21" i="113"/>
  <c r="U21" i="113"/>
  <c r="T21" i="113"/>
  <c r="Y21" i="113"/>
  <c r="S21" i="113"/>
  <c r="R21" i="113"/>
  <c r="Q21" i="113"/>
  <c r="Z21" i="113"/>
  <c r="A21" i="113"/>
  <c r="W20" i="113"/>
  <c r="V20" i="113"/>
  <c r="U20" i="113"/>
  <c r="X20" i="113"/>
  <c r="T20" i="113"/>
  <c r="Y20" i="113"/>
  <c r="S20" i="113"/>
  <c r="R20" i="113"/>
  <c r="Q20" i="113"/>
  <c r="Z20" i="113"/>
  <c r="A20" i="113"/>
  <c r="Y19" i="113"/>
  <c r="W19" i="113"/>
  <c r="V19" i="113"/>
  <c r="U19" i="113"/>
  <c r="T19" i="113"/>
  <c r="S19" i="113"/>
  <c r="R19" i="113"/>
  <c r="Q19" i="113"/>
  <c r="Z19" i="113"/>
  <c r="Y18" i="113"/>
  <c r="W18" i="113"/>
  <c r="V18" i="113"/>
  <c r="U18" i="113"/>
  <c r="T18" i="113"/>
  <c r="S18" i="113"/>
  <c r="R18" i="113"/>
  <c r="Q18" i="113"/>
  <c r="Z18" i="113"/>
  <c r="W17" i="113"/>
  <c r="V17" i="113"/>
  <c r="U17" i="113"/>
  <c r="X17" i="113"/>
  <c r="T17" i="113"/>
  <c r="Y17" i="113"/>
  <c r="S17" i="113"/>
  <c r="R17" i="113"/>
  <c r="Q17" i="113"/>
  <c r="Z17" i="113"/>
  <c r="W16" i="113"/>
  <c r="V16" i="113"/>
  <c r="U16" i="113"/>
  <c r="T16" i="113"/>
  <c r="Y16" i="113"/>
  <c r="S16" i="113"/>
  <c r="R16" i="113"/>
  <c r="Q16" i="113"/>
  <c r="Z16" i="113"/>
  <c r="Y15" i="113"/>
  <c r="W15" i="113"/>
  <c r="V15" i="113"/>
  <c r="U15" i="113"/>
  <c r="T15" i="113"/>
  <c r="S15" i="113"/>
  <c r="R15" i="113"/>
  <c r="Q15" i="113"/>
  <c r="Z15" i="113"/>
  <c r="Y14" i="113"/>
  <c r="W14" i="113"/>
  <c r="V14" i="113"/>
  <c r="U14" i="113"/>
  <c r="X14" i="113"/>
  <c r="T14" i="113"/>
  <c r="S14" i="113"/>
  <c r="R14" i="113"/>
  <c r="Q14" i="113"/>
  <c r="W13" i="113"/>
  <c r="V13" i="113"/>
  <c r="U13" i="113"/>
  <c r="T13" i="113"/>
  <c r="Y13" i="113"/>
  <c r="S13" i="113"/>
  <c r="R13" i="113"/>
  <c r="Q13" i="113"/>
  <c r="Z13" i="113"/>
  <c r="W12" i="113"/>
  <c r="V12" i="113"/>
  <c r="U12" i="113"/>
  <c r="T12" i="113"/>
  <c r="Y12" i="113"/>
  <c r="S12" i="113"/>
  <c r="R12" i="113"/>
  <c r="Q12" i="113"/>
  <c r="Z12" i="113"/>
  <c r="Y11" i="113"/>
  <c r="W11" i="113"/>
  <c r="V11" i="113"/>
  <c r="U11" i="113"/>
  <c r="T11" i="113"/>
  <c r="S11" i="113"/>
  <c r="R11" i="113"/>
  <c r="Q11" i="113"/>
  <c r="Z11" i="113"/>
  <c r="Y10" i="113"/>
  <c r="W10" i="113"/>
  <c r="V10" i="113"/>
  <c r="U10" i="113"/>
  <c r="T10" i="113"/>
  <c r="S10" i="113"/>
  <c r="R10" i="113"/>
  <c r="Q10" i="113"/>
  <c r="W9" i="113"/>
  <c r="V9" i="113"/>
  <c r="U9" i="113"/>
  <c r="T9" i="113"/>
  <c r="Y9" i="113"/>
  <c r="S9" i="113"/>
  <c r="R9" i="113"/>
  <c r="Q9" i="113"/>
  <c r="Z9" i="113"/>
  <c r="W8" i="113"/>
  <c r="V8" i="113"/>
  <c r="U8" i="113"/>
  <c r="X8" i="113"/>
  <c r="T8" i="113"/>
  <c r="Y8" i="113"/>
  <c r="S8" i="113"/>
  <c r="R8" i="113"/>
  <c r="Q8" i="113"/>
  <c r="W7" i="113"/>
  <c r="V7" i="113"/>
  <c r="U7" i="113"/>
  <c r="T7" i="113"/>
  <c r="Y7" i="113"/>
  <c r="S7" i="113"/>
  <c r="R7" i="113"/>
  <c r="Q7" i="113"/>
  <c r="Z7" i="113"/>
  <c r="X2" i="113"/>
  <c r="Y32" i="112"/>
  <c r="W32" i="112"/>
  <c r="V32" i="112"/>
  <c r="U32" i="112"/>
  <c r="K160" i="44"/>
  <c r="T32" i="112"/>
  <c r="J160" i="44"/>
  <c r="S32" i="112"/>
  <c r="R32" i="112"/>
  <c r="D160" i="44"/>
  <c r="Q32" i="112"/>
  <c r="C32" i="112"/>
  <c r="P31" i="112"/>
  <c r="O31" i="112"/>
  <c r="R159" i="44"/>
  <c r="N31" i="112"/>
  <c r="Q159" i="44"/>
  <c r="M31" i="112"/>
  <c r="L31" i="112"/>
  <c r="K31" i="112"/>
  <c r="M159" i="44"/>
  <c r="J31" i="112"/>
  <c r="I31" i="112"/>
  <c r="H31" i="112"/>
  <c r="G31" i="112"/>
  <c r="S31" i="112"/>
  <c r="G159" i="44"/>
  <c r="F31" i="112"/>
  <c r="E159" i="44"/>
  <c r="E31" i="112"/>
  <c r="D31" i="112"/>
  <c r="C31" i="112"/>
  <c r="W30" i="112"/>
  <c r="V30" i="112"/>
  <c r="U30" i="112"/>
  <c r="T30" i="112"/>
  <c r="Y30" i="112"/>
  <c r="S30" i="112"/>
  <c r="R30" i="112"/>
  <c r="Q30" i="112"/>
  <c r="Z30" i="112"/>
  <c r="A30" i="112"/>
  <c r="Y29" i="112"/>
  <c r="W29" i="112"/>
  <c r="V29" i="112"/>
  <c r="X29" i="112"/>
  <c r="U29" i="112"/>
  <c r="T29" i="112"/>
  <c r="S29" i="112"/>
  <c r="R29" i="112"/>
  <c r="Q29" i="112"/>
  <c r="Z29" i="112"/>
  <c r="A29" i="112"/>
  <c r="Y28" i="112"/>
  <c r="W28" i="112"/>
  <c r="V28" i="112"/>
  <c r="U28" i="112"/>
  <c r="X28" i="112"/>
  <c r="T28" i="112"/>
  <c r="S28" i="112"/>
  <c r="R28" i="112"/>
  <c r="Q28" i="112"/>
  <c r="Z28" i="112"/>
  <c r="A28" i="112"/>
  <c r="W27" i="112"/>
  <c r="V27" i="112"/>
  <c r="U27" i="112"/>
  <c r="T27" i="112"/>
  <c r="Y27" i="112"/>
  <c r="S27" i="112"/>
  <c r="R27" i="112"/>
  <c r="Q27" i="112"/>
  <c r="Z27" i="112"/>
  <c r="A27" i="112"/>
  <c r="W26" i="112"/>
  <c r="V26" i="112"/>
  <c r="U26" i="112"/>
  <c r="T26" i="112"/>
  <c r="Y26" i="112"/>
  <c r="S26" i="112"/>
  <c r="R26" i="112"/>
  <c r="Q26" i="112"/>
  <c r="Z26" i="112"/>
  <c r="A26" i="112"/>
  <c r="Y25" i="112"/>
  <c r="W25" i="112"/>
  <c r="V25" i="112"/>
  <c r="X25" i="112"/>
  <c r="U25" i="112"/>
  <c r="T25" i="112"/>
  <c r="S25" i="112"/>
  <c r="R25" i="112"/>
  <c r="Q25" i="112"/>
  <c r="A25" i="112"/>
  <c r="Y24" i="112"/>
  <c r="W24" i="112"/>
  <c r="V24" i="112"/>
  <c r="U24" i="112"/>
  <c r="T24" i="112"/>
  <c r="S24" i="112"/>
  <c r="R24" i="112"/>
  <c r="Q24" i="112"/>
  <c r="Z24" i="112"/>
  <c r="A24" i="112"/>
  <c r="W23" i="112"/>
  <c r="V23" i="112"/>
  <c r="U23" i="112"/>
  <c r="T23" i="112"/>
  <c r="Y23" i="112"/>
  <c r="S23" i="112"/>
  <c r="R23" i="112"/>
  <c r="Q23" i="112"/>
  <c r="Z23" i="112"/>
  <c r="A23" i="112"/>
  <c r="W22" i="112"/>
  <c r="V22" i="112"/>
  <c r="U22" i="112"/>
  <c r="T22" i="112"/>
  <c r="Y22" i="112"/>
  <c r="S22" i="112"/>
  <c r="R22" i="112"/>
  <c r="Q22" i="112"/>
  <c r="Z22" i="112"/>
  <c r="A22" i="112"/>
  <c r="Y21" i="112"/>
  <c r="W21" i="112"/>
  <c r="V21" i="112"/>
  <c r="X21" i="112"/>
  <c r="U21" i="112"/>
  <c r="T21" i="112"/>
  <c r="S21" i="112"/>
  <c r="R21" i="112"/>
  <c r="Q21" i="112"/>
  <c r="A21" i="112"/>
  <c r="Y20" i="112"/>
  <c r="W20" i="112"/>
  <c r="V20" i="112"/>
  <c r="U20" i="112"/>
  <c r="X20" i="112"/>
  <c r="T20" i="112"/>
  <c r="S20" i="112"/>
  <c r="R20" i="112"/>
  <c r="Q20" i="112"/>
  <c r="Z20" i="112"/>
  <c r="A20" i="112"/>
  <c r="W19" i="112"/>
  <c r="V19" i="112"/>
  <c r="U19" i="112"/>
  <c r="T19" i="112"/>
  <c r="Y19" i="112"/>
  <c r="S19" i="112"/>
  <c r="R19" i="112"/>
  <c r="Q19" i="112"/>
  <c r="W18" i="112"/>
  <c r="V18" i="112"/>
  <c r="X18" i="112"/>
  <c r="U18" i="112"/>
  <c r="T18" i="112"/>
  <c r="Y18" i="112"/>
  <c r="S18" i="112"/>
  <c r="R18" i="112"/>
  <c r="Q18" i="112"/>
  <c r="Z18" i="112"/>
  <c r="Y17" i="112"/>
  <c r="W17" i="112"/>
  <c r="V17" i="112"/>
  <c r="U17" i="112"/>
  <c r="X17" i="112"/>
  <c r="T17" i="112"/>
  <c r="S17" i="112"/>
  <c r="R17" i="112"/>
  <c r="Q17" i="112"/>
  <c r="Y16" i="112"/>
  <c r="W16" i="112"/>
  <c r="V16" i="112"/>
  <c r="U16" i="112"/>
  <c r="X16" i="112"/>
  <c r="T16" i="112"/>
  <c r="S16" i="112"/>
  <c r="R16" i="112"/>
  <c r="Q16" i="112"/>
  <c r="W15" i="112"/>
  <c r="V15" i="112"/>
  <c r="U15" i="112"/>
  <c r="X15" i="112"/>
  <c r="T15" i="112"/>
  <c r="Y15" i="112"/>
  <c r="S15" i="112"/>
  <c r="R15" i="112"/>
  <c r="Q15" i="112"/>
  <c r="Z15" i="112"/>
  <c r="Y14" i="112"/>
  <c r="W14" i="112"/>
  <c r="V14" i="112"/>
  <c r="U14" i="112"/>
  <c r="T14" i="112"/>
  <c r="S14" i="112"/>
  <c r="R14" i="112"/>
  <c r="Q14" i="112"/>
  <c r="Y13" i="112"/>
  <c r="W13" i="112"/>
  <c r="V13" i="112"/>
  <c r="U13" i="112"/>
  <c r="T13" i="112"/>
  <c r="S13" i="112"/>
  <c r="R13" i="112"/>
  <c r="Q13" i="112"/>
  <c r="W12" i="112"/>
  <c r="V12" i="112"/>
  <c r="U12" i="112"/>
  <c r="T12" i="112"/>
  <c r="Y12" i="112"/>
  <c r="S12" i="112"/>
  <c r="R12" i="112"/>
  <c r="Q12" i="112"/>
  <c r="W11" i="112"/>
  <c r="V11" i="112"/>
  <c r="U11" i="112"/>
  <c r="X11" i="112"/>
  <c r="T11" i="112"/>
  <c r="Y11" i="112"/>
  <c r="S11" i="112"/>
  <c r="R11" i="112"/>
  <c r="Q11" i="112"/>
  <c r="Z11" i="112"/>
  <c r="Y10" i="112"/>
  <c r="W10" i="112"/>
  <c r="V10" i="112"/>
  <c r="X10" i="112"/>
  <c r="U10" i="112"/>
  <c r="T10" i="112"/>
  <c r="S10" i="112"/>
  <c r="R10" i="112"/>
  <c r="Q10" i="112"/>
  <c r="Z10" i="112"/>
  <c r="Y9" i="112"/>
  <c r="W9" i="112"/>
  <c r="V9" i="112"/>
  <c r="U9" i="112"/>
  <c r="T9" i="112"/>
  <c r="S9" i="112"/>
  <c r="R9" i="112"/>
  <c r="Q9" i="112"/>
  <c r="W8" i="112"/>
  <c r="V8" i="112"/>
  <c r="X8" i="112"/>
  <c r="U8" i="112"/>
  <c r="T8" i="112"/>
  <c r="Y8" i="112"/>
  <c r="S8" i="112"/>
  <c r="R8" i="112"/>
  <c r="Q8" i="112"/>
  <c r="W7" i="112"/>
  <c r="V7" i="112"/>
  <c r="U7" i="112"/>
  <c r="T7" i="112"/>
  <c r="Y7" i="112"/>
  <c r="S7" i="112"/>
  <c r="R7" i="112"/>
  <c r="Q7" i="112"/>
  <c r="Z7" i="112"/>
  <c r="X2" i="112"/>
  <c r="W32" i="111"/>
  <c r="V32" i="111"/>
  <c r="U32" i="111"/>
  <c r="X32" i="111" s="1"/>
  <c r="T32" i="111"/>
  <c r="S32" i="111"/>
  <c r="G158" i="44" s="1"/>
  <c r="R32" i="111"/>
  <c r="Q32" i="111"/>
  <c r="C32" i="111"/>
  <c r="P31" i="111"/>
  <c r="S157" i="44" s="1"/>
  <c r="O31" i="111"/>
  <c r="N31" i="111"/>
  <c r="M31" i="111"/>
  <c r="P157" i="44" s="1"/>
  <c r="L31" i="111"/>
  <c r="O157" i="44" s="1"/>
  <c r="K31" i="111"/>
  <c r="J31" i="111"/>
  <c r="I31" i="111"/>
  <c r="H31" i="111"/>
  <c r="H157" i="44" s="1"/>
  <c r="G31" i="111"/>
  <c r="F31" i="111"/>
  <c r="E31" i="111"/>
  <c r="C157" i="44" s="1"/>
  <c r="D31" i="111"/>
  <c r="B157" i="44" s="1"/>
  <c r="C31" i="111"/>
  <c r="W30" i="111"/>
  <c r="V30" i="111"/>
  <c r="U30" i="111"/>
  <c r="X30" i="111"/>
  <c r="T30" i="111"/>
  <c r="Y30" i="111"/>
  <c r="S30" i="111"/>
  <c r="R30" i="111"/>
  <c r="Q30" i="111"/>
  <c r="Z30" i="111"/>
  <c r="A30" i="111"/>
  <c r="W29" i="111"/>
  <c r="V29" i="111"/>
  <c r="U29" i="111"/>
  <c r="T29" i="111"/>
  <c r="Y29" i="111"/>
  <c r="S29" i="111"/>
  <c r="R29" i="111"/>
  <c r="Q29" i="111"/>
  <c r="Z29" i="111"/>
  <c r="A29" i="111"/>
  <c r="Y28" i="111"/>
  <c r="W28" i="111"/>
  <c r="V28" i="111"/>
  <c r="X28" i="111"/>
  <c r="U28" i="111"/>
  <c r="T28" i="111"/>
  <c r="S28" i="111"/>
  <c r="R28" i="111"/>
  <c r="Q28" i="111"/>
  <c r="Z28" i="111"/>
  <c r="A28" i="111"/>
  <c r="Y27" i="111"/>
  <c r="W27" i="111"/>
  <c r="V27" i="111"/>
  <c r="U27" i="111"/>
  <c r="X27" i="111"/>
  <c r="T27" i="111"/>
  <c r="S27" i="111"/>
  <c r="R27" i="111"/>
  <c r="Q27" i="111"/>
  <c r="Z27" i="111"/>
  <c r="A27" i="111"/>
  <c r="W26" i="111"/>
  <c r="V26" i="111"/>
  <c r="U26" i="111"/>
  <c r="T26" i="111"/>
  <c r="Y26" i="111"/>
  <c r="S26" i="111"/>
  <c r="R26" i="111"/>
  <c r="Q26" i="111"/>
  <c r="Z26" i="111"/>
  <c r="A26" i="111"/>
  <c r="W25" i="111"/>
  <c r="V25" i="111"/>
  <c r="U25" i="111"/>
  <c r="T25" i="111"/>
  <c r="Y25" i="111"/>
  <c r="S25" i="111"/>
  <c r="R25" i="111"/>
  <c r="Q25" i="111"/>
  <c r="Z25" i="111"/>
  <c r="A25" i="111"/>
  <c r="Y24" i="111"/>
  <c r="W24" i="111"/>
  <c r="V24" i="111"/>
  <c r="X24" i="111"/>
  <c r="U24" i="111"/>
  <c r="T24" i="111"/>
  <c r="S24" i="111"/>
  <c r="R24" i="111"/>
  <c r="Q24" i="111"/>
  <c r="Z24" i="111"/>
  <c r="A24" i="111"/>
  <c r="AA24" i="111"/>
  <c r="Y23" i="111"/>
  <c r="W23" i="111"/>
  <c r="V23" i="111"/>
  <c r="U23" i="111"/>
  <c r="X23" i="111"/>
  <c r="T23" i="111"/>
  <c r="S23" i="111"/>
  <c r="R23" i="111"/>
  <c r="Q23" i="111"/>
  <c r="Z23" i="111"/>
  <c r="A23" i="111"/>
  <c r="W22" i="111"/>
  <c r="V22" i="111"/>
  <c r="X22" i="111"/>
  <c r="U22" i="111"/>
  <c r="T22" i="111"/>
  <c r="Y22" i="111"/>
  <c r="S22" i="111"/>
  <c r="R22" i="111"/>
  <c r="Q22" i="111"/>
  <c r="Z22" i="111"/>
  <c r="A22" i="111"/>
  <c r="W21" i="111"/>
  <c r="V21" i="111"/>
  <c r="U21" i="111"/>
  <c r="T21" i="111"/>
  <c r="Y21" i="111"/>
  <c r="S21" i="111"/>
  <c r="R21" i="111"/>
  <c r="Q21" i="111"/>
  <c r="Z21" i="111"/>
  <c r="A21" i="111"/>
  <c r="Y20" i="111"/>
  <c r="W20" i="111"/>
  <c r="V20" i="111"/>
  <c r="X20" i="111"/>
  <c r="U20" i="111"/>
  <c r="T20" i="111"/>
  <c r="S20" i="111"/>
  <c r="R20" i="111"/>
  <c r="Q20" i="111"/>
  <c r="Z20" i="111"/>
  <c r="A20" i="111"/>
  <c r="Y19" i="111"/>
  <c r="W19" i="111"/>
  <c r="V19" i="111"/>
  <c r="U19" i="111"/>
  <c r="T19" i="111"/>
  <c r="S19" i="111"/>
  <c r="R19" i="111"/>
  <c r="Q19" i="111"/>
  <c r="W18" i="111"/>
  <c r="V18" i="111"/>
  <c r="U18" i="111"/>
  <c r="T18" i="111"/>
  <c r="Y18" i="111"/>
  <c r="S18" i="111"/>
  <c r="R18" i="111"/>
  <c r="Q18" i="111"/>
  <c r="Z18" i="111"/>
  <c r="W17" i="111"/>
  <c r="V17" i="111"/>
  <c r="U17" i="111"/>
  <c r="X17" i="111"/>
  <c r="T17" i="111"/>
  <c r="Y17" i="111"/>
  <c r="S17" i="111"/>
  <c r="R17" i="111"/>
  <c r="Q17" i="111"/>
  <c r="W16" i="111"/>
  <c r="V16" i="111"/>
  <c r="U16" i="111"/>
  <c r="T16" i="111"/>
  <c r="Y16" i="111"/>
  <c r="S16" i="111"/>
  <c r="R16" i="111"/>
  <c r="Q16" i="111"/>
  <c r="Z16" i="111"/>
  <c r="Y15" i="111"/>
  <c r="W15" i="111"/>
  <c r="V15" i="111"/>
  <c r="U15" i="111"/>
  <c r="T15" i="111"/>
  <c r="S15" i="111"/>
  <c r="R15" i="111"/>
  <c r="Q15" i="111"/>
  <c r="W14" i="111"/>
  <c r="V14" i="111"/>
  <c r="U14" i="111"/>
  <c r="T14" i="111"/>
  <c r="Y14" i="111"/>
  <c r="S14" i="111"/>
  <c r="R14" i="111"/>
  <c r="Q14" i="111"/>
  <c r="Z14" i="111"/>
  <c r="Y13" i="111"/>
  <c r="W13" i="111"/>
  <c r="V13" i="111"/>
  <c r="U13" i="111"/>
  <c r="T13" i="111"/>
  <c r="S13" i="111"/>
  <c r="R13" i="111"/>
  <c r="Q13" i="111"/>
  <c r="W12" i="111"/>
  <c r="V12" i="111"/>
  <c r="U12" i="111"/>
  <c r="T12" i="111"/>
  <c r="Y12" i="111"/>
  <c r="S12" i="111"/>
  <c r="R12" i="111"/>
  <c r="Q12" i="111"/>
  <c r="Z12" i="111"/>
  <c r="W11" i="111"/>
  <c r="V11" i="111"/>
  <c r="U11" i="111"/>
  <c r="X11" i="111" s="1"/>
  <c r="T11" i="111"/>
  <c r="Y11" i="111" s="1"/>
  <c r="S11" i="111"/>
  <c r="R11" i="111"/>
  <c r="Q11" i="111"/>
  <c r="W10" i="111"/>
  <c r="V10" i="111"/>
  <c r="U10" i="111"/>
  <c r="T10" i="111"/>
  <c r="Y10" i="111"/>
  <c r="S10" i="111"/>
  <c r="R10" i="111"/>
  <c r="Q10" i="111"/>
  <c r="Z10" i="111"/>
  <c r="W9" i="111"/>
  <c r="V9" i="111"/>
  <c r="U9" i="111"/>
  <c r="X9" i="111" s="1"/>
  <c r="T9" i="111"/>
  <c r="Y9" i="111"/>
  <c r="S9" i="111"/>
  <c r="R9" i="111"/>
  <c r="Q9" i="111"/>
  <c r="W8" i="111"/>
  <c r="V8" i="111"/>
  <c r="U8" i="111"/>
  <c r="T8" i="111"/>
  <c r="Y8" i="111"/>
  <c r="S8" i="111"/>
  <c r="R8" i="111"/>
  <c r="Q8" i="111"/>
  <c r="Z8" i="111"/>
  <c r="Y7" i="111"/>
  <c r="W7" i="111"/>
  <c r="V7" i="111"/>
  <c r="U7" i="111"/>
  <c r="T7" i="111"/>
  <c r="S7" i="111"/>
  <c r="R7" i="111"/>
  <c r="Q7" i="111"/>
  <c r="X2" i="111"/>
  <c r="W32" i="110"/>
  <c r="V32" i="110"/>
  <c r="U32" i="110"/>
  <c r="T32" i="110"/>
  <c r="S32" i="110"/>
  <c r="G156" i="44" s="1"/>
  <c r="R32" i="110"/>
  <c r="Q32" i="110"/>
  <c r="C32" i="110"/>
  <c r="P31" i="110"/>
  <c r="O31" i="110"/>
  <c r="N31" i="110"/>
  <c r="M31" i="110"/>
  <c r="L31" i="110"/>
  <c r="K31" i="110"/>
  <c r="J31" i="110"/>
  <c r="I31" i="110"/>
  <c r="H31" i="110"/>
  <c r="G31" i="110"/>
  <c r="F31" i="110"/>
  <c r="E31" i="110"/>
  <c r="D31" i="110"/>
  <c r="C31" i="110"/>
  <c r="Y30" i="110"/>
  <c r="W30" i="110"/>
  <c r="V30" i="110"/>
  <c r="U30" i="110"/>
  <c r="T30" i="110"/>
  <c r="S30" i="110"/>
  <c r="R30" i="110"/>
  <c r="Q30" i="110"/>
  <c r="Z30" i="110"/>
  <c r="A30" i="110"/>
  <c r="Y29" i="110"/>
  <c r="W29" i="110"/>
  <c r="V29" i="110"/>
  <c r="U29" i="110"/>
  <c r="T29" i="110"/>
  <c r="S29" i="110"/>
  <c r="R29" i="110"/>
  <c r="Q29" i="110"/>
  <c r="Z29" i="110"/>
  <c r="A29" i="110"/>
  <c r="W28" i="110"/>
  <c r="V28" i="110"/>
  <c r="U28" i="110"/>
  <c r="T28" i="110"/>
  <c r="Y28" i="110"/>
  <c r="S28" i="110"/>
  <c r="R28" i="110"/>
  <c r="Q28" i="110"/>
  <c r="Z28" i="110"/>
  <c r="A28" i="110"/>
  <c r="W27" i="110"/>
  <c r="V27" i="110"/>
  <c r="U27" i="110"/>
  <c r="T27" i="110"/>
  <c r="Y27" i="110"/>
  <c r="S27" i="110"/>
  <c r="R27" i="110"/>
  <c r="Q27" i="110"/>
  <c r="Z27" i="110"/>
  <c r="A27" i="110"/>
  <c r="Y26" i="110"/>
  <c r="W26" i="110"/>
  <c r="V26" i="110"/>
  <c r="U26" i="110"/>
  <c r="T26" i="110"/>
  <c r="S26" i="110"/>
  <c r="R26" i="110"/>
  <c r="Q26" i="110"/>
  <c r="Z26" i="110"/>
  <c r="A26" i="110"/>
  <c r="Y25" i="110"/>
  <c r="W25" i="110"/>
  <c r="V25" i="110"/>
  <c r="U25" i="110"/>
  <c r="T25" i="110"/>
  <c r="S25" i="110"/>
  <c r="R25" i="110"/>
  <c r="Q25" i="110"/>
  <c r="A25" i="110"/>
  <c r="W24" i="110"/>
  <c r="V24" i="110"/>
  <c r="U24" i="110"/>
  <c r="T24" i="110"/>
  <c r="Y24" i="110"/>
  <c r="S24" i="110"/>
  <c r="R24" i="110"/>
  <c r="Q24" i="110"/>
  <c r="Z24" i="110"/>
  <c r="A24" i="110"/>
  <c r="W23" i="110"/>
  <c r="V23" i="110"/>
  <c r="U23" i="110"/>
  <c r="T23" i="110"/>
  <c r="Y23" i="110"/>
  <c r="S23" i="110"/>
  <c r="R23" i="110"/>
  <c r="Q23" i="110"/>
  <c r="Z23" i="110"/>
  <c r="A23" i="110"/>
  <c r="Y22" i="110"/>
  <c r="W22" i="110"/>
  <c r="V22" i="110"/>
  <c r="U22" i="110"/>
  <c r="T22" i="110"/>
  <c r="S22" i="110"/>
  <c r="R22" i="110"/>
  <c r="Q22" i="110"/>
  <c r="Z22" i="110"/>
  <c r="A22" i="110"/>
  <c r="Y21" i="110"/>
  <c r="W21" i="110"/>
  <c r="V21" i="110"/>
  <c r="U21" i="110"/>
  <c r="T21" i="110"/>
  <c r="S21" i="110"/>
  <c r="R21" i="110"/>
  <c r="Q21" i="110"/>
  <c r="A21" i="110"/>
  <c r="W20" i="110"/>
  <c r="V20" i="110"/>
  <c r="U20" i="110"/>
  <c r="T20" i="110"/>
  <c r="Y20" i="110"/>
  <c r="S20" i="110"/>
  <c r="R20" i="110"/>
  <c r="Q20" i="110"/>
  <c r="Z20" i="110"/>
  <c r="A20" i="110"/>
  <c r="W19" i="110"/>
  <c r="V19" i="110"/>
  <c r="U19" i="110"/>
  <c r="T19" i="110"/>
  <c r="Y19" i="110"/>
  <c r="S19" i="110"/>
  <c r="R19" i="110"/>
  <c r="Q19" i="110"/>
  <c r="Z19" i="110"/>
  <c r="Y18" i="110"/>
  <c r="W18" i="110"/>
  <c r="V18" i="110"/>
  <c r="U18" i="110"/>
  <c r="T18" i="110"/>
  <c r="S18" i="110"/>
  <c r="R18" i="110"/>
  <c r="Q18" i="110"/>
  <c r="Y17" i="110"/>
  <c r="W17" i="110"/>
  <c r="V17" i="110"/>
  <c r="U17" i="110"/>
  <c r="T17" i="110"/>
  <c r="S17" i="110"/>
  <c r="R17" i="110"/>
  <c r="Q17" i="110"/>
  <c r="Z17" i="110"/>
  <c r="W16" i="110"/>
  <c r="V16" i="110"/>
  <c r="U16" i="110"/>
  <c r="T16" i="110"/>
  <c r="Y16" i="110"/>
  <c r="S16" i="110"/>
  <c r="R16" i="110"/>
  <c r="Q16" i="110"/>
  <c r="Z16" i="110"/>
  <c r="W15" i="110"/>
  <c r="V15" i="110"/>
  <c r="U15" i="110"/>
  <c r="T15" i="110"/>
  <c r="Y15" i="110"/>
  <c r="S15" i="110"/>
  <c r="R15" i="110"/>
  <c r="Q15" i="110"/>
  <c r="Z15" i="110"/>
  <c r="W14" i="110"/>
  <c r="V14" i="110"/>
  <c r="U14" i="110"/>
  <c r="T14" i="110"/>
  <c r="Y14" i="110"/>
  <c r="S14" i="110"/>
  <c r="R14" i="110"/>
  <c r="Q14" i="110"/>
  <c r="Y13" i="110"/>
  <c r="W13" i="110"/>
  <c r="V13" i="110"/>
  <c r="U13" i="110"/>
  <c r="T13" i="110"/>
  <c r="S13" i="110"/>
  <c r="R13" i="110"/>
  <c r="Q13" i="110"/>
  <c r="Y12" i="110"/>
  <c r="W12" i="110"/>
  <c r="V12" i="110"/>
  <c r="U12" i="110"/>
  <c r="X12" i="110" s="1"/>
  <c r="T12" i="110"/>
  <c r="S12" i="110"/>
  <c r="R12" i="110"/>
  <c r="Q12" i="110"/>
  <c r="W11" i="110"/>
  <c r="V11" i="110"/>
  <c r="U11" i="110"/>
  <c r="X11" i="110" s="1"/>
  <c r="T11" i="110"/>
  <c r="Y11" i="110"/>
  <c r="S11" i="110"/>
  <c r="R11" i="110"/>
  <c r="Q11" i="110"/>
  <c r="W10" i="110"/>
  <c r="V10" i="110"/>
  <c r="U10" i="110"/>
  <c r="T10" i="110"/>
  <c r="Y10" i="110"/>
  <c r="S10" i="110"/>
  <c r="R10" i="110"/>
  <c r="Q10" i="110"/>
  <c r="Z10" i="110"/>
  <c r="W9" i="110"/>
  <c r="V9" i="110"/>
  <c r="U9" i="110"/>
  <c r="T9" i="110"/>
  <c r="Y9" i="110"/>
  <c r="S9" i="110"/>
  <c r="R9" i="110"/>
  <c r="Q9" i="110"/>
  <c r="W8" i="110"/>
  <c r="V8" i="110"/>
  <c r="U8" i="110"/>
  <c r="T8" i="110"/>
  <c r="Y8" i="110"/>
  <c r="S8" i="110"/>
  <c r="R8" i="110"/>
  <c r="Q8" i="110"/>
  <c r="Y7" i="110"/>
  <c r="W7" i="110"/>
  <c r="V7" i="110"/>
  <c r="U7" i="110"/>
  <c r="X7" i="110" s="1"/>
  <c r="T7" i="110"/>
  <c r="S7" i="110"/>
  <c r="R7" i="110"/>
  <c r="Q7" i="110"/>
  <c r="X2" i="110"/>
  <c r="W32" i="109"/>
  <c r="V32" i="109"/>
  <c r="U32" i="109"/>
  <c r="T32" i="109"/>
  <c r="S32" i="109"/>
  <c r="G154" i="44" s="1"/>
  <c r="R32" i="109"/>
  <c r="Q32" i="109"/>
  <c r="C32" i="109"/>
  <c r="P31" i="109"/>
  <c r="S153" i="44" s="1"/>
  <c r="O31" i="109"/>
  <c r="N31" i="109"/>
  <c r="M31" i="109"/>
  <c r="P153" i="44" s="1"/>
  <c r="L31" i="109"/>
  <c r="O153" i="44" s="1"/>
  <c r="K31" i="109"/>
  <c r="J31" i="109"/>
  <c r="I31" i="109"/>
  <c r="I153" i="44" s="1"/>
  <c r="H31" i="109"/>
  <c r="G31" i="109"/>
  <c r="F31" i="109"/>
  <c r="E153" i="44" s="1"/>
  <c r="E31" i="109"/>
  <c r="D31" i="109"/>
  <c r="B153" i="44" s="1"/>
  <c r="C31" i="109"/>
  <c r="Y30" i="109"/>
  <c r="W30" i="109"/>
  <c r="V30" i="109"/>
  <c r="X30" i="109"/>
  <c r="U30" i="109"/>
  <c r="T30" i="109"/>
  <c r="S30" i="109"/>
  <c r="R30" i="109"/>
  <c r="Q30" i="109"/>
  <c r="Z30" i="109"/>
  <c r="A30" i="109"/>
  <c r="W29" i="109"/>
  <c r="V29" i="109"/>
  <c r="U29" i="109"/>
  <c r="T29" i="109"/>
  <c r="Y29" i="109"/>
  <c r="S29" i="109"/>
  <c r="R29" i="109"/>
  <c r="Q29" i="109"/>
  <c r="Z29" i="109"/>
  <c r="A29" i="109"/>
  <c r="W28" i="109"/>
  <c r="V28" i="109"/>
  <c r="U28" i="109"/>
  <c r="T28" i="109"/>
  <c r="Y28" i="109"/>
  <c r="S28" i="109"/>
  <c r="R28" i="109"/>
  <c r="Q28" i="109"/>
  <c r="Z28" i="109"/>
  <c r="A28" i="109"/>
  <c r="Y27" i="109"/>
  <c r="W27" i="109"/>
  <c r="V27" i="109"/>
  <c r="U27" i="109"/>
  <c r="X27" i="109"/>
  <c r="T27" i="109"/>
  <c r="S27" i="109"/>
  <c r="R27" i="109"/>
  <c r="Q27" i="109"/>
  <c r="Z27" i="109"/>
  <c r="A27" i="109"/>
  <c r="Y26" i="109"/>
  <c r="W26" i="109"/>
  <c r="V26" i="109"/>
  <c r="U26" i="109"/>
  <c r="T26" i="109"/>
  <c r="S26" i="109"/>
  <c r="R26" i="109"/>
  <c r="Q26" i="109"/>
  <c r="Z26" i="109"/>
  <c r="A26" i="109"/>
  <c r="W25" i="109"/>
  <c r="V25" i="109"/>
  <c r="U25" i="109"/>
  <c r="T25" i="109"/>
  <c r="Y25" i="109"/>
  <c r="S25" i="109"/>
  <c r="R25" i="109"/>
  <c r="Q25" i="109"/>
  <c r="Z25" i="109"/>
  <c r="A25" i="109"/>
  <c r="W24" i="109"/>
  <c r="V24" i="109"/>
  <c r="U24" i="109"/>
  <c r="T24" i="109"/>
  <c r="Y24" i="109"/>
  <c r="S24" i="109"/>
  <c r="R24" i="109"/>
  <c r="Q24" i="109"/>
  <c r="Z24" i="109"/>
  <c r="A24" i="109"/>
  <c r="Y23" i="109"/>
  <c r="W23" i="109"/>
  <c r="V23" i="109"/>
  <c r="U23" i="109"/>
  <c r="X23" i="109"/>
  <c r="T23" i="109"/>
  <c r="S23" i="109"/>
  <c r="R23" i="109"/>
  <c r="Q23" i="109"/>
  <c r="A23" i="109"/>
  <c r="Y22" i="109"/>
  <c r="W22" i="109"/>
  <c r="V22" i="109"/>
  <c r="X22" i="109"/>
  <c r="U22" i="109"/>
  <c r="T22" i="109"/>
  <c r="S22" i="109"/>
  <c r="R22" i="109"/>
  <c r="Q22" i="109"/>
  <c r="Z22" i="109"/>
  <c r="A22" i="109"/>
  <c r="W21" i="109"/>
  <c r="V21" i="109"/>
  <c r="U21" i="109"/>
  <c r="T21" i="109"/>
  <c r="Y21" i="109"/>
  <c r="S21" i="109"/>
  <c r="R21" i="109"/>
  <c r="Q21" i="109"/>
  <c r="Z21" i="109"/>
  <c r="A21" i="109"/>
  <c r="Y20" i="109"/>
  <c r="W20" i="109"/>
  <c r="V20" i="109"/>
  <c r="X20" i="109"/>
  <c r="U20" i="109"/>
  <c r="T20" i="109"/>
  <c r="S20" i="109"/>
  <c r="R20" i="109"/>
  <c r="Q20" i="109"/>
  <c r="Z20" i="109"/>
  <c r="A20" i="109"/>
  <c r="Y19" i="109"/>
  <c r="W19" i="109"/>
  <c r="V19" i="109"/>
  <c r="U19" i="109"/>
  <c r="X19" i="109"/>
  <c r="T19" i="109"/>
  <c r="S19" i="109"/>
  <c r="R19" i="109"/>
  <c r="Q19" i="109"/>
  <c r="W18" i="109"/>
  <c r="V18" i="109"/>
  <c r="U18" i="109"/>
  <c r="T18" i="109"/>
  <c r="Y18" i="109"/>
  <c r="S18" i="109"/>
  <c r="R18" i="109"/>
  <c r="Q18" i="109"/>
  <c r="Z18" i="109"/>
  <c r="W17" i="109"/>
  <c r="V17" i="109"/>
  <c r="U17" i="109"/>
  <c r="X17" i="109"/>
  <c r="T17" i="109"/>
  <c r="Y17" i="109"/>
  <c r="S17" i="109"/>
  <c r="R17" i="109"/>
  <c r="Q17" i="109"/>
  <c r="Z17" i="109"/>
  <c r="Y16" i="109"/>
  <c r="W16" i="109"/>
  <c r="V16" i="109"/>
  <c r="U16" i="109"/>
  <c r="T16" i="109"/>
  <c r="S16" i="109"/>
  <c r="R16" i="109"/>
  <c r="Q16" i="109"/>
  <c r="Z16" i="109"/>
  <c r="Y15" i="109"/>
  <c r="W15" i="109"/>
  <c r="V15" i="109"/>
  <c r="U15" i="109"/>
  <c r="T15" i="109"/>
  <c r="S15" i="109"/>
  <c r="R15" i="109"/>
  <c r="Q15" i="109"/>
  <c r="W14" i="109"/>
  <c r="V14" i="109"/>
  <c r="U14" i="109"/>
  <c r="T14" i="109"/>
  <c r="Y14" i="109"/>
  <c r="S14" i="109"/>
  <c r="R14" i="109"/>
  <c r="Q14" i="109"/>
  <c r="Z14" i="109"/>
  <c r="W13" i="109"/>
  <c r="V13" i="109"/>
  <c r="U13" i="109"/>
  <c r="T13" i="109"/>
  <c r="Y13" i="109"/>
  <c r="S13" i="109"/>
  <c r="R13" i="109"/>
  <c r="Q13" i="109"/>
  <c r="Y12" i="109"/>
  <c r="W12" i="109"/>
  <c r="V12" i="109"/>
  <c r="X12" i="109" s="1"/>
  <c r="U12" i="109"/>
  <c r="T12" i="109"/>
  <c r="S12" i="109"/>
  <c r="R12" i="109"/>
  <c r="Q12" i="109"/>
  <c r="Z12" i="109"/>
  <c r="W11" i="109"/>
  <c r="V11" i="109"/>
  <c r="U11" i="109"/>
  <c r="X11" i="109" s="1"/>
  <c r="T11" i="109"/>
  <c r="Y11" i="109"/>
  <c r="S11" i="109"/>
  <c r="R11" i="109"/>
  <c r="Q11" i="109"/>
  <c r="Y10" i="109"/>
  <c r="W10" i="109"/>
  <c r="V10" i="109"/>
  <c r="U10" i="109"/>
  <c r="T10" i="109"/>
  <c r="S10" i="109"/>
  <c r="R10" i="109"/>
  <c r="Q10" i="109"/>
  <c r="Z10" i="109"/>
  <c r="W9" i="109"/>
  <c r="V9" i="109"/>
  <c r="U9" i="109"/>
  <c r="T9" i="109"/>
  <c r="Y9" i="109"/>
  <c r="S9" i="109"/>
  <c r="R9" i="109"/>
  <c r="Q9" i="109"/>
  <c r="W8" i="109"/>
  <c r="V8" i="109"/>
  <c r="X8" i="109" s="1"/>
  <c r="U8" i="109"/>
  <c r="T8" i="109"/>
  <c r="Y8" i="109"/>
  <c r="S8" i="109"/>
  <c r="R8" i="109"/>
  <c r="Q8" i="109"/>
  <c r="Z8" i="109"/>
  <c r="Y7" i="109"/>
  <c r="W7" i="109"/>
  <c r="V7" i="109"/>
  <c r="U7" i="109"/>
  <c r="T7" i="109"/>
  <c r="S7" i="109"/>
  <c r="R7" i="109"/>
  <c r="Q7" i="109"/>
  <c r="X2" i="109"/>
  <c r="A153" i="44" s="1"/>
  <c r="W32" i="108"/>
  <c r="V32" i="108"/>
  <c r="U32" i="108"/>
  <c r="T32" i="108"/>
  <c r="S32" i="108"/>
  <c r="R32" i="108"/>
  <c r="Q32" i="108"/>
  <c r="C32" i="108"/>
  <c r="P31" i="108"/>
  <c r="O31" i="108"/>
  <c r="N31" i="108"/>
  <c r="Q151" i="44"/>
  <c r="M31" i="108"/>
  <c r="L31" i="108"/>
  <c r="K31" i="108"/>
  <c r="J31" i="108"/>
  <c r="I31" i="108"/>
  <c r="H31" i="108"/>
  <c r="G31" i="108"/>
  <c r="F31" i="108"/>
  <c r="E31" i="108"/>
  <c r="D31" i="108"/>
  <c r="C31" i="108"/>
  <c r="W30" i="108"/>
  <c r="V30" i="108"/>
  <c r="U30" i="108"/>
  <c r="T30" i="108"/>
  <c r="Y30" i="108"/>
  <c r="S30" i="108"/>
  <c r="R30" i="108"/>
  <c r="Q30" i="108"/>
  <c r="Z30" i="108"/>
  <c r="A30" i="108"/>
  <c r="Y29" i="108"/>
  <c r="W29" i="108"/>
  <c r="V29" i="108"/>
  <c r="U29" i="108"/>
  <c r="T29" i="108"/>
  <c r="S29" i="108"/>
  <c r="R29" i="108"/>
  <c r="Q29" i="108"/>
  <c r="Z29" i="108"/>
  <c r="A29" i="108"/>
  <c r="W28" i="108"/>
  <c r="V28" i="108"/>
  <c r="U28" i="108"/>
  <c r="T28" i="108"/>
  <c r="Y28" i="108"/>
  <c r="S28" i="108"/>
  <c r="R28" i="108"/>
  <c r="Q28" i="108"/>
  <c r="Z28" i="108"/>
  <c r="A28" i="108"/>
  <c r="W27" i="108"/>
  <c r="V27" i="108"/>
  <c r="U27" i="108"/>
  <c r="X27" i="108"/>
  <c r="T27" i="108"/>
  <c r="Y27" i="108"/>
  <c r="S27" i="108"/>
  <c r="R27" i="108"/>
  <c r="Q27" i="108"/>
  <c r="Z27" i="108"/>
  <c r="A27" i="108"/>
  <c r="W26" i="108"/>
  <c r="V26" i="108"/>
  <c r="U26" i="108"/>
  <c r="T26" i="108"/>
  <c r="Y26" i="108"/>
  <c r="S26" i="108"/>
  <c r="R26" i="108"/>
  <c r="Q26" i="108"/>
  <c r="Z26" i="108"/>
  <c r="A26" i="108"/>
  <c r="Y25" i="108"/>
  <c r="W25" i="108"/>
  <c r="V25" i="108"/>
  <c r="U25" i="108"/>
  <c r="T25" i="108"/>
  <c r="S25" i="108"/>
  <c r="R25" i="108"/>
  <c r="Q25" i="108"/>
  <c r="A25" i="108"/>
  <c r="Y24" i="108"/>
  <c r="W24" i="108"/>
  <c r="V24" i="108"/>
  <c r="U24" i="108"/>
  <c r="T24" i="108"/>
  <c r="S24" i="108"/>
  <c r="R24" i="108"/>
  <c r="Q24" i="108"/>
  <c r="Z24" i="108"/>
  <c r="A24" i="108"/>
  <c r="W23" i="108"/>
  <c r="V23" i="108"/>
  <c r="U23" i="108"/>
  <c r="X23" i="108"/>
  <c r="T23" i="108"/>
  <c r="Y23" i="108"/>
  <c r="S23" i="108"/>
  <c r="R23" i="108"/>
  <c r="Q23" i="108"/>
  <c r="Z23" i="108"/>
  <c r="A23" i="108"/>
  <c r="W22" i="108"/>
  <c r="V22" i="108"/>
  <c r="U22" i="108"/>
  <c r="T22" i="108"/>
  <c r="Y22" i="108"/>
  <c r="S22" i="108"/>
  <c r="R22" i="108"/>
  <c r="Q22" i="108"/>
  <c r="Z22" i="108"/>
  <c r="A22" i="108"/>
  <c r="W21" i="108"/>
  <c r="V21" i="108"/>
  <c r="U21" i="108"/>
  <c r="X21" i="108"/>
  <c r="T21" i="108"/>
  <c r="Y21" i="108"/>
  <c r="S21" i="108"/>
  <c r="R21" i="108"/>
  <c r="Q21" i="108"/>
  <c r="A21" i="108"/>
  <c r="W20" i="108"/>
  <c r="V20" i="108"/>
  <c r="U20" i="108"/>
  <c r="T20" i="108"/>
  <c r="Y20" i="108"/>
  <c r="S20" i="108"/>
  <c r="R20" i="108"/>
  <c r="Q20" i="108"/>
  <c r="Z20" i="108"/>
  <c r="A20" i="108"/>
  <c r="W19" i="108"/>
  <c r="V19" i="108"/>
  <c r="U19" i="108"/>
  <c r="X19" i="108"/>
  <c r="T19" i="108"/>
  <c r="Y19" i="108"/>
  <c r="S19" i="108"/>
  <c r="R19" i="108"/>
  <c r="Q19" i="108"/>
  <c r="W18" i="108"/>
  <c r="V18" i="108"/>
  <c r="U18" i="108"/>
  <c r="T18" i="108"/>
  <c r="Y18" i="108"/>
  <c r="S18" i="108"/>
  <c r="R18" i="108"/>
  <c r="Q18" i="108"/>
  <c r="Z18" i="108"/>
  <c r="W17" i="108"/>
  <c r="V17" i="108"/>
  <c r="U17" i="108"/>
  <c r="T17" i="108"/>
  <c r="Y17" i="108"/>
  <c r="S17" i="108"/>
  <c r="R17" i="108"/>
  <c r="Q17" i="108"/>
  <c r="Y16" i="108"/>
  <c r="W16" i="108"/>
  <c r="V16" i="108"/>
  <c r="U16" i="108"/>
  <c r="T16" i="108"/>
  <c r="S16" i="108"/>
  <c r="R16" i="108"/>
  <c r="Q16" i="108"/>
  <c r="W15" i="108"/>
  <c r="V15" i="108"/>
  <c r="U15" i="108"/>
  <c r="T15" i="108"/>
  <c r="Y15" i="108"/>
  <c r="S15" i="108"/>
  <c r="R15" i="108"/>
  <c r="Q15" i="108"/>
  <c r="Z15" i="108"/>
  <c r="W14" i="108"/>
  <c r="V14" i="108"/>
  <c r="U14" i="108"/>
  <c r="T14" i="108"/>
  <c r="Y14" i="108"/>
  <c r="S14" i="108"/>
  <c r="R14" i="108"/>
  <c r="Q14" i="108"/>
  <c r="W13" i="108"/>
  <c r="V13" i="108"/>
  <c r="U13" i="108"/>
  <c r="T13" i="108"/>
  <c r="Y13" i="108"/>
  <c r="S13" i="108"/>
  <c r="R13" i="108"/>
  <c r="Q13" i="108"/>
  <c r="Z13" i="108"/>
  <c r="Y12" i="108"/>
  <c r="W12" i="108"/>
  <c r="V12" i="108"/>
  <c r="U12" i="108"/>
  <c r="T12" i="108"/>
  <c r="S12" i="108"/>
  <c r="R12" i="108"/>
  <c r="Q12" i="108"/>
  <c r="Z12" i="108"/>
  <c r="Y11" i="108"/>
  <c r="W11" i="108"/>
  <c r="V11" i="108"/>
  <c r="U11" i="108"/>
  <c r="T11" i="108"/>
  <c r="S11" i="108"/>
  <c r="R11" i="108"/>
  <c r="Q11" i="108"/>
  <c r="Z11" i="108"/>
  <c r="W10" i="108"/>
  <c r="V10" i="108"/>
  <c r="U10" i="108"/>
  <c r="T10" i="108"/>
  <c r="Y10" i="108"/>
  <c r="S10" i="108"/>
  <c r="R10" i="108"/>
  <c r="Q10" i="108"/>
  <c r="Z10" i="108"/>
  <c r="W9" i="108"/>
  <c r="V9" i="108"/>
  <c r="U9" i="108"/>
  <c r="T9" i="108"/>
  <c r="Y9" i="108"/>
  <c r="S9" i="108"/>
  <c r="R9" i="108"/>
  <c r="Q9" i="108"/>
  <c r="Z9" i="108"/>
  <c r="W8" i="108"/>
  <c r="V8" i="108"/>
  <c r="U8" i="108"/>
  <c r="T8" i="108"/>
  <c r="Y8" i="108"/>
  <c r="S8" i="108"/>
  <c r="R8" i="108"/>
  <c r="Q8" i="108"/>
  <c r="Z8" i="108"/>
  <c r="W7" i="108"/>
  <c r="V7" i="108"/>
  <c r="U7" i="108"/>
  <c r="T7" i="108"/>
  <c r="Y7" i="108"/>
  <c r="S7" i="108"/>
  <c r="R7" i="108"/>
  <c r="Q7" i="108"/>
  <c r="Z7" i="108"/>
  <c r="X2" i="108"/>
  <c r="W32" i="107"/>
  <c r="V32" i="107"/>
  <c r="U32" i="107"/>
  <c r="T32" i="107"/>
  <c r="S32" i="107"/>
  <c r="G150" i="44" s="1"/>
  <c r="R32" i="107"/>
  <c r="Q32" i="107"/>
  <c r="C32" i="107"/>
  <c r="P31" i="107"/>
  <c r="S149" i="44" s="1"/>
  <c r="O31" i="107"/>
  <c r="N31" i="107"/>
  <c r="M31" i="107"/>
  <c r="P149" i="44" s="1"/>
  <c r="L31" i="107"/>
  <c r="O149" i="44" s="1"/>
  <c r="K31" i="107"/>
  <c r="J31" i="107"/>
  <c r="I31" i="107"/>
  <c r="H31" i="107"/>
  <c r="G31" i="107"/>
  <c r="F149" i="44" s="1"/>
  <c r="F31" i="107"/>
  <c r="E31" i="107"/>
  <c r="D31" i="107"/>
  <c r="B149" i="44" s="1"/>
  <c r="C31" i="107"/>
  <c r="W30" i="107"/>
  <c r="V30" i="107"/>
  <c r="U30" i="107"/>
  <c r="T30" i="107"/>
  <c r="Y30" i="107"/>
  <c r="S30" i="107"/>
  <c r="R30" i="107"/>
  <c r="Q30" i="107"/>
  <c r="Z30" i="107"/>
  <c r="A30" i="107"/>
  <c r="Y29" i="107"/>
  <c r="W29" i="107"/>
  <c r="V29" i="107"/>
  <c r="U29" i="107"/>
  <c r="X29" i="107"/>
  <c r="T29" i="107"/>
  <c r="S29" i="107"/>
  <c r="R29" i="107"/>
  <c r="Q29" i="107"/>
  <c r="Z29" i="107"/>
  <c r="A29" i="107"/>
  <c r="Y28" i="107"/>
  <c r="W28" i="107"/>
  <c r="V28" i="107"/>
  <c r="U28" i="107"/>
  <c r="T28" i="107"/>
  <c r="S28" i="107"/>
  <c r="R28" i="107"/>
  <c r="Q28" i="107"/>
  <c r="Z28" i="107"/>
  <c r="A28" i="107"/>
  <c r="W27" i="107"/>
  <c r="V27" i="107"/>
  <c r="U27" i="107"/>
  <c r="T27" i="107"/>
  <c r="Y27" i="107"/>
  <c r="S27" i="107"/>
  <c r="R27" i="107"/>
  <c r="Q27" i="107"/>
  <c r="Z27" i="107"/>
  <c r="A27" i="107"/>
  <c r="W26" i="107"/>
  <c r="V26" i="107"/>
  <c r="U26" i="107"/>
  <c r="T26" i="107"/>
  <c r="Y26" i="107"/>
  <c r="S26" i="107"/>
  <c r="R26" i="107"/>
  <c r="Q26" i="107"/>
  <c r="Z26" i="107"/>
  <c r="A26" i="107"/>
  <c r="Y25" i="107"/>
  <c r="W25" i="107"/>
  <c r="V25" i="107"/>
  <c r="U25" i="107"/>
  <c r="T25" i="107"/>
  <c r="S25" i="107"/>
  <c r="R25" i="107"/>
  <c r="Q25" i="107"/>
  <c r="Z25" i="107"/>
  <c r="A25" i="107"/>
  <c r="Y24" i="107"/>
  <c r="W24" i="107"/>
  <c r="V24" i="107"/>
  <c r="U24" i="107"/>
  <c r="T24" i="107"/>
  <c r="S24" i="107"/>
  <c r="R24" i="107"/>
  <c r="Q24" i="107"/>
  <c r="A24" i="107"/>
  <c r="W23" i="107"/>
  <c r="V23" i="107"/>
  <c r="X23" i="107"/>
  <c r="U23" i="107"/>
  <c r="T23" i="107"/>
  <c r="Y23" i="107"/>
  <c r="S23" i="107"/>
  <c r="R23" i="107"/>
  <c r="Q23" i="107"/>
  <c r="Z23" i="107"/>
  <c r="A23" i="107"/>
  <c r="W22" i="107"/>
  <c r="V22" i="107"/>
  <c r="U22" i="107"/>
  <c r="T22" i="107"/>
  <c r="Y22" i="107"/>
  <c r="S22" i="107"/>
  <c r="R22" i="107"/>
  <c r="Q22" i="107"/>
  <c r="Z22" i="107"/>
  <c r="A22" i="107"/>
  <c r="Y21" i="107"/>
  <c r="W21" i="107"/>
  <c r="V21" i="107"/>
  <c r="U21" i="107"/>
  <c r="X21" i="107"/>
  <c r="T21" i="107"/>
  <c r="S21" i="107"/>
  <c r="R21" i="107"/>
  <c r="Q21" i="107"/>
  <c r="Z21" i="107"/>
  <c r="A21" i="107"/>
  <c r="Y20" i="107"/>
  <c r="W20" i="107"/>
  <c r="V20" i="107"/>
  <c r="U20" i="107"/>
  <c r="T20" i="107"/>
  <c r="S20" i="107"/>
  <c r="R20" i="107"/>
  <c r="Q20" i="107"/>
  <c r="A20" i="107"/>
  <c r="W19" i="107"/>
  <c r="V19" i="107"/>
  <c r="U19" i="107"/>
  <c r="X19" i="107"/>
  <c r="T19" i="107"/>
  <c r="Y19" i="107"/>
  <c r="S19" i="107"/>
  <c r="R19" i="107"/>
  <c r="Q19" i="107"/>
  <c r="W18" i="107"/>
  <c r="V18" i="107"/>
  <c r="U18" i="107"/>
  <c r="T18" i="107"/>
  <c r="Y18" i="107"/>
  <c r="S18" i="107"/>
  <c r="R18" i="107"/>
  <c r="Q18" i="107"/>
  <c r="Z18" i="107"/>
  <c r="Y17" i="107"/>
  <c r="W17" i="107"/>
  <c r="V17" i="107"/>
  <c r="X17" i="107"/>
  <c r="U17" i="107"/>
  <c r="T17" i="107"/>
  <c r="S17" i="107"/>
  <c r="R17" i="107"/>
  <c r="Q17" i="107"/>
  <c r="Z17" i="107"/>
  <c r="Y16" i="107"/>
  <c r="W16" i="107"/>
  <c r="V16" i="107"/>
  <c r="U16" i="107"/>
  <c r="T16" i="107"/>
  <c r="S16" i="107"/>
  <c r="R16" i="107"/>
  <c r="Q16" i="107"/>
  <c r="Z16" i="107"/>
  <c r="W15" i="107"/>
  <c r="V15" i="107"/>
  <c r="U15" i="107"/>
  <c r="T15" i="107"/>
  <c r="Y15" i="107"/>
  <c r="S15" i="107"/>
  <c r="R15" i="107"/>
  <c r="Q15" i="107"/>
  <c r="Z15" i="107"/>
  <c r="W14" i="107"/>
  <c r="V14" i="107"/>
  <c r="U14" i="107"/>
  <c r="X14" i="107" s="1"/>
  <c r="T14" i="107"/>
  <c r="Y14" i="107"/>
  <c r="S14" i="107"/>
  <c r="R14" i="107"/>
  <c r="Q14" i="107"/>
  <c r="Z14" i="107"/>
  <c r="Y13" i="107"/>
  <c r="W13" i="107"/>
  <c r="V13" i="107"/>
  <c r="X13" i="107"/>
  <c r="U13" i="107"/>
  <c r="T13" i="107"/>
  <c r="S13" i="107"/>
  <c r="R13" i="107"/>
  <c r="Q13" i="107"/>
  <c r="Z13" i="107"/>
  <c r="Y12" i="107"/>
  <c r="W12" i="107"/>
  <c r="V12" i="107"/>
  <c r="U12" i="107"/>
  <c r="T12" i="107"/>
  <c r="S12" i="107"/>
  <c r="R12" i="107"/>
  <c r="Q12" i="107"/>
  <c r="Z12" i="107"/>
  <c r="W11" i="107"/>
  <c r="V11" i="107"/>
  <c r="U11" i="107"/>
  <c r="T11" i="107"/>
  <c r="Y11" i="107"/>
  <c r="S11" i="107"/>
  <c r="R11" i="107"/>
  <c r="Q11" i="107"/>
  <c r="Z11" i="107"/>
  <c r="W10" i="107"/>
  <c r="V10" i="107"/>
  <c r="U10" i="107"/>
  <c r="X10" i="107" s="1"/>
  <c r="T10" i="107"/>
  <c r="Y10" i="107"/>
  <c r="S10" i="107"/>
  <c r="R10" i="107"/>
  <c r="Q10" i="107"/>
  <c r="W9" i="107"/>
  <c r="V9" i="107"/>
  <c r="U9" i="107"/>
  <c r="X9" i="107" s="1"/>
  <c r="T9" i="107"/>
  <c r="Y9" i="107"/>
  <c r="S9" i="107"/>
  <c r="R9" i="107"/>
  <c r="Q9" i="107"/>
  <c r="Z9" i="107"/>
  <c r="W8" i="107"/>
  <c r="V8" i="107"/>
  <c r="U8" i="107"/>
  <c r="T8" i="107"/>
  <c r="Y8" i="107"/>
  <c r="S8" i="107"/>
  <c r="R8" i="107"/>
  <c r="Q8" i="107"/>
  <c r="Y7" i="107"/>
  <c r="W7" i="107"/>
  <c r="V7" i="107"/>
  <c r="U7" i="107"/>
  <c r="T7" i="107"/>
  <c r="S7" i="107"/>
  <c r="R7" i="107"/>
  <c r="Q7" i="107"/>
  <c r="X2" i="107"/>
  <c r="W32" i="106"/>
  <c r="V32" i="106"/>
  <c r="U32" i="106"/>
  <c r="K148" i="44" s="1"/>
  <c r="T32" i="106"/>
  <c r="J148" i="44" s="1"/>
  <c r="S32" i="106"/>
  <c r="R32" i="106"/>
  <c r="D148" i="44" s="1"/>
  <c r="Q32" i="106"/>
  <c r="Q32" i="87"/>
  <c r="Q32" i="88"/>
  <c r="Q32" i="89"/>
  <c r="Q32" i="90"/>
  <c r="Q32" i="91"/>
  <c r="Q32" i="92"/>
  <c r="Q32" i="93"/>
  <c r="Q32" i="94"/>
  <c r="Q32" i="95"/>
  <c r="Q32" i="96"/>
  <c r="Q32" i="97"/>
  <c r="Q32" i="98"/>
  <c r="Q32" i="99"/>
  <c r="Q32" i="100"/>
  <c r="Q32" i="101"/>
  <c r="Q32" i="102"/>
  <c r="Q32" i="105"/>
  <c r="C32" i="106"/>
  <c r="P31" i="106"/>
  <c r="O31" i="106"/>
  <c r="N31" i="106"/>
  <c r="Q147" i="44"/>
  <c r="M31" i="106"/>
  <c r="L31" i="106"/>
  <c r="K31" i="106"/>
  <c r="J31" i="106"/>
  <c r="I31" i="106"/>
  <c r="H31" i="106"/>
  <c r="G31" i="106"/>
  <c r="F31" i="106"/>
  <c r="E31" i="106"/>
  <c r="D31" i="106"/>
  <c r="C31" i="106"/>
  <c r="W30" i="106"/>
  <c r="V30" i="106"/>
  <c r="U30" i="106"/>
  <c r="T30" i="106"/>
  <c r="Y30" i="106"/>
  <c r="S30" i="106"/>
  <c r="R30" i="106"/>
  <c r="Q30" i="106"/>
  <c r="Z30" i="106"/>
  <c r="A30" i="106"/>
  <c r="W29" i="106"/>
  <c r="V29" i="106"/>
  <c r="U29" i="106"/>
  <c r="T29" i="106"/>
  <c r="Y29" i="106"/>
  <c r="S29" i="106"/>
  <c r="R29" i="106"/>
  <c r="Q29" i="106"/>
  <c r="Z29" i="106"/>
  <c r="A29" i="106"/>
  <c r="W28" i="106"/>
  <c r="V28" i="106"/>
  <c r="X28" i="106"/>
  <c r="U28" i="106"/>
  <c r="T28" i="106"/>
  <c r="Y28" i="106"/>
  <c r="S28" i="106"/>
  <c r="R28" i="106"/>
  <c r="Q28" i="106"/>
  <c r="Z28" i="106"/>
  <c r="A28" i="106"/>
  <c r="W27" i="106"/>
  <c r="V27" i="106"/>
  <c r="U27" i="106"/>
  <c r="X27" i="106"/>
  <c r="T27" i="106"/>
  <c r="Y27" i="106"/>
  <c r="S27" i="106"/>
  <c r="R27" i="106"/>
  <c r="Q27" i="106"/>
  <c r="Z27" i="106"/>
  <c r="A27" i="106"/>
  <c r="Y26" i="106"/>
  <c r="W26" i="106"/>
  <c r="V26" i="106"/>
  <c r="U26" i="106"/>
  <c r="T26" i="106"/>
  <c r="S26" i="106"/>
  <c r="R26" i="106"/>
  <c r="Q26" i="106"/>
  <c r="A26" i="106"/>
  <c r="W25" i="106"/>
  <c r="V25" i="106"/>
  <c r="U25" i="106"/>
  <c r="T25" i="106"/>
  <c r="Y25" i="106"/>
  <c r="S25" i="106"/>
  <c r="R25" i="106"/>
  <c r="Q25" i="106"/>
  <c r="Z25" i="106"/>
  <c r="A25" i="106"/>
  <c r="W24" i="106"/>
  <c r="V24" i="106"/>
  <c r="X24" i="106"/>
  <c r="U24" i="106"/>
  <c r="T24" i="106"/>
  <c r="Y24" i="106"/>
  <c r="S24" i="106"/>
  <c r="R24" i="106"/>
  <c r="Q24" i="106"/>
  <c r="Z24" i="106"/>
  <c r="A24" i="106"/>
  <c r="W23" i="106"/>
  <c r="V23" i="106"/>
  <c r="U23" i="106"/>
  <c r="X23" i="106"/>
  <c r="T23" i="106"/>
  <c r="Y23" i="106"/>
  <c r="S23" i="106"/>
  <c r="R23" i="106"/>
  <c r="Q23" i="106"/>
  <c r="A23" i="106"/>
  <c r="Y22" i="106"/>
  <c r="W22" i="106"/>
  <c r="V22" i="106"/>
  <c r="U22" i="106"/>
  <c r="T22" i="106"/>
  <c r="S22" i="106"/>
  <c r="R22" i="106"/>
  <c r="Q22" i="106"/>
  <c r="A22" i="106"/>
  <c r="Y21" i="106"/>
  <c r="W21" i="106"/>
  <c r="V21" i="106"/>
  <c r="U21" i="106"/>
  <c r="T21" i="106"/>
  <c r="S21" i="106"/>
  <c r="R21" i="106"/>
  <c r="Q21" i="106"/>
  <c r="Z21" i="106"/>
  <c r="A21" i="106"/>
  <c r="W20" i="106"/>
  <c r="V20" i="106"/>
  <c r="X20" i="106"/>
  <c r="U20" i="106"/>
  <c r="T20" i="106"/>
  <c r="Y20" i="106"/>
  <c r="S20" i="106"/>
  <c r="R20" i="106"/>
  <c r="Q20" i="106"/>
  <c r="Z20" i="106"/>
  <c r="A20" i="106"/>
  <c r="W19" i="106"/>
  <c r="V19" i="106"/>
  <c r="U19" i="106"/>
  <c r="T19" i="106"/>
  <c r="Y19" i="106"/>
  <c r="S19" i="106"/>
  <c r="R19" i="106"/>
  <c r="Q19" i="106"/>
  <c r="W18" i="106"/>
  <c r="V18" i="106"/>
  <c r="U18" i="106"/>
  <c r="T18" i="106"/>
  <c r="Y18" i="106"/>
  <c r="S18" i="106"/>
  <c r="R18" i="106"/>
  <c r="Q18" i="106"/>
  <c r="Z18" i="106"/>
  <c r="Y17" i="106"/>
  <c r="W17" i="106"/>
  <c r="V17" i="106"/>
  <c r="U17" i="106"/>
  <c r="X17" i="106"/>
  <c r="T17" i="106"/>
  <c r="S17" i="106"/>
  <c r="R17" i="106"/>
  <c r="Q17" i="106"/>
  <c r="W16" i="106"/>
  <c r="V16" i="106"/>
  <c r="X16" i="106" s="1"/>
  <c r="U16" i="106"/>
  <c r="T16" i="106"/>
  <c r="Y16" i="106"/>
  <c r="S16" i="106"/>
  <c r="R16" i="106"/>
  <c r="Q16" i="106"/>
  <c r="Z16" i="106"/>
  <c r="W15" i="106"/>
  <c r="V15" i="106"/>
  <c r="X15" i="106" s="1"/>
  <c r="U15" i="106"/>
  <c r="T15" i="106"/>
  <c r="Y15" i="106"/>
  <c r="S15" i="106"/>
  <c r="R15" i="106"/>
  <c r="Q15" i="106"/>
  <c r="W14" i="106"/>
  <c r="V14" i="106"/>
  <c r="U14" i="106"/>
  <c r="X14" i="106" s="1"/>
  <c r="T14" i="106"/>
  <c r="Y14" i="106"/>
  <c r="S14" i="106"/>
  <c r="R14" i="106"/>
  <c r="Q14" i="106"/>
  <c r="Z14" i="106"/>
  <c r="W13" i="106"/>
  <c r="V13" i="106"/>
  <c r="U13" i="106"/>
  <c r="T13" i="106"/>
  <c r="Y13" i="106"/>
  <c r="S13" i="106"/>
  <c r="R13" i="106"/>
  <c r="Q13" i="106"/>
  <c r="W12" i="106"/>
  <c r="V12" i="106"/>
  <c r="U12" i="106"/>
  <c r="X12" i="106" s="1"/>
  <c r="T12" i="106"/>
  <c r="Y12" i="106"/>
  <c r="S12" i="106"/>
  <c r="R12" i="106"/>
  <c r="Q12" i="106"/>
  <c r="Z12" i="106"/>
  <c r="W11" i="106"/>
  <c r="V11" i="106"/>
  <c r="U11" i="106"/>
  <c r="T11" i="106"/>
  <c r="Y11" i="106"/>
  <c r="S11" i="106"/>
  <c r="R11" i="106"/>
  <c r="Q11" i="106"/>
  <c r="Y10" i="106"/>
  <c r="W10" i="106"/>
  <c r="V10" i="106"/>
  <c r="U10" i="106"/>
  <c r="T10" i="106"/>
  <c r="S10" i="106"/>
  <c r="R10" i="106"/>
  <c r="Q10" i="106"/>
  <c r="Z10" i="106"/>
  <c r="W9" i="106"/>
  <c r="V9" i="106"/>
  <c r="U9" i="106"/>
  <c r="T9" i="106"/>
  <c r="Y9" i="106"/>
  <c r="S9" i="106"/>
  <c r="R9" i="106"/>
  <c r="Q9" i="106"/>
  <c r="W8" i="106"/>
  <c r="V8" i="106"/>
  <c r="U8" i="106"/>
  <c r="T8" i="106"/>
  <c r="Y8" i="106"/>
  <c r="S8" i="106"/>
  <c r="R8" i="106"/>
  <c r="Q8" i="106"/>
  <c r="Z8" i="106"/>
  <c r="W7" i="106"/>
  <c r="V7" i="106"/>
  <c r="U7" i="106"/>
  <c r="T7" i="106"/>
  <c r="Y7" i="106"/>
  <c r="S7" i="106"/>
  <c r="R7" i="106"/>
  <c r="Q7" i="106"/>
  <c r="X2" i="106"/>
  <c r="W32" i="105"/>
  <c r="V32" i="105"/>
  <c r="U32" i="105"/>
  <c r="T32" i="105"/>
  <c r="S32" i="105"/>
  <c r="R32" i="105"/>
  <c r="C32" i="105"/>
  <c r="P31" i="105"/>
  <c r="O31" i="105"/>
  <c r="R145" i="44" s="1"/>
  <c r="N31" i="105"/>
  <c r="M31" i="105"/>
  <c r="L31" i="105"/>
  <c r="K31" i="105"/>
  <c r="J31" i="105"/>
  <c r="I31" i="105"/>
  <c r="H31" i="105"/>
  <c r="G31" i="105"/>
  <c r="F31" i="105"/>
  <c r="E31" i="105"/>
  <c r="D31" i="105"/>
  <c r="C31" i="105"/>
  <c r="W30" i="105"/>
  <c r="V30" i="105"/>
  <c r="U30" i="105"/>
  <c r="T30" i="105"/>
  <c r="Y30" i="105"/>
  <c r="S30" i="105"/>
  <c r="R30" i="105"/>
  <c r="Q30" i="105"/>
  <c r="Z30" i="105"/>
  <c r="A30" i="105"/>
  <c r="W29" i="105"/>
  <c r="V29" i="105"/>
  <c r="U29" i="105"/>
  <c r="T29" i="105"/>
  <c r="Y29" i="105"/>
  <c r="S29" i="105"/>
  <c r="R29" i="105"/>
  <c r="Q29" i="105"/>
  <c r="Z29" i="105"/>
  <c r="A29" i="105"/>
  <c r="Y28" i="105"/>
  <c r="W28" i="105"/>
  <c r="V28" i="105"/>
  <c r="U28" i="105"/>
  <c r="T28" i="105"/>
  <c r="S28" i="105"/>
  <c r="R28" i="105"/>
  <c r="Q28" i="105"/>
  <c r="Z28" i="105"/>
  <c r="A28" i="105"/>
  <c r="Y27" i="105"/>
  <c r="W27" i="105"/>
  <c r="V27" i="105"/>
  <c r="U27" i="105"/>
  <c r="T27" i="105"/>
  <c r="S27" i="105"/>
  <c r="R27" i="105"/>
  <c r="Q27" i="105"/>
  <c r="Z27" i="105"/>
  <c r="A27" i="105"/>
  <c r="W26" i="105"/>
  <c r="V26" i="105"/>
  <c r="U26" i="105"/>
  <c r="T26" i="105"/>
  <c r="Y26" i="105"/>
  <c r="S26" i="105"/>
  <c r="R26" i="105"/>
  <c r="Q26" i="105"/>
  <c r="Z26" i="105"/>
  <c r="A26" i="105"/>
  <c r="W25" i="105"/>
  <c r="V25" i="105"/>
  <c r="U25" i="105"/>
  <c r="T25" i="105"/>
  <c r="Y25" i="105"/>
  <c r="S25" i="105"/>
  <c r="R25" i="105"/>
  <c r="Q25" i="105"/>
  <c r="Z25" i="105"/>
  <c r="A25" i="105"/>
  <c r="Y24" i="105"/>
  <c r="W24" i="105"/>
  <c r="V24" i="105"/>
  <c r="U24" i="105"/>
  <c r="T24" i="105"/>
  <c r="S24" i="105"/>
  <c r="R24" i="105"/>
  <c r="Q24" i="105"/>
  <c r="Z24" i="105"/>
  <c r="A24" i="105"/>
  <c r="Y23" i="105"/>
  <c r="W23" i="105"/>
  <c r="V23" i="105"/>
  <c r="U23" i="105"/>
  <c r="T23" i="105"/>
  <c r="S23" i="105"/>
  <c r="R23" i="105"/>
  <c r="Q23" i="105"/>
  <c r="Z23" i="105"/>
  <c r="A23" i="105"/>
  <c r="W22" i="105"/>
  <c r="V22" i="105"/>
  <c r="U22" i="105"/>
  <c r="T22" i="105"/>
  <c r="Y22" i="105"/>
  <c r="S22" i="105"/>
  <c r="R22" i="105"/>
  <c r="Q22" i="105"/>
  <c r="Z22" i="105"/>
  <c r="A22" i="105"/>
  <c r="W21" i="105"/>
  <c r="V21" i="105"/>
  <c r="U21" i="105"/>
  <c r="T21" i="105"/>
  <c r="Y21" i="105"/>
  <c r="S21" i="105"/>
  <c r="R21" i="105"/>
  <c r="Q21" i="105"/>
  <c r="Z21" i="105"/>
  <c r="A21" i="105"/>
  <c r="Y20" i="105"/>
  <c r="W20" i="105"/>
  <c r="V20" i="105"/>
  <c r="U20" i="105"/>
  <c r="T20" i="105"/>
  <c r="S20" i="105"/>
  <c r="R20" i="105"/>
  <c r="Q20" i="105"/>
  <c r="Z20" i="105"/>
  <c r="A20" i="105"/>
  <c r="Y19" i="105"/>
  <c r="W19" i="105"/>
  <c r="V19" i="105"/>
  <c r="U19" i="105"/>
  <c r="T19" i="105"/>
  <c r="S19" i="105"/>
  <c r="R19" i="105"/>
  <c r="Q19" i="105"/>
  <c r="Z19" i="105"/>
  <c r="W18" i="105"/>
  <c r="V18" i="105"/>
  <c r="U18" i="105"/>
  <c r="T18" i="105"/>
  <c r="Y18" i="105"/>
  <c r="S18" i="105"/>
  <c r="R18" i="105"/>
  <c r="Q18" i="105"/>
  <c r="W17" i="105"/>
  <c r="V17" i="105"/>
  <c r="U17" i="105"/>
  <c r="T17" i="105"/>
  <c r="Y17" i="105"/>
  <c r="S17" i="105"/>
  <c r="R17" i="105"/>
  <c r="Q17" i="105"/>
  <c r="Z17" i="105"/>
  <c r="Y16" i="105"/>
  <c r="W16" i="105"/>
  <c r="V16" i="105"/>
  <c r="U16" i="105"/>
  <c r="T16" i="105"/>
  <c r="S16" i="105"/>
  <c r="R16" i="105"/>
  <c r="Q16" i="105"/>
  <c r="Z16" i="105"/>
  <c r="Y15" i="105"/>
  <c r="W15" i="105"/>
  <c r="V15" i="105"/>
  <c r="U15" i="105"/>
  <c r="T15" i="105"/>
  <c r="S15" i="105"/>
  <c r="R15" i="105"/>
  <c r="Q15" i="105"/>
  <c r="Z15" i="105"/>
  <c r="W14" i="105"/>
  <c r="V14" i="105"/>
  <c r="U14" i="105"/>
  <c r="T14" i="105"/>
  <c r="Y14" i="105"/>
  <c r="S14" i="105"/>
  <c r="R14" i="105"/>
  <c r="Q14" i="105"/>
  <c r="Z14" i="105"/>
  <c r="W13" i="105"/>
  <c r="V13" i="105"/>
  <c r="U13" i="105"/>
  <c r="T13" i="105"/>
  <c r="Y13" i="105"/>
  <c r="S13" i="105"/>
  <c r="R13" i="105"/>
  <c r="Q13" i="105"/>
  <c r="Z13" i="105"/>
  <c r="Y12" i="105"/>
  <c r="W12" i="105"/>
  <c r="V12" i="105"/>
  <c r="U12" i="105"/>
  <c r="T12" i="105"/>
  <c r="S12" i="105"/>
  <c r="R12" i="105"/>
  <c r="Q12" i="105"/>
  <c r="Z12" i="105"/>
  <c r="T11" i="105"/>
  <c r="Y11" i="105"/>
  <c r="W11" i="105"/>
  <c r="V11" i="105"/>
  <c r="U11" i="105"/>
  <c r="S11" i="105"/>
  <c r="R11" i="105"/>
  <c r="Q11" i="105"/>
  <c r="Z11" i="105"/>
  <c r="W10" i="105"/>
  <c r="V10" i="105"/>
  <c r="U10" i="105"/>
  <c r="T10" i="105"/>
  <c r="Y10" i="105"/>
  <c r="S10" i="105"/>
  <c r="R10" i="105"/>
  <c r="Q10" i="105"/>
  <c r="Z10" i="105"/>
  <c r="W9" i="105"/>
  <c r="V9" i="105"/>
  <c r="U9" i="105"/>
  <c r="T9" i="105"/>
  <c r="Y9" i="105"/>
  <c r="S9" i="105"/>
  <c r="R9" i="105"/>
  <c r="Q9" i="105"/>
  <c r="Z9" i="105"/>
  <c r="W8" i="105"/>
  <c r="V8" i="105"/>
  <c r="U8" i="105"/>
  <c r="T8" i="105"/>
  <c r="Y8" i="105"/>
  <c r="S8" i="105"/>
  <c r="R8" i="105"/>
  <c r="Q8" i="105"/>
  <c r="Z8" i="105"/>
  <c r="Y7" i="105"/>
  <c r="W7" i="105"/>
  <c r="V7" i="105"/>
  <c r="U7" i="105"/>
  <c r="T7" i="105"/>
  <c r="S7" i="105"/>
  <c r="R7" i="105"/>
  <c r="Q7" i="105"/>
  <c r="Z7" i="105"/>
  <c r="X2" i="105"/>
  <c r="A145" i="44" s="1"/>
  <c r="V32" i="104"/>
  <c r="U32" i="104"/>
  <c r="X32" i="104" s="1"/>
  <c r="T32" i="104"/>
  <c r="S32" i="104"/>
  <c r="R32" i="104"/>
  <c r="P31" i="104"/>
  <c r="S143" i="44" s="1"/>
  <c r="O31" i="104"/>
  <c r="N31" i="104"/>
  <c r="M31" i="104"/>
  <c r="L31" i="104"/>
  <c r="O143" i="44" s="1"/>
  <c r="K31" i="104"/>
  <c r="M143" i="44" s="1"/>
  <c r="J31" i="104"/>
  <c r="I31" i="104"/>
  <c r="G31" i="104"/>
  <c r="F143" i="44" s="1"/>
  <c r="E31" i="104"/>
  <c r="C31" i="104"/>
  <c r="Y30" i="104"/>
  <c r="W30" i="104"/>
  <c r="V30" i="104"/>
  <c r="U30" i="104"/>
  <c r="T30" i="104"/>
  <c r="S30" i="104"/>
  <c r="R30" i="104"/>
  <c r="Q30" i="104"/>
  <c r="Z30" i="104"/>
  <c r="A30" i="104"/>
  <c r="Y29" i="104"/>
  <c r="W29" i="104"/>
  <c r="V29" i="104"/>
  <c r="U29" i="104"/>
  <c r="T29" i="104"/>
  <c r="S29" i="104"/>
  <c r="R29" i="104"/>
  <c r="Q29" i="104"/>
  <c r="Z29" i="104"/>
  <c r="A29" i="104"/>
  <c r="W28" i="104"/>
  <c r="V28" i="104"/>
  <c r="U28" i="104"/>
  <c r="T28" i="104"/>
  <c r="Y28" i="104"/>
  <c r="S28" i="104"/>
  <c r="R28" i="104"/>
  <c r="Q28" i="104"/>
  <c r="Z28" i="104"/>
  <c r="A28" i="104"/>
  <c r="W27" i="104"/>
  <c r="V27" i="104"/>
  <c r="U27" i="104"/>
  <c r="T27" i="104"/>
  <c r="Y27" i="104"/>
  <c r="S27" i="104"/>
  <c r="R27" i="104"/>
  <c r="Q27" i="104"/>
  <c r="Z27" i="104"/>
  <c r="A27" i="104"/>
  <c r="Y26" i="104"/>
  <c r="W26" i="104"/>
  <c r="V26" i="104"/>
  <c r="U26" i="104"/>
  <c r="T26" i="104"/>
  <c r="S26" i="104"/>
  <c r="R26" i="104"/>
  <c r="Q26" i="104"/>
  <c r="Z26" i="104"/>
  <c r="A26" i="104"/>
  <c r="Y25" i="104"/>
  <c r="W25" i="104"/>
  <c r="V25" i="104"/>
  <c r="U25" i="104"/>
  <c r="T25" i="104"/>
  <c r="S25" i="104"/>
  <c r="R25" i="104"/>
  <c r="Q25" i="104"/>
  <c r="Z25" i="104"/>
  <c r="A25" i="104"/>
  <c r="W24" i="104"/>
  <c r="V24" i="104"/>
  <c r="U24" i="104"/>
  <c r="T24" i="104"/>
  <c r="Y24" i="104"/>
  <c r="S24" i="104"/>
  <c r="R24" i="104"/>
  <c r="Q24" i="104"/>
  <c r="Z24" i="104"/>
  <c r="A24" i="104"/>
  <c r="W23" i="104"/>
  <c r="V23" i="104"/>
  <c r="U23" i="104"/>
  <c r="T23" i="104"/>
  <c r="Y23" i="104"/>
  <c r="S23" i="104"/>
  <c r="R23" i="104"/>
  <c r="Q23" i="104"/>
  <c r="Z23" i="104"/>
  <c r="A23" i="104"/>
  <c r="Y22" i="104"/>
  <c r="W22" i="104"/>
  <c r="V22" i="104"/>
  <c r="U22" i="104"/>
  <c r="T22" i="104"/>
  <c r="S22" i="104"/>
  <c r="R22" i="104"/>
  <c r="Q22" i="104"/>
  <c r="Z22" i="104"/>
  <c r="A22" i="104"/>
  <c r="Y21" i="104"/>
  <c r="W21" i="104"/>
  <c r="V21" i="104"/>
  <c r="U21" i="104"/>
  <c r="T21" i="104"/>
  <c r="S21" i="104"/>
  <c r="R21" i="104"/>
  <c r="Q21" i="104"/>
  <c r="Z21" i="104"/>
  <c r="A21" i="104"/>
  <c r="W20" i="104"/>
  <c r="V20" i="104"/>
  <c r="U20" i="104"/>
  <c r="T20" i="104"/>
  <c r="Y20" i="104"/>
  <c r="S20" i="104"/>
  <c r="R20" i="104"/>
  <c r="Q20" i="104"/>
  <c r="Z20" i="104"/>
  <c r="A20" i="104"/>
  <c r="W19" i="104"/>
  <c r="V19" i="104"/>
  <c r="U19" i="104"/>
  <c r="T19" i="104"/>
  <c r="Y19" i="104"/>
  <c r="S19" i="104"/>
  <c r="R19" i="104"/>
  <c r="Q19" i="104"/>
  <c r="Z19" i="104"/>
  <c r="Y18" i="104"/>
  <c r="W18" i="104"/>
  <c r="V18" i="104"/>
  <c r="U18" i="104"/>
  <c r="T18" i="104"/>
  <c r="S18" i="104"/>
  <c r="R18" i="104"/>
  <c r="Q18" i="104"/>
  <c r="Z18" i="104"/>
  <c r="Y17" i="104"/>
  <c r="W17" i="104"/>
  <c r="V17" i="104"/>
  <c r="U17" i="104"/>
  <c r="T17" i="104"/>
  <c r="S17" i="104"/>
  <c r="R17" i="104"/>
  <c r="Q17" i="104"/>
  <c r="Z17" i="104"/>
  <c r="W16" i="104"/>
  <c r="V16" i="104"/>
  <c r="U16" i="104"/>
  <c r="T16" i="104"/>
  <c r="Y16" i="104"/>
  <c r="S16" i="104"/>
  <c r="R16" i="104"/>
  <c r="Q16" i="104"/>
  <c r="Z16" i="104"/>
  <c r="W15" i="104"/>
  <c r="V15" i="104"/>
  <c r="U15" i="104"/>
  <c r="T15" i="104"/>
  <c r="Y15" i="104"/>
  <c r="S15" i="104"/>
  <c r="R15" i="104"/>
  <c r="Q15" i="104"/>
  <c r="Z15" i="104"/>
  <c r="Y14" i="104"/>
  <c r="W14" i="104"/>
  <c r="V14" i="104"/>
  <c r="U14" i="104"/>
  <c r="T14" i="104"/>
  <c r="S14" i="104"/>
  <c r="R14" i="104"/>
  <c r="Q14" i="104"/>
  <c r="Z14" i="104"/>
  <c r="Y13" i="104"/>
  <c r="W13" i="104"/>
  <c r="V13" i="104"/>
  <c r="U13" i="104"/>
  <c r="T13" i="104"/>
  <c r="S13" i="104"/>
  <c r="R13" i="104"/>
  <c r="Q13" i="104"/>
  <c r="Z13" i="104"/>
  <c r="W12" i="104"/>
  <c r="W12" i="85"/>
  <c r="W12" i="86"/>
  <c r="W12" i="87"/>
  <c r="W12" i="88"/>
  <c r="W12" i="89"/>
  <c r="W12" i="90"/>
  <c r="W12" i="91"/>
  <c r="W12" i="92"/>
  <c r="W12" i="93"/>
  <c r="W12" i="94"/>
  <c r="W12" i="95"/>
  <c r="W12" i="96"/>
  <c r="W12" i="97"/>
  <c r="W12" i="98"/>
  <c r="W12" i="99"/>
  <c r="W12" i="100"/>
  <c r="W12" i="101"/>
  <c r="W12" i="102"/>
  <c r="W12" i="103"/>
  <c r="V12" i="104"/>
  <c r="U12" i="104"/>
  <c r="T12" i="104"/>
  <c r="Y12" i="104"/>
  <c r="S12" i="104"/>
  <c r="R12" i="104"/>
  <c r="Q12" i="104"/>
  <c r="W11" i="104"/>
  <c r="V11" i="104"/>
  <c r="U11" i="104"/>
  <c r="T11" i="104"/>
  <c r="Y11" i="104"/>
  <c r="S11" i="104"/>
  <c r="R11" i="104"/>
  <c r="Q11" i="104"/>
  <c r="Z11" i="104"/>
  <c r="W10" i="104"/>
  <c r="V10" i="104"/>
  <c r="U10" i="104"/>
  <c r="T10" i="104"/>
  <c r="Y10" i="104"/>
  <c r="S10" i="104"/>
  <c r="R10" i="104"/>
  <c r="Q10" i="104"/>
  <c r="Z10" i="104"/>
  <c r="Y9" i="104"/>
  <c r="W9" i="104"/>
  <c r="V9" i="104"/>
  <c r="U9" i="104"/>
  <c r="T9" i="104"/>
  <c r="S9" i="104"/>
  <c r="R9" i="104"/>
  <c r="Q9" i="104"/>
  <c r="Z9" i="104"/>
  <c r="W8" i="104"/>
  <c r="V8" i="104"/>
  <c r="U8" i="104"/>
  <c r="T8" i="104"/>
  <c r="Y8" i="104"/>
  <c r="S8" i="104"/>
  <c r="R8" i="104"/>
  <c r="Q8" i="104"/>
  <c r="Z8" i="104"/>
  <c r="W7" i="104"/>
  <c r="V7" i="104"/>
  <c r="U7" i="104"/>
  <c r="T7" i="104"/>
  <c r="Y7" i="104"/>
  <c r="S7" i="104"/>
  <c r="R7" i="104"/>
  <c r="Q7" i="104"/>
  <c r="Z7" i="104"/>
  <c r="V32" i="103"/>
  <c r="U32" i="103"/>
  <c r="X32" i="103" s="1"/>
  <c r="T32" i="103"/>
  <c r="S32" i="103"/>
  <c r="R32" i="103"/>
  <c r="D142" i="44" s="1"/>
  <c r="P31" i="103"/>
  <c r="O31" i="103"/>
  <c r="N31" i="103"/>
  <c r="Q141" i="44"/>
  <c r="M31" i="103"/>
  <c r="P141" i="44" s="1"/>
  <c r="L31" i="103"/>
  <c r="K31" i="103"/>
  <c r="J31" i="103"/>
  <c r="I31" i="103"/>
  <c r="H31" i="103"/>
  <c r="H141" i="44" s="1"/>
  <c r="G31" i="103"/>
  <c r="F141" i="44" s="1"/>
  <c r="F31" i="103"/>
  <c r="E31" i="103"/>
  <c r="D31" i="103"/>
  <c r="C31" i="103"/>
  <c r="W30" i="103"/>
  <c r="V30" i="103"/>
  <c r="X30" i="103"/>
  <c r="U30" i="103"/>
  <c r="T30" i="103"/>
  <c r="Y30" i="103"/>
  <c r="S30" i="103"/>
  <c r="R30" i="103"/>
  <c r="Q30" i="103"/>
  <c r="Z30" i="103"/>
  <c r="A30" i="103"/>
  <c r="W29" i="103"/>
  <c r="V29" i="103"/>
  <c r="U29" i="103"/>
  <c r="T29" i="103"/>
  <c r="Y29" i="103"/>
  <c r="S29" i="103"/>
  <c r="R29" i="103"/>
  <c r="Q29" i="103"/>
  <c r="Z29" i="103"/>
  <c r="A29" i="103"/>
  <c r="W28" i="103"/>
  <c r="V28" i="103"/>
  <c r="U28" i="103"/>
  <c r="T28" i="103"/>
  <c r="Y28" i="103"/>
  <c r="S28" i="103"/>
  <c r="R28" i="103"/>
  <c r="Q28" i="103"/>
  <c r="Z28" i="103"/>
  <c r="A28" i="103"/>
  <c r="Y27" i="103"/>
  <c r="W27" i="103"/>
  <c r="V27" i="103"/>
  <c r="U27" i="103"/>
  <c r="X27" i="103"/>
  <c r="T27" i="103"/>
  <c r="S27" i="103"/>
  <c r="R27" i="103"/>
  <c r="Q27" i="103"/>
  <c r="Z27" i="103"/>
  <c r="A27" i="103"/>
  <c r="W26" i="103"/>
  <c r="V26" i="103"/>
  <c r="X26" i="103"/>
  <c r="U26" i="103"/>
  <c r="T26" i="103"/>
  <c r="Y26" i="103"/>
  <c r="S26" i="103"/>
  <c r="R26" i="103"/>
  <c r="Q26" i="103"/>
  <c r="Z26" i="103"/>
  <c r="A26" i="103"/>
  <c r="W25" i="103"/>
  <c r="V25" i="103"/>
  <c r="U25" i="103"/>
  <c r="T25" i="103"/>
  <c r="Y25" i="103"/>
  <c r="S25" i="103"/>
  <c r="R25" i="103"/>
  <c r="Q25" i="103"/>
  <c r="Z25" i="103"/>
  <c r="A25" i="103"/>
  <c r="W24" i="103"/>
  <c r="V24" i="103"/>
  <c r="U24" i="103"/>
  <c r="T24" i="103"/>
  <c r="Y24" i="103"/>
  <c r="S24" i="103"/>
  <c r="R24" i="103"/>
  <c r="Q24" i="103"/>
  <c r="Z24" i="103"/>
  <c r="A24" i="103"/>
  <c r="Y23" i="103"/>
  <c r="W23" i="103"/>
  <c r="V23" i="103"/>
  <c r="U23" i="103"/>
  <c r="X23" i="103"/>
  <c r="T23" i="103"/>
  <c r="S23" i="103"/>
  <c r="R23" i="103"/>
  <c r="Q23" i="103"/>
  <c r="Z23" i="103"/>
  <c r="A23" i="103"/>
  <c r="Y22" i="103"/>
  <c r="W22" i="103"/>
  <c r="V22" i="103"/>
  <c r="U22" i="103"/>
  <c r="T22" i="103"/>
  <c r="S22" i="103"/>
  <c r="R22" i="103"/>
  <c r="Q22" i="103"/>
  <c r="Z22" i="103"/>
  <c r="A22" i="103"/>
  <c r="W21" i="103"/>
  <c r="V21" i="103"/>
  <c r="U21" i="103"/>
  <c r="T21" i="103"/>
  <c r="Y21" i="103"/>
  <c r="S21" i="103"/>
  <c r="R21" i="103"/>
  <c r="Q21" i="103"/>
  <c r="A21" i="103"/>
  <c r="W20" i="103"/>
  <c r="V20" i="103"/>
  <c r="U20" i="103"/>
  <c r="T20" i="103"/>
  <c r="Y20" i="103"/>
  <c r="S20" i="103"/>
  <c r="R20" i="103"/>
  <c r="Q20" i="103"/>
  <c r="A20" i="103"/>
  <c r="W19" i="103"/>
  <c r="V19" i="103"/>
  <c r="U19" i="103"/>
  <c r="T19" i="103"/>
  <c r="Y19" i="103"/>
  <c r="S19" i="103"/>
  <c r="R19" i="103"/>
  <c r="Q19" i="103"/>
  <c r="Y18" i="103"/>
  <c r="W18" i="103"/>
  <c r="V18" i="103"/>
  <c r="U18" i="103"/>
  <c r="T18" i="103"/>
  <c r="S18" i="103"/>
  <c r="R18" i="103"/>
  <c r="Q18" i="103"/>
  <c r="W17" i="103"/>
  <c r="V17" i="103"/>
  <c r="U17" i="103"/>
  <c r="T17" i="103"/>
  <c r="Y17" i="103"/>
  <c r="S17" i="103"/>
  <c r="R17" i="103"/>
  <c r="Q17" i="103"/>
  <c r="Z17" i="103"/>
  <c r="W16" i="103"/>
  <c r="V16" i="103"/>
  <c r="U16" i="103"/>
  <c r="T16" i="103"/>
  <c r="Y16" i="103"/>
  <c r="S16" i="103"/>
  <c r="R16" i="103"/>
  <c r="Q16" i="103"/>
  <c r="W15" i="103"/>
  <c r="V15" i="103"/>
  <c r="U15" i="103"/>
  <c r="T15" i="103"/>
  <c r="Y15" i="103"/>
  <c r="S15" i="103"/>
  <c r="R15" i="103"/>
  <c r="Q15" i="103"/>
  <c r="Z15" i="103"/>
  <c r="W14" i="103"/>
  <c r="V14" i="103"/>
  <c r="U14" i="103"/>
  <c r="T14" i="103"/>
  <c r="Y14" i="103"/>
  <c r="S14" i="103"/>
  <c r="R14" i="103"/>
  <c r="Q14" i="103"/>
  <c r="Z14" i="103"/>
  <c r="W13" i="103"/>
  <c r="V13" i="103"/>
  <c r="U13" i="103"/>
  <c r="T13" i="103"/>
  <c r="Y13" i="103"/>
  <c r="S13" i="103"/>
  <c r="R13" i="103"/>
  <c r="Q13" i="103"/>
  <c r="V12" i="103"/>
  <c r="U12" i="103"/>
  <c r="T12" i="103"/>
  <c r="Y12" i="103"/>
  <c r="S12" i="103"/>
  <c r="R12" i="103"/>
  <c r="Q12" i="103"/>
  <c r="Z12" i="103"/>
  <c r="W11" i="103"/>
  <c r="V11" i="103"/>
  <c r="U11" i="103"/>
  <c r="T11" i="103"/>
  <c r="Y11" i="103"/>
  <c r="S11" i="103"/>
  <c r="R11" i="103"/>
  <c r="Q11" i="103"/>
  <c r="Z11" i="103"/>
  <c r="Y10" i="103"/>
  <c r="W10" i="103"/>
  <c r="V10" i="103"/>
  <c r="U10" i="103"/>
  <c r="T10" i="103"/>
  <c r="S10" i="103"/>
  <c r="R10" i="103"/>
  <c r="Q10" i="103"/>
  <c r="W9" i="103"/>
  <c r="V9" i="103"/>
  <c r="X9" i="103" s="1"/>
  <c r="U9" i="103"/>
  <c r="T9" i="103"/>
  <c r="Y9" i="103"/>
  <c r="S9" i="103"/>
  <c r="R9" i="103"/>
  <c r="Q9" i="103"/>
  <c r="W8" i="103"/>
  <c r="V8" i="103"/>
  <c r="U8" i="103"/>
  <c r="T8" i="103"/>
  <c r="Y8" i="103"/>
  <c r="S8" i="103"/>
  <c r="R8" i="103"/>
  <c r="Q8" i="103"/>
  <c r="W7" i="103"/>
  <c r="V7" i="103"/>
  <c r="U7" i="103"/>
  <c r="T7" i="103"/>
  <c r="Y7" i="103"/>
  <c r="S7" i="103"/>
  <c r="R7" i="103"/>
  <c r="Q7" i="103"/>
  <c r="Z7" i="103"/>
  <c r="W32" i="102"/>
  <c r="V32" i="102"/>
  <c r="U32" i="102"/>
  <c r="X32" i="102" s="1"/>
  <c r="T32" i="102"/>
  <c r="S32" i="102"/>
  <c r="G140" i="44" s="1"/>
  <c r="R32" i="102"/>
  <c r="C32" i="102"/>
  <c r="P31" i="102"/>
  <c r="S139" i="44" s="1"/>
  <c r="O31" i="102"/>
  <c r="N31" i="102"/>
  <c r="M31" i="102"/>
  <c r="P139" i="44" s="1"/>
  <c r="L31" i="102"/>
  <c r="O139" i="44" s="1"/>
  <c r="K31" i="102"/>
  <c r="M139" i="44" s="1"/>
  <c r="J31" i="102"/>
  <c r="L139" i="44" s="1"/>
  <c r="I31" i="102"/>
  <c r="H31" i="102"/>
  <c r="H139" i="44" s="1"/>
  <c r="G31" i="102"/>
  <c r="F31" i="102"/>
  <c r="E139" i="44" s="1"/>
  <c r="E31" i="102"/>
  <c r="D31" i="102"/>
  <c r="C31" i="102"/>
  <c r="W30" i="102"/>
  <c r="V30" i="102"/>
  <c r="U30" i="102"/>
  <c r="X30" i="102"/>
  <c r="T30" i="102"/>
  <c r="Y30" i="102"/>
  <c r="S30" i="102"/>
  <c r="R30" i="102"/>
  <c r="Q30" i="102"/>
  <c r="Z30" i="102"/>
  <c r="A30" i="102"/>
  <c r="W29" i="102"/>
  <c r="V29" i="102"/>
  <c r="U29" i="102"/>
  <c r="X29" i="102"/>
  <c r="T29" i="102"/>
  <c r="Y29" i="102"/>
  <c r="S29" i="102"/>
  <c r="R29" i="102"/>
  <c r="Q29" i="102"/>
  <c r="Z29" i="102"/>
  <c r="A29" i="102"/>
  <c r="Y28" i="102"/>
  <c r="W28" i="102"/>
  <c r="V28" i="102"/>
  <c r="X28" i="102"/>
  <c r="U28" i="102"/>
  <c r="T28" i="102"/>
  <c r="S28" i="102"/>
  <c r="R28" i="102"/>
  <c r="Q28" i="102"/>
  <c r="Z28" i="102"/>
  <c r="A28" i="102"/>
  <c r="Y27" i="102"/>
  <c r="W27" i="102"/>
  <c r="V27" i="102"/>
  <c r="U27" i="102"/>
  <c r="T27" i="102"/>
  <c r="S27" i="102"/>
  <c r="R27" i="102"/>
  <c r="Q27" i="102"/>
  <c r="Z27" i="102"/>
  <c r="A27" i="102"/>
  <c r="W26" i="102"/>
  <c r="V26" i="102"/>
  <c r="U26" i="102"/>
  <c r="X26" i="102"/>
  <c r="T26" i="102"/>
  <c r="Y26" i="102"/>
  <c r="S26" i="102"/>
  <c r="R26" i="102"/>
  <c r="Q26" i="102"/>
  <c r="Z26" i="102"/>
  <c r="A26" i="102"/>
  <c r="W25" i="102"/>
  <c r="V25" i="102"/>
  <c r="U25" i="102"/>
  <c r="X25" i="102"/>
  <c r="T25" i="102"/>
  <c r="Y25" i="102"/>
  <c r="S25" i="102"/>
  <c r="R25" i="102"/>
  <c r="Q25" i="102"/>
  <c r="Z25" i="102"/>
  <c r="A25" i="102"/>
  <c r="Y24" i="102"/>
  <c r="W24" i="102"/>
  <c r="V24" i="102"/>
  <c r="X24" i="102"/>
  <c r="U24" i="102"/>
  <c r="T24" i="102"/>
  <c r="S24" i="102"/>
  <c r="R24" i="102"/>
  <c r="Q24" i="102"/>
  <c r="Z24" i="102"/>
  <c r="A24" i="102"/>
  <c r="Y23" i="102"/>
  <c r="W23" i="102"/>
  <c r="V23" i="102"/>
  <c r="U23" i="102"/>
  <c r="T23" i="102"/>
  <c r="S23" i="102"/>
  <c r="R23" i="102"/>
  <c r="Q23" i="102"/>
  <c r="Z23" i="102"/>
  <c r="A23" i="102"/>
  <c r="W22" i="102"/>
  <c r="V22" i="102"/>
  <c r="U22" i="102"/>
  <c r="X22" i="102"/>
  <c r="T22" i="102"/>
  <c r="Y22" i="102"/>
  <c r="S22" i="102"/>
  <c r="R22" i="102"/>
  <c r="Q22" i="102"/>
  <c r="Z22" i="102"/>
  <c r="A22" i="102"/>
  <c r="AA22" i="102" s="1"/>
  <c r="W21" i="102"/>
  <c r="V21" i="102"/>
  <c r="U21" i="102"/>
  <c r="X21" i="102"/>
  <c r="T21" i="102"/>
  <c r="Y21" i="102"/>
  <c r="S21" i="102"/>
  <c r="R21" i="102"/>
  <c r="Q21" i="102"/>
  <c r="Z21" i="102"/>
  <c r="A21" i="102"/>
  <c r="Y20" i="102"/>
  <c r="W20" i="102"/>
  <c r="V20" i="102"/>
  <c r="X20" i="102"/>
  <c r="U20" i="102"/>
  <c r="T20" i="102"/>
  <c r="S20" i="102"/>
  <c r="R20" i="102"/>
  <c r="Q20" i="102"/>
  <c r="Z20" i="102"/>
  <c r="A20" i="102"/>
  <c r="Y19" i="102"/>
  <c r="W19" i="102"/>
  <c r="V19" i="102"/>
  <c r="U19" i="102"/>
  <c r="T19" i="102"/>
  <c r="S19" i="102"/>
  <c r="R19" i="102"/>
  <c r="Q19" i="102"/>
  <c r="W18" i="102"/>
  <c r="V18" i="102"/>
  <c r="U18" i="102"/>
  <c r="T18" i="102"/>
  <c r="Y18" i="102"/>
  <c r="S18" i="102"/>
  <c r="R18" i="102"/>
  <c r="Q18" i="102"/>
  <c r="Z18" i="102"/>
  <c r="W17" i="102"/>
  <c r="V17" i="102"/>
  <c r="U17" i="102"/>
  <c r="T17" i="102"/>
  <c r="Y17" i="102"/>
  <c r="S17" i="102"/>
  <c r="R17" i="102"/>
  <c r="Q17" i="102"/>
  <c r="Y16" i="102"/>
  <c r="W16" i="102"/>
  <c r="V16" i="102"/>
  <c r="U16" i="102"/>
  <c r="T16" i="102"/>
  <c r="S16" i="102"/>
  <c r="R16" i="102"/>
  <c r="Q16" i="102"/>
  <c r="Z16" i="102"/>
  <c r="Y15" i="102"/>
  <c r="W15" i="102"/>
  <c r="V15" i="102"/>
  <c r="U15" i="102"/>
  <c r="T15" i="102"/>
  <c r="S15" i="102"/>
  <c r="R15" i="102"/>
  <c r="Q15" i="102"/>
  <c r="W14" i="102"/>
  <c r="V14" i="102"/>
  <c r="U14" i="102"/>
  <c r="T14" i="102"/>
  <c r="Y14" i="102"/>
  <c r="S14" i="102"/>
  <c r="R14" i="102"/>
  <c r="Q14" i="102"/>
  <c r="W13" i="102"/>
  <c r="V13" i="102"/>
  <c r="X13" i="102"/>
  <c r="U13" i="102"/>
  <c r="T13" i="102"/>
  <c r="Y13" i="102"/>
  <c r="S13" i="102"/>
  <c r="R13" i="102"/>
  <c r="Q13" i="102"/>
  <c r="Y12" i="102"/>
  <c r="V12" i="102"/>
  <c r="U12" i="102"/>
  <c r="X12" i="102" s="1"/>
  <c r="T12" i="102"/>
  <c r="S12" i="102"/>
  <c r="R12" i="102"/>
  <c r="Q12" i="102"/>
  <c r="Z12" i="102"/>
  <c r="W11" i="102"/>
  <c r="V11" i="102"/>
  <c r="X11" i="102" s="1"/>
  <c r="U11" i="102"/>
  <c r="T11" i="102"/>
  <c r="Y11" i="102" s="1"/>
  <c r="S11" i="102"/>
  <c r="R11" i="102"/>
  <c r="Q11" i="102"/>
  <c r="Z11" i="102"/>
  <c r="W10" i="102"/>
  <c r="V10" i="102"/>
  <c r="U10" i="102"/>
  <c r="X10" i="102" s="1"/>
  <c r="T10" i="102"/>
  <c r="Y10" i="102"/>
  <c r="S10" i="102"/>
  <c r="R10" i="102"/>
  <c r="Q10" i="102"/>
  <c r="W9" i="102"/>
  <c r="V9" i="102"/>
  <c r="U9" i="102"/>
  <c r="T9" i="102"/>
  <c r="Y9" i="102"/>
  <c r="S9" i="102"/>
  <c r="R9" i="102"/>
  <c r="Q9" i="102"/>
  <c r="W8" i="102"/>
  <c r="V8" i="102"/>
  <c r="U8" i="102"/>
  <c r="X8" i="102" s="1"/>
  <c r="T8" i="102"/>
  <c r="Y8" i="102"/>
  <c r="S8" i="102"/>
  <c r="R8" i="102"/>
  <c r="Q8" i="102"/>
  <c r="Y7" i="102"/>
  <c r="W7" i="102"/>
  <c r="V7" i="102"/>
  <c r="U7" i="102"/>
  <c r="T7" i="102"/>
  <c r="S7" i="102"/>
  <c r="R7" i="102"/>
  <c r="Q7" i="102"/>
  <c r="W32" i="101"/>
  <c r="V32" i="101"/>
  <c r="U32" i="101"/>
  <c r="T32" i="101"/>
  <c r="S32" i="101"/>
  <c r="R32" i="101"/>
  <c r="C32" i="101"/>
  <c r="P31" i="101"/>
  <c r="S137" i="44" s="1"/>
  <c r="O31" i="101"/>
  <c r="R137" i="44" s="1"/>
  <c r="N31" i="101"/>
  <c r="M31" i="101"/>
  <c r="L31" i="101"/>
  <c r="K31" i="101"/>
  <c r="M137" i="44" s="1"/>
  <c r="J31" i="101"/>
  <c r="I31" i="101"/>
  <c r="H31" i="101"/>
  <c r="G31" i="101"/>
  <c r="F31" i="101"/>
  <c r="E31" i="101"/>
  <c r="D31" i="101"/>
  <c r="C31" i="101"/>
  <c r="W30" i="101"/>
  <c r="V30" i="101"/>
  <c r="U30" i="101"/>
  <c r="T30" i="101"/>
  <c r="Y30" i="101"/>
  <c r="S30" i="101"/>
  <c r="R30" i="101"/>
  <c r="Q30" i="101"/>
  <c r="Z30" i="101"/>
  <c r="A30" i="101"/>
  <c r="W29" i="101"/>
  <c r="V29" i="101"/>
  <c r="U29" i="101"/>
  <c r="T29" i="101"/>
  <c r="Y29" i="101"/>
  <c r="S29" i="101"/>
  <c r="R29" i="101"/>
  <c r="Q29" i="101"/>
  <c r="Z29" i="101"/>
  <c r="A29" i="101"/>
  <c r="Y28" i="101"/>
  <c r="W28" i="101"/>
  <c r="V28" i="101"/>
  <c r="U28" i="101"/>
  <c r="T28" i="101"/>
  <c r="S28" i="101"/>
  <c r="R28" i="101"/>
  <c r="Q28" i="101"/>
  <c r="Z28" i="101"/>
  <c r="A28" i="101"/>
  <c r="W27" i="101"/>
  <c r="V27" i="101"/>
  <c r="U27" i="101"/>
  <c r="T27" i="101"/>
  <c r="Y27" i="101"/>
  <c r="S27" i="101"/>
  <c r="R27" i="101"/>
  <c r="Q27" i="101"/>
  <c r="Z27" i="101"/>
  <c r="A27" i="101"/>
  <c r="W26" i="101"/>
  <c r="V26" i="101"/>
  <c r="U26" i="101"/>
  <c r="T26" i="101"/>
  <c r="Y26" i="101"/>
  <c r="S26" i="101"/>
  <c r="R26" i="101"/>
  <c r="Q26" i="101"/>
  <c r="Z26" i="101"/>
  <c r="A26" i="101"/>
  <c r="W25" i="101"/>
  <c r="V25" i="101"/>
  <c r="U25" i="101"/>
  <c r="T25" i="101"/>
  <c r="Y25" i="101"/>
  <c r="S25" i="101"/>
  <c r="R25" i="101"/>
  <c r="Q25" i="101"/>
  <c r="A25" i="101"/>
  <c r="W24" i="101"/>
  <c r="V24" i="101"/>
  <c r="U24" i="101"/>
  <c r="T24" i="101"/>
  <c r="Y24" i="101"/>
  <c r="S24" i="101"/>
  <c r="R24" i="101"/>
  <c r="Q24" i="101"/>
  <c r="Z24" i="101"/>
  <c r="A24" i="101"/>
  <c r="W23" i="101"/>
  <c r="V23" i="101"/>
  <c r="U23" i="101"/>
  <c r="T23" i="101"/>
  <c r="Y23" i="101"/>
  <c r="S23" i="101"/>
  <c r="R23" i="101"/>
  <c r="Q23" i="101"/>
  <c r="Z23" i="101"/>
  <c r="A23" i="101"/>
  <c r="W22" i="101"/>
  <c r="V22" i="101"/>
  <c r="U22" i="101"/>
  <c r="T22" i="101"/>
  <c r="Y22" i="101"/>
  <c r="S22" i="101"/>
  <c r="R22" i="101"/>
  <c r="Q22" i="101"/>
  <c r="Z22" i="101"/>
  <c r="A22" i="101"/>
  <c r="Y21" i="101"/>
  <c r="W21" i="101"/>
  <c r="V21" i="101"/>
  <c r="U21" i="101"/>
  <c r="T21" i="101"/>
  <c r="S21" i="101"/>
  <c r="R21" i="101"/>
  <c r="Q21" i="101"/>
  <c r="A21" i="101"/>
  <c r="W20" i="101"/>
  <c r="V20" i="101"/>
  <c r="U20" i="101"/>
  <c r="T20" i="101"/>
  <c r="Y20" i="101"/>
  <c r="S20" i="101"/>
  <c r="R20" i="101"/>
  <c r="Q20" i="101"/>
  <c r="A20" i="101"/>
  <c r="W19" i="101"/>
  <c r="V19" i="101"/>
  <c r="X19" i="101"/>
  <c r="U19" i="101"/>
  <c r="T19" i="101"/>
  <c r="Y19" i="101"/>
  <c r="S19" i="101"/>
  <c r="R19" i="101"/>
  <c r="Q19" i="101"/>
  <c r="Z19" i="101"/>
  <c r="W18" i="101"/>
  <c r="V18" i="101"/>
  <c r="U18" i="101"/>
  <c r="T18" i="101"/>
  <c r="Y18" i="101"/>
  <c r="S18" i="101"/>
  <c r="R18" i="101"/>
  <c r="Q18" i="101"/>
  <c r="Y17" i="101"/>
  <c r="W17" i="101"/>
  <c r="V17" i="101"/>
  <c r="U17" i="101"/>
  <c r="T17" i="101"/>
  <c r="S17" i="101"/>
  <c r="R17" i="101"/>
  <c r="Q17" i="101"/>
  <c r="Z17" i="101"/>
  <c r="Y16" i="101"/>
  <c r="W16" i="101"/>
  <c r="V16" i="101"/>
  <c r="U16" i="101"/>
  <c r="T16" i="101"/>
  <c r="S16" i="101"/>
  <c r="R16" i="101"/>
  <c r="Q16" i="101"/>
  <c r="W15" i="101"/>
  <c r="V15" i="101"/>
  <c r="U15" i="101"/>
  <c r="T15" i="101"/>
  <c r="Y15" i="101"/>
  <c r="S15" i="101"/>
  <c r="R15" i="101"/>
  <c r="Q15" i="101"/>
  <c r="Z15" i="101"/>
  <c r="W14" i="101"/>
  <c r="V14" i="101"/>
  <c r="U14" i="101"/>
  <c r="T14" i="101"/>
  <c r="Y14" i="101"/>
  <c r="S14" i="101"/>
  <c r="R14" i="101"/>
  <c r="Q14" i="101"/>
  <c r="Z14" i="101"/>
  <c r="W13" i="101"/>
  <c r="V13" i="101"/>
  <c r="U13" i="101"/>
  <c r="T13" i="101"/>
  <c r="Y13" i="101"/>
  <c r="S13" i="101"/>
  <c r="R13" i="101"/>
  <c r="Q13" i="101"/>
  <c r="Y12" i="101"/>
  <c r="V12" i="101"/>
  <c r="U12" i="101"/>
  <c r="T12" i="101"/>
  <c r="S12" i="101"/>
  <c r="R12" i="101"/>
  <c r="Q12" i="101"/>
  <c r="Z12" i="101"/>
  <c r="W11" i="101"/>
  <c r="V11" i="101"/>
  <c r="U11" i="101"/>
  <c r="T11" i="101"/>
  <c r="Y11" i="101"/>
  <c r="S11" i="101"/>
  <c r="R11" i="101"/>
  <c r="Q11" i="101"/>
  <c r="Z11" i="101"/>
  <c r="W10" i="101"/>
  <c r="V10" i="101"/>
  <c r="U10" i="101"/>
  <c r="T10" i="101"/>
  <c r="Y10" i="101"/>
  <c r="S10" i="101"/>
  <c r="R10" i="101"/>
  <c r="Q10" i="101"/>
  <c r="W9" i="101"/>
  <c r="V9" i="101"/>
  <c r="U9" i="101"/>
  <c r="T9" i="101"/>
  <c r="Y9" i="101"/>
  <c r="Y7" i="101"/>
  <c r="Y8" i="101"/>
  <c r="S9" i="101"/>
  <c r="R9" i="101"/>
  <c r="Q9" i="101"/>
  <c r="Z9" i="101"/>
  <c r="W8" i="101"/>
  <c r="V8" i="101"/>
  <c r="U8" i="101"/>
  <c r="X8" i="101" s="1"/>
  <c r="T8" i="101"/>
  <c r="S8" i="101"/>
  <c r="R8" i="101"/>
  <c r="Q8" i="101"/>
  <c r="W7" i="101"/>
  <c r="V7" i="101"/>
  <c r="U7" i="101"/>
  <c r="T7" i="101"/>
  <c r="S7" i="101"/>
  <c r="R7" i="101"/>
  <c r="Q7" i="101"/>
  <c r="Z7" i="101"/>
  <c r="W32" i="100"/>
  <c r="V32" i="100"/>
  <c r="U32" i="100"/>
  <c r="T32" i="100"/>
  <c r="S32" i="100"/>
  <c r="R32" i="100"/>
  <c r="C32" i="100"/>
  <c r="P31" i="100"/>
  <c r="S135" i="44" s="1"/>
  <c r="O31" i="100"/>
  <c r="N31" i="100"/>
  <c r="Q135" i="44"/>
  <c r="M31" i="100"/>
  <c r="L31" i="100"/>
  <c r="K31" i="100"/>
  <c r="M135" i="44" s="1"/>
  <c r="J31" i="100"/>
  <c r="L135" i="44" s="1"/>
  <c r="I31" i="100"/>
  <c r="H31" i="100"/>
  <c r="F31" i="100"/>
  <c r="D31" i="100"/>
  <c r="G31" i="100"/>
  <c r="F135" i="44" s="1"/>
  <c r="E31" i="100"/>
  <c r="C31" i="100"/>
  <c r="Y30" i="100"/>
  <c r="W30" i="100"/>
  <c r="V30" i="100"/>
  <c r="U30" i="100"/>
  <c r="T30" i="100"/>
  <c r="S30" i="100"/>
  <c r="R30" i="100"/>
  <c r="Q30" i="100"/>
  <c r="Z30" i="100"/>
  <c r="A30" i="100"/>
  <c r="Y29" i="100"/>
  <c r="W29" i="100"/>
  <c r="V29" i="100"/>
  <c r="U29" i="100"/>
  <c r="T29" i="100"/>
  <c r="S29" i="100"/>
  <c r="R29" i="100"/>
  <c r="Q29" i="100"/>
  <c r="Z29" i="100"/>
  <c r="A29" i="100"/>
  <c r="W28" i="100"/>
  <c r="V28" i="100"/>
  <c r="X28" i="100"/>
  <c r="U28" i="100"/>
  <c r="T28" i="100"/>
  <c r="Y28" i="100"/>
  <c r="S28" i="100"/>
  <c r="R28" i="100"/>
  <c r="Q28" i="100"/>
  <c r="Z28" i="100"/>
  <c r="A28" i="100"/>
  <c r="W27" i="100"/>
  <c r="V27" i="100"/>
  <c r="U27" i="100"/>
  <c r="T27" i="100"/>
  <c r="Y27" i="100"/>
  <c r="S27" i="100"/>
  <c r="R27" i="100"/>
  <c r="Q27" i="100"/>
  <c r="Z27" i="100"/>
  <c r="A27" i="100"/>
  <c r="Y26" i="100"/>
  <c r="W26" i="100"/>
  <c r="V26" i="100"/>
  <c r="U26" i="100"/>
  <c r="T26" i="100"/>
  <c r="S26" i="100"/>
  <c r="R26" i="100"/>
  <c r="Q26" i="100"/>
  <c r="Z26" i="100"/>
  <c r="A26" i="100"/>
  <c r="Y25" i="100"/>
  <c r="W25" i="100"/>
  <c r="V25" i="100"/>
  <c r="U25" i="100"/>
  <c r="T25" i="100"/>
  <c r="S25" i="100"/>
  <c r="R25" i="100"/>
  <c r="Q25" i="100"/>
  <c r="Z25" i="100"/>
  <c r="A25" i="100"/>
  <c r="W24" i="100"/>
  <c r="V24" i="100"/>
  <c r="X24" i="100"/>
  <c r="U24" i="100"/>
  <c r="T24" i="100"/>
  <c r="Y24" i="100"/>
  <c r="S24" i="100"/>
  <c r="R24" i="100"/>
  <c r="Q24" i="100"/>
  <c r="A24" i="100"/>
  <c r="W23" i="100"/>
  <c r="V23" i="100"/>
  <c r="U23" i="100"/>
  <c r="T23" i="100"/>
  <c r="Y23" i="100"/>
  <c r="S23" i="100"/>
  <c r="R23" i="100"/>
  <c r="Q23" i="100"/>
  <c r="Z23" i="100"/>
  <c r="A23" i="100"/>
  <c r="Y22" i="100"/>
  <c r="W22" i="100"/>
  <c r="V22" i="100"/>
  <c r="U22" i="100"/>
  <c r="T22" i="100"/>
  <c r="S22" i="100"/>
  <c r="R22" i="100"/>
  <c r="Q22" i="100"/>
  <c r="Z22" i="100"/>
  <c r="A22" i="100"/>
  <c r="Y21" i="100"/>
  <c r="W21" i="100"/>
  <c r="V21" i="100"/>
  <c r="U21" i="100"/>
  <c r="T21" i="100"/>
  <c r="S21" i="100"/>
  <c r="R21" i="100"/>
  <c r="Q21" i="100"/>
  <c r="Z21" i="100"/>
  <c r="A21" i="100"/>
  <c r="W20" i="100"/>
  <c r="V20" i="100"/>
  <c r="X20" i="100"/>
  <c r="U20" i="100"/>
  <c r="T20" i="100"/>
  <c r="Y20" i="100"/>
  <c r="S20" i="100"/>
  <c r="R20" i="100"/>
  <c r="Q20" i="100"/>
  <c r="A20" i="100"/>
  <c r="W19" i="100"/>
  <c r="V19" i="100"/>
  <c r="X19" i="100"/>
  <c r="U19" i="100"/>
  <c r="T19" i="100"/>
  <c r="Y19" i="100"/>
  <c r="S19" i="100"/>
  <c r="R19" i="100"/>
  <c r="Q19" i="100"/>
  <c r="Y18" i="100"/>
  <c r="W18" i="100"/>
  <c r="V18" i="100"/>
  <c r="U18" i="100"/>
  <c r="T18" i="100"/>
  <c r="S18" i="100"/>
  <c r="R18" i="100"/>
  <c r="Q18" i="100"/>
  <c r="Z18" i="100"/>
  <c r="Y17" i="100"/>
  <c r="W17" i="100"/>
  <c r="V17" i="100"/>
  <c r="U17" i="100"/>
  <c r="T17" i="100"/>
  <c r="S17" i="100"/>
  <c r="R17" i="100"/>
  <c r="Q17" i="100"/>
  <c r="Z17" i="100"/>
  <c r="W16" i="100"/>
  <c r="V16" i="100"/>
  <c r="U16" i="100"/>
  <c r="T16" i="100"/>
  <c r="Y16" i="100"/>
  <c r="S16" i="100"/>
  <c r="R16" i="100"/>
  <c r="Q16" i="100"/>
  <c r="Z16" i="100"/>
  <c r="W15" i="100"/>
  <c r="V15" i="100"/>
  <c r="U15" i="100"/>
  <c r="T15" i="100"/>
  <c r="Y15" i="100"/>
  <c r="S15" i="100"/>
  <c r="R15" i="100"/>
  <c r="Q15" i="100"/>
  <c r="Z15" i="100"/>
  <c r="Y14" i="100"/>
  <c r="W14" i="100"/>
  <c r="V14" i="100"/>
  <c r="U14" i="100"/>
  <c r="T14" i="100"/>
  <c r="S14" i="100"/>
  <c r="R14" i="100"/>
  <c r="Q14" i="100"/>
  <c r="Z14" i="100"/>
  <c r="Y13" i="100"/>
  <c r="W13" i="100"/>
  <c r="V13" i="100"/>
  <c r="U13" i="100"/>
  <c r="T13" i="100"/>
  <c r="S13" i="100"/>
  <c r="R13" i="100"/>
  <c r="Q13" i="100"/>
  <c r="Z13" i="100"/>
  <c r="V12" i="100"/>
  <c r="U12" i="100"/>
  <c r="T12" i="100"/>
  <c r="Y12" i="100"/>
  <c r="S12" i="100"/>
  <c r="R12" i="100"/>
  <c r="Q12" i="100"/>
  <c r="Z12" i="100"/>
  <c r="W11" i="100"/>
  <c r="V11" i="100"/>
  <c r="U11" i="100"/>
  <c r="T11" i="100"/>
  <c r="Y11" i="100"/>
  <c r="S11" i="100"/>
  <c r="R11" i="100"/>
  <c r="Q11" i="100"/>
  <c r="Z11" i="100"/>
  <c r="Y10" i="100"/>
  <c r="W10" i="100"/>
  <c r="V10" i="100"/>
  <c r="U10" i="100"/>
  <c r="T10" i="100"/>
  <c r="S10" i="100"/>
  <c r="R10" i="100"/>
  <c r="Q10" i="100"/>
  <c r="Z10" i="100"/>
  <c r="W9" i="100"/>
  <c r="V9" i="100"/>
  <c r="U9" i="100"/>
  <c r="T9" i="100"/>
  <c r="Y9" i="100"/>
  <c r="S9" i="100"/>
  <c r="R9" i="100"/>
  <c r="Q9" i="100"/>
  <c r="Z9" i="100"/>
  <c r="W8" i="100"/>
  <c r="V8" i="100"/>
  <c r="U8" i="100"/>
  <c r="T8" i="100"/>
  <c r="Y8" i="100"/>
  <c r="S8" i="100"/>
  <c r="R8" i="100"/>
  <c r="Q8" i="100"/>
  <c r="Z8" i="100"/>
  <c r="W7" i="100"/>
  <c r="V7" i="100"/>
  <c r="U7" i="100"/>
  <c r="T7" i="100"/>
  <c r="Y7" i="100"/>
  <c r="S7" i="100"/>
  <c r="R7" i="100"/>
  <c r="Q7" i="100"/>
  <c r="Z7" i="100"/>
  <c r="W32" i="99"/>
  <c r="V32" i="99"/>
  <c r="U32" i="99"/>
  <c r="T32" i="99"/>
  <c r="S32" i="99"/>
  <c r="R32" i="99"/>
  <c r="C32" i="99"/>
  <c r="P31" i="99"/>
  <c r="S133" i="44" s="1"/>
  <c r="O31" i="99"/>
  <c r="N31" i="99"/>
  <c r="M31" i="99"/>
  <c r="L31" i="99"/>
  <c r="K31" i="99"/>
  <c r="J31" i="99"/>
  <c r="I31" i="99"/>
  <c r="H31" i="99"/>
  <c r="G31" i="99"/>
  <c r="F133" i="44" s="1"/>
  <c r="F31" i="99"/>
  <c r="E133" i="44" s="1"/>
  <c r="E31" i="99"/>
  <c r="D31" i="99"/>
  <c r="B133" i="44" s="1"/>
  <c r="C31" i="99"/>
  <c r="Y30" i="99"/>
  <c r="W30" i="99"/>
  <c r="V30" i="99"/>
  <c r="X30" i="99"/>
  <c r="U30" i="99"/>
  <c r="T30" i="99"/>
  <c r="S30" i="99"/>
  <c r="R30" i="99"/>
  <c r="Q30" i="99"/>
  <c r="Z30" i="99"/>
  <c r="A30" i="99"/>
  <c r="W29" i="99"/>
  <c r="V29" i="99"/>
  <c r="U29" i="99"/>
  <c r="T29" i="99"/>
  <c r="Y29" i="99"/>
  <c r="S29" i="99"/>
  <c r="R29" i="99"/>
  <c r="Q29" i="99"/>
  <c r="Z29" i="99"/>
  <c r="A29" i="99"/>
  <c r="W28" i="99"/>
  <c r="V28" i="99"/>
  <c r="U28" i="99"/>
  <c r="X28" i="99"/>
  <c r="T28" i="99"/>
  <c r="Y28" i="99"/>
  <c r="S28" i="99"/>
  <c r="R28" i="99"/>
  <c r="Q28" i="99"/>
  <c r="Z28" i="99"/>
  <c r="A28" i="99"/>
  <c r="Y27" i="99"/>
  <c r="W27" i="99"/>
  <c r="V27" i="99"/>
  <c r="U27" i="99"/>
  <c r="T27" i="99"/>
  <c r="S27" i="99"/>
  <c r="R27" i="99"/>
  <c r="Q27" i="99"/>
  <c r="Z27" i="99"/>
  <c r="A27" i="99"/>
  <c r="Y26" i="99"/>
  <c r="W26" i="99"/>
  <c r="V26" i="99"/>
  <c r="X26" i="99"/>
  <c r="U26" i="99"/>
  <c r="T26" i="99"/>
  <c r="S26" i="99"/>
  <c r="R26" i="99"/>
  <c r="Q26" i="99"/>
  <c r="Z26" i="99"/>
  <c r="A26" i="99"/>
  <c r="W25" i="99"/>
  <c r="V25" i="99"/>
  <c r="U25" i="99"/>
  <c r="T25" i="99"/>
  <c r="Y25" i="99"/>
  <c r="S25" i="99"/>
  <c r="R25" i="99"/>
  <c r="Q25" i="99"/>
  <c r="Z25" i="99"/>
  <c r="A25" i="99"/>
  <c r="W24" i="99"/>
  <c r="V24" i="99"/>
  <c r="U24" i="99"/>
  <c r="T24" i="99"/>
  <c r="Y24" i="99"/>
  <c r="S24" i="99"/>
  <c r="R24" i="99"/>
  <c r="Q24" i="99"/>
  <c r="Z24" i="99"/>
  <c r="A24" i="99"/>
  <c r="Y23" i="99"/>
  <c r="W23" i="99"/>
  <c r="V23" i="99"/>
  <c r="U23" i="99"/>
  <c r="T23" i="99"/>
  <c r="S23" i="99"/>
  <c r="R23" i="99"/>
  <c r="Q23" i="99"/>
  <c r="A23" i="99"/>
  <c r="AA23" i="99"/>
  <c r="Y22" i="99"/>
  <c r="W22" i="99"/>
  <c r="V22" i="99"/>
  <c r="U22" i="99"/>
  <c r="X22" i="99" s="1"/>
  <c r="T22" i="99"/>
  <c r="S22" i="99"/>
  <c r="R22" i="99"/>
  <c r="Q22" i="99"/>
  <c r="Z22" i="99"/>
  <c r="A22" i="99"/>
  <c r="W21" i="99"/>
  <c r="V21" i="99"/>
  <c r="U21" i="99"/>
  <c r="T21" i="99"/>
  <c r="Y21" i="99"/>
  <c r="S21" i="99"/>
  <c r="R21" i="99"/>
  <c r="Q21" i="99"/>
  <c r="Z21" i="99"/>
  <c r="A21" i="99"/>
  <c r="W20" i="99"/>
  <c r="V20" i="99"/>
  <c r="U20" i="99"/>
  <c r="T20" i="99"/>
  <c r="Y20" i="99"/>
  <c r="S20" i="99"/>
  <c r="R20" i="99"/>
  <c r="Q20" i="99"/>
  <c r="Z20" i="99"/>
  <c r="A20" i="99"/>
  <c r="Y19" i="99"/>
  <c r="W19" i="99"/>
  <c r="V19" i="99"/>
  <c r="U19" i="99"/>
  <c r="T19" i="99"/>
  <c r="S19" i="99"/>
  <c r="R19" i="99"/>
  <c r="Q19" i="99"/>
  <c r="Y18" i="99"/>
  <c r="W18" i="99"/>
  <c r="V18" i="99"/>
  <c r="U18" i="99"/>
  <c r="T18" i="99"/>
  <c r="S18" i="99"/>
  <c r="R18" i="99"/>
  <c r="Q18" i="99"/>
  <c r="Z18" i="99"/>
  <c r="W17" i="99"/>
  <c r="V17" i="99"/>
  <c r="U17" i="99"/>
  <c r="T17" i="99"/>
  <c r="Y17" i="99"/>
  <c r="S17" i="99"/>
  <c r="R17" i="99"/>
  <c r="Q17" i="99"/>
  <c r="W16" i="99"/>
  <c r="V16" i="99"/>
  <c r="U16" i="99"/>
  <c r="T16" i="99"/>
  <c r="Y16" i="99"/>
  <c r="S16" i="99"/>
  <c r="R16" i="99"/>
  <c r="Q16" i="99"/>
  <c r="Z16" i="99"/>
  <c r="Y15" i="99"/>
  <c r="W15" i="99"/>
  <c r="V15" i="99"/>
  <c r="U15" i="99"/>
  <c r="X15" i="99"/>
  <c r="T15" i="99"/>
  <c r="S15" i="99"/>
  <c r="R15" i="99"/>
  <c r="Q15" i="99"/>
  <c r="Y14" i="99"/>
  <c r="W14" i="99"/>
  <c r="V14" i="99"/>
  <c r="U14" i="99"/>
  <c r="T14" i="99"/>
  <c r="S14" i="99"/>
  <c r="R14" i="99"/>
  <c r="Q14" i="99"/>
  <c r="Z14" i="99"/>
  <c r="V13" i="99"/>
  <c r="U13" i="99"/>
  <c r="T13" i="99"/>
  <c r="Y13" i="99"/>
  <c r="S13" i="99"/>
  <c r="R13" i="99"/>
  <c r="Q13" i="99"/>
  <c r="V12" i="99"/>
  <c r="U12" i="99"/>
  <c r="T12" i="99"/>
  <c r="Y12" i="99"/>
  <c r="S12" i="99"/>
  <c r="R12" i="99"/>
  <c r="Q12" i="99"/>
  <c r="Z12" i="99"/>
  <c r="W11" i="99"/>
  <c r="V11" i="99"/>
  <c r="U11" i="99"/>
  <c r="T11" i="99"/>
  <c r="Y11" i="99"/>
  <c r="S11" i="99"/>
  <c r="R11" i="99"/>
  <c r="Q11" i="99"/>
  <c r="Y10" i="99"/>
  <c r="W10" i="99"/>
  <c r="V10" i="99"/>
  <c r="U10" i="99"/>
  <c r="T10" i="99"/>
  <c r="S10" i="99"/>
  <c r="R10" i="99"/>
  <c r="Q10" i="99"/>
  <c r="Z10" i="99"/>
  <c r="W9" i="99"/>
  <c r="V9" i="99"/>
  <c r="U9" i="99"/>
  <c r="T9" i="99"/>
  <c r="Y9" i="99"/>
  <c r="S9" i="99"/>
  <c r="R9" i="99"/>
  <c r="Q9" i="99"/>
  <c r="W8" i="99"/>
  <c r="V8" i="99"/>
  <c r="U8" i="99"/>
  <c r="T8" i="99"/>
  <c r="Y8" i="99"/>
  <c r="S8" i="99"/>
  <c r="R8" i="99"/>
  <c r="Q8" i="99"/>
  <c r="Q7" i="99"/>
  <c r="Z8" i="99"/>
  <c r="Y7" i="99"/>
  <c r="W7" i="99"/>
  <c r="V7" i="99"/>
  <c r="U7" i="99"/>
  <c r="X7" i="99" s="1"/>
  <c r="T7" i="99"/>
  <c r="S7" i="99"/>
  <c r="R7" i="99"/>
  <c r="W32" i="98"/>
  <c r="V32" i="98"/>
  <c r="U32" i="98"/>
  <c r="K132" i="44" s="1"/>
  <c r="T32" i="98"/>
  <c r="S32" i="98"/>
  <c r="G132" i="44" s="1"/>
  <c r="R32" i="98"/>
  <c r="D132" i="44" s="1"/>
  <c r="C32" i="98"/>
  <c r="P31" i="98"/>
  <c r="O31" i="98"/>
  <c r="R131" i="44" s="1"/>
  <c r="N31" i="98"/>
  <c r="M31" i="98"/>
  <c r="L31" i="98"/>
  <c r="K31" i="98"/>
  <c r="J31" i="98"/>
  <c r="I31" i="98"/>
  <c r="H31" i="98"/>
  <c r="G31" i="98"/>
  <c r="F31" i="98"/>
  <c r="E31" i="98"/>
  <c r="D31" i="98"/>
  <c r="C31" i="98"/>
  <c r="W30" i="98"/>
  <c r="V30" i="98"/>
  <c r="U30" i="98"/>
  <c r="T30" i="98"/>
  <c r="Y30" i="98"/>
  <c r="S30" i="98"/>
  <c r="R30" i="98"/>
  <c r="Q30" i="98"/>
  <c r="Z30" i="98"/>
  <c r="A30" i="98"/>
  <c r="Y29" i="98"/>
  <c r="W29" i="98"/>
  <c r="V29" i="98"/>
  <c r="X29" i="98"/>
  <c r="U29" i="98"/>
  <c r="T29" i="98"/>
  <c r="S29" i="98"/>
  <c r="R29" i="98"/>
  <c r="Q29" i="98"/>
  <c r="Z29" i="98"/>
  <c r="A29" i="98"/>
  <c r="W28" i="98"/>
  <c r="V28" i="98"/>
  <c r="U28" i="98"/>
  <c r="T28" i="98"/>
  <c r="Y28" i="98"/>
  <c r="S28" i="98"/>
  <c r="R28" i="98"/>
  <c r="Q28" i="98"/>
  <c r="Z28" i="98"/>
  <c r="A28" i="98"/>
  <c r="W27" i="98"/>
  <c r="V27" i="98"/>
  <c r="U27" i="98"/>
  <c r="T27" i="98"/>
  <c r="Y27" i="98"/>
  <c r="S27" i="98"/>
  <c r="R27" i="98"/>
  <c r="Q27" i="98"/>
  <c r="Z27" i="98"/>
  <c r="A27" i="98"/>
  <c r="W26" i="98"/>
  <c r="V26" i="98"/>
  <c r="U26" i="98"/>
  <c r="T26" i="98"/>
  <c r="Y26" i="98"/>
  <c r="S26" i="98"/>
  <c r="R26" i="98"/>
  <c r="Q26" i="98"/>
  <c r="A26" i="98"/>
  <c r="Y25" i="98"/>
  <c r="W25" i="98"/>
  <c r="V25" i="98"/>
  <c r="X25" i="98"/>
  <c r="U25" i="98"/>
  <c r="T25" i="98"/>
  <c r="S25" i="98"/>
  <c r="R25" i="98"/>
  <c r="Q25" i="98"/>
  <c r="Z25" i="98"/>
  <c r="A25" i="98"/>
  <c r="Y24" i="98"/>
  <c r="W24" i="98"/>
  <c r="V24" i="98"/>
  <c r="U24" i="98"/>
  <c r="X24" i="98"/>
  <c r="T24" i="98"/>
  <c r="S24" i="98"/>
  <c r="R24" i="98"/>
  <c r="Q24" i="98"/>
  <c r="Z24" i="98"/>
  <c r="A24" i="98"/>
  <c r="W23" i="98"/>
  <c r="V23" i="98"/>
  <c r="U23" i="98"/>
  <c r="T23" i="98"/>
  <c r="Y23" i="98"/>
  <c r="S23" i="98"/>
  <c r="R23" i="98"/>
  <c r="Q23" i="98"/>
  <c r="Z23" i="98"/>
  <c r="A23" i="98"/>
  <c r="W22" i="98"/>
  <c r="V22" i="98"/>
  <c r="U22" i="98"/>
  <c r="T22" i="98"/>
  <c r="Y22" i="98"/>
  <c r="S22" i="98"/>
  <c r="R22" i="98"/>
  <c r="Q22" i="98"/>
  <c r="A22" i="98"/>
  <c r="W21" i="98"/>
  <c r="V21" i="98"/>
  <c r="X21" i="98"/>
  <c r="U21" i="98"/>
  <c r="T21" i="98"/>
  <c r="Y21" i="98"/>
  <c r="S21" i="98"/>
  <c r="R21" i="98"/>
  <c r="Q21" i="98"/>
  <c r="Z21" i="98"/>
  <c r="A21" i="98"/>
  <c r="Y20" i="98"/>
  <c r="W20" i="98"/>
  <c r="V20" i="98"/>
  <c r="U20" i="98"/>
  <c r="X20" i="98"/>
  <c r="T20" i="98"/>
  <c r="S20" i="98"/>
  <c r="R20" i="98"/>
  <c r="Q20" i="98"/>
  <c r="Z20" i="98"/>
  <c r="A20" i="98"/>
  <c r="AA20" i="98" s="1"/>
  <c r="W19" i="98"/>
  <c r="V19" i="98"/>
  <c r="U19" i="98"/>
  <c r="X19" i="98"/>
  <c r="T19" i="98"/>
  <c r="Y19" i="98"/>
  <c r="S19" i="98"/>
  <c r="R19" i="98"/>
  <c r="Q19" i="98"/>
  <c r="Z19" i="98"/>
  <c r="W18" i="98"/>
  <c r="V18" i="98"/>
  <c r="X18" i="98" s="1"/>
  <c r="U18" i="98"/>
  <c r="T18" i="98"/>
  <c r="Y18" i="98"/>
  <c r="S18" i="98"/>
  <c r="R18" i="98"/>
  <c r="Q18" i="98"/>
  <c r="W17" i="98"/>
  <c r="V17" i="98"/>
  <c r="U17" i="98"/>
  <c r="X17" i="98" s="1"/>
  <c r="T17" i="98"/>
  <c r="Y17" i="98"/>
  <c r="S17" i="98"/>
  <c r="R17" i="98"/>
  <c r="Q17" i="98"/>
  <c r="W16" i="98"/>
  <c r="V16" i="98"/>
  <c r="U16" i="98"/>
  <c r="T16" i="98"/>
  <c r="Y16" i="98"/>
  <c r="S16" i="98"/>
  <c r="R16" i="98"/>
  <c r="Q16" i="98"/>
  <c r="W15" i="98"/>
  <c r="V15" i="98"/>
  <c r="U15" i="98"/>
  <c r="T15" i="98"/>
  <c r="Y15" i="98"/>
  <c r="S15" i="98"/>
  <c r="R15" i="98"/>
  <c r="Q15" i="98"/>
  <c r="Z15" i="98"/>
  <c r="W14" i="98"/>
  <c r="V14" i="98"/>
  <c r="U14" i="98"/>
  <c r="T14" i="98"/>
  <c r="Y14" i="98"/>
  <c r="S14" i="98"/>
  <c r="R14" i="98"/>
  <c r="Q14" i="98"/>
  <c r="Z14" i="98"/>
  <c r="Y13" i="98"/>
  <c r="V13" i="98"/>
  <c r="U13" i="98"/>
  <c r="T13" i="98"/>
  <c r="S13" i="98"/>
  <c r="R13" i="98"/>
  <c r="Q13" i="98"/>
  <c r="V12" i="98"/>
  <c r="U12" i="98"/>
  <c r="T12" i="98"/>
  <c r="Y12" i="98"/>
  <c r="S12" i="98"/>
  <c r="R12" i="98"/>
  <c r="Q12" i="98"/>
  <c r="Z12" i="98"/>
  <c r="W11" i="98"/>
  <c r="V11" i="98"/>
  <c r="U11" i="98"/>
  <c r="T11" i="98"/>
  <c r="Y11" i="98"/>
  <c r="S11" i="98"/>
  <c r="R11" i="98"/>
  <c r="Q11" i="98"/>
  <c r="Z11" i="98"/>
  <c r="W10" i="98"/>
  <c r="V10" i="98"/>
  <c r="U10" i="98"/>
  <c r="T10" i="98"/>
  <c r="Y10" i="98"/>
  <c r="S10" i="98"/>
  <c r="R10" i="98"/>
  <c r="Q10" i="98"/>
  <c r="Z10" i="98"/>
  <c r="T9" i="98"/>
  <c r="Y9" i="98"/>
  <c r="Y7" i="98"/>
  <c r="Y8" i="98"/>
  <c r="W9" i="98"/>
  <c r="V9" i="98"/>
  <c r="U9" i="98"/>
  <c r="X9" i="98" s="1"/>
  <c r="S9" i="98"/>
  <c r="R9" i="98"/>
  <c r="Q9" i="98"/>
  <c r="W8" i="98"/>
  <c r="V8" i="98"/>
  <c r="U8" i="98"/>
  <c r="T8" i="98"/>
  <c r="S8" i="98"/>
  <c r="R8" i="98"/>
  <c r="Q8" i="98"/>
  <c r="Z8" i="98"/>
  <c r="W7" i="98"/>
  <c r="V7" i="98"/>
  <c r="U7" i="98"/>
  <c r="T7" i="98"/>
  <c r="S7" i="98"/>
  <c r="R7" i="98"/>
  <c r="Q7" i="98"/>
  <c r="W32" i="97"/>
  <c r="V32" i="97"/>
  <c r="U32" i="97"/>
  <c r="T32" i="97"/>
  <c r="S32" i="97"/>
  <c r="R32" i="97"/>
  <c r="D130" i="44"/>
  <c r="C32" i="97"/>
  <c r="P31" i="97"/>
  <c r="S129" i="44" s="1"/>
  <c r="O31" i="97"/>
  <c r="N31" i="97"/>
  <c r="M31" i="97"/>
  <c r="P129" i="44" s="1"/>
  <c r="L31" i="97"/>
  <c r="O129" i="44" s="1"/>
  <c r="K31" i="97"/>
  <c r="J31" i="97"/>
  <c r="I31" i="97"/>
  <c r="I129" i="44" s="1"/>
  <c r="H31" i="97"/>
  <c r="G31" i="97"/>
  <c r="F129" i="44" s="1"/>
  <c r="F31" i="97"/>
  <c r="E31" i="97"/>
  <c r="D31" i="97"/>
  <c r="C31" i="97"/>
  <c r="Y30" i="97"/>
  <c r="W30" i="97"/>
  <c r="V30" i="97"/>
  <c r="U30" i="97"/>
  <c r="T30" i="97"/>
  <c r="S30" i="97"/>
  <c r="R30" i="97"/>
  <c r="Q30" i="97"/>
  <c r="Z30" i="97"/>
  <c r="A30" i="97"/>
  <c r="W29" i="97"/>
  <c r="V29" i="97"/>
  <c r="U29" i="97"/>
  <c r="T29" i="97"/>
  <c r="Y29" i="97"/>
  <c r="S29" i="97"/>
  <c r="R29" i="97"/>
  <c r="Q29" i="97"/>
  <c r="Z29" i="97"/>
  <c r="A29" i="97"/>
  <c r="W28" i="97"/>
  <c r="V28" i="97"/>
  <c r="X28" i="97"/>
  <c r="U28" i="97"/>
  <c r="T28" i="97"/>
  <c r="Y28" i="97"/>
  <c r="S28" i="97"/>
  <c r="R28" i="97"/>
  <c r="Q28" i="97"/>
  <c r="Z28" i="97"/>
  <c r="A28" i="97"/>
  <c r="Y27" i="97"/>
  <c r="W27" i="97"/>
  <c r="V27" i="97"/>
  <c r="U27" i="97"/>
  <c r="X27" i="97"/>
  <c r="T27" i="97"/>
  <c r="S27" i="97"/>
  <c r="R27" i="97"/>
  <c r="Q27" i="97"/>
  <c r="Z27" i="97"/>
  <c r="A27" i="97"/>
  <c r="Y26" i="97"/>
  <c r="W26" i="97"/>
  <c r="V26" i="97"/>
  <c r="U26" i="97"/>
  <c r="T26" i="97"/>
  <c r="S26" i="97"/>
  <c r="R26" i="97"/>
  <c r="Q26" i="97"/>
  <c r="Z26" i="97"/>
  <c r="A26" i="97"/>
  <c r="W25" i="97"/>
  <c r="V25" i="97"/>
  <c r="U25" i="97"/>
  <c r="T25" i="97"/>
  <c r="Y25" i="97"/>
  <c r="S25" i="97"/>
  <c r="R25" i="97"/>
  <c r="Q25" i="97"/>
  <c r="Z25" i="97"/>
  <c r="A25" i="97"/>
  <c r="W24" i="97"/>
  <c r="V24" i="97"/>
  <c r="X24" i="97"/>
  <c r="U24" i="97"/>
  <c r="T24" i="97"/>
  <c r="Y24" i="97"/>
  <c r="S24" i="97"/>
  <c r="R24" i="97"/>
  <c r="Q24" i="97"/>
  <c r="A24" i="97"/>
  <c r="Y23" i="97"/>
  <c r="W23" i="97"/>
  <c r="V23" i="97"/>
  <c r="U23" i="97"/>
  <c r="X23" i="97"/>
  <c r="T23" i="97"/>
  <c r="S23" i="97"/>
  <c r="R23" i="97"/>
  <c r="Q23" i="97"/>
  <c r="Z23" i="97"/>
  <c r="A23" i="97"/>
  <c r="Y22" i="97"/>
  <c r="W22" i="97"/>
  <c r="V22" i="97"/>
  <c r="U22" i="97"/>
  <c r="T22" i="97"/>
  <c r="S22" i="97"/>
  <c r="R22" i="97"/>
  <c r="Q22" i="97"/>
  <c r="A22" i="97"/>
  <c r="W21" i="97"/>
  <c r="V21" i="97"/>
  <c r="U21" i="97"/>
  <c r="T21" i="97"/>
  <c r="Y21" i="97"/>
  <c r="S21" i="97"/>
  <c r="R21" i="97"/>
  <c r="Q21" i="97"/>
  <c r="Z21" i="97"/>
  <c r="A21" i="97"/>
  <c r="W20" i="97"/>
  <c r="V20" i="97"/>
  <c r="U20" i="97"/>
  <c r="T20" i="97"/>
  <c r="Y20" i="97"/>
  <c r="S20" i="97"/>
  <c r="R20" i="97"/>
  <c r="Q20" i="97"/>
  <c r="A20" i="97"/>
  <c r="Y19" i="97"/>
  <c r="W19" i="97"/>
  <c r="V19" i="97"/>
  <c r="U19" i="97"/>
  <c r="T19" i="97"/>
  <c r="S19" i="97"/>
  <c r="R19" i="97"/>
  <c r="Q19" i="97"/>
  <c r="Z19" i="97"/>
  <c r="Y18" i="97"/>
  <c r="W18" i="97"/>
  <c r="V18" i="97"/>
  <c r="U18" i="97"/>
  <c r="T18" i="97"/>
  <c r="S18" i="97"/>
  <c r="R18" i="97"/>
  <c r="Q18" i="97"/>
  <c r="Z18" i="97"/>
  <c r="W17" i="97"/>
  <c r="V17" i="97"/>
  <c r="U17" i="97"/>
  <c r="T17" i="97"/>
  <c r="Y17" i="97"/>
  <c r="S17" i="97"/>
  <c r="R17" i="97"/>
  <c r="Q17" i="97"/>
  <c r="Z17" i="97"/>
  <c r="W16" i="97"/>
  <c r="V16" i="97"/>
  <c r="U16" i="97"/>
  <c r="T16" i="97"/>
  <c r="Y16" i="97"/>
  <c r="S16" i="97"/>
  <c r="R16" i="97"/>
  <c r="Q16" i="97"/>
  <c r="Z16" i="97"/>
  <c r="Y15" i="97"/>
  <c r="W15" i="97"/>
  <c r="V15" i="97"/>
  <c r="U15" i="97"/>
  <c r="T15" i="97"/>
  <c r="S15" i="97"/>
  <c r="R15" i="97"/>
  <c r="Q15" i="97"/>
  <c r="Z15" i="97"/>
  <c r="Y14" i="97"/>
  <c r="W14" i="97"/>
  <c r="V14" i="97"/>
  <c r="U14" i="97"/>
  <c r="T14" i="97"/>
  <c r="S14" i="97"/>
  <c r="R14" i="97"/>
  <c r="Q14" i="97"/>
  <c r="Z14" i="97"/>
  <c r="W13" i="97"/>
  <c r="V13" i="97"/>
  <c r="U13" i="97"/>
  <c r="T13" i="97"/>
  <c r="Y13" i="97"/>
  <c r="S13" i="97"/>
  <c r="R13" i="97"/>
  <c r="Q13" i="97"/>
  <c r="Z13" i="97"/>
  <c r="V12" i="97"/>
  <c r="U12" i="97"/>
  <c r="T12" i="97"/>
  <c r="Y12" i="97"/>
  <c r="S12" i="97"/>
  <c r="R12" i="97"/>
  <c r="Q12" i="97"/>
  <c r="Z12" i="97"/>
  <c r="W11" i="97"/>
  <c r="V11" i="97"/>
  <c r="U11" i="97"/>
  <c r="T11" i="97"/>
  <c r="Y11" i="97" s="1"/>
  <c r="S11" i="97"/>
  <c r="R11" i="97"/>
  <c r="Q11" i="97"/>
  <c r="Z11" i="97"/>
  <c r="Y10" i="97"/>
  <c r="W10" i="97"/>
  <c r="V10" i="97"/>
  <c r="X10" i="97"/>
  <c r="U10" i="97"/>
  <c r="T10" i="97"/>
  <c r="S10" i="97"/>
  <c r="R10" i="97"/>
  <c r="Q10" i="97"/>
  <c r="Z10" i="97"/>
  <c r="W9" i="97"/>
  <c r="V9" i="97"/>
  <c r="U9" i="97"/>
  <c r="T9" i="97"/>
  <c r="Y9" i="97"/>
  <c r="S9" i="97"/>
  <c r="R9" i="97"/>
  <c r="Q9" i="97"/>
  <c r="Z9" i="97"/>
  <c r="W8" i="97"/>
  <c r="V8" i="97"/>
  <c r="U8" i="97"/>
  <c r="T8" i="97"/>
  <c r="Y8" i="97"/>
  <c r="S8" i="97"/>
  <c r="R8" i="97"/>
  <c r="Q8" i="97"/>
  <c r="Z8" i="97"/>
  <c r="Y7" i="97"/>
  <c r="W7" i="97"/>
  <c r="V7" i="97"/>
  <c r="U7" i="97"/>
  <c r="T7" i="97"/>
  <c r="S7" i="97"/>
  <c r="R7" i="97"/>
  <c r="Q7" i="97"/>
  <c r="Z7" i="97"/>
  <c r="W32" i="96"/>
  <c r="V32" i="96"/>
  <c r="U32" i="96"/>
  <c r="T32" i="96"/>
  <c r="J128" i="44" s="1"/>
  <c r="S32" i="96"/>
  <c r="G128" i="44"/>
  <c r="R32" i="96"/>
  <c r="D128" i="44" s="1"/>
  <c r="C32" i="96"/>
  <c r="P31" i="96"/>
  <c r="S127" i="44" s="1"/>
  <c r="O31" i="96"/>
  <c r="N31" i="96"/>
  <c r="Q127" i="44"/>
  <c r="M31" i="96"/>
  <c r="P127" i="44" s="1"/>
  <c r="L31" i="96"/>
  <c r="O127" i="44" s="1"/>
  <c r="K31" i="96"/>
  <c r="J31" i="96"/>
  <c r="L127" i="44" s="1"/>
  <c r="I31" i="96"/>
  <c r="I127" i="44" s="1"/>
  <c r="H31" i="96"/>
  <c r="G31" i="96"/>
  <c r="F127" i="44" s="1"/>
  <c r="F31" i="96"/>
  <c r="E127" i="44" s="1"/>
  <c r="E31" i="96"/>
  <c r="C127" i="44" s="1"/>
  <c r="D31" i="96"/>
  <c r="C31" i="96"/>
  <c r="W30" i="96"/>
  <c r="V30" i="96"/>
  <c r="U30" i="96"/>
  <c r="T30" i="96"/>
  <c r="Y30" i="96"/>
  <c r="S30" i="96"/>
  <c r="R30" i="96"/>
  <c r="Q30" i="96"/>
  <c r="Z30" i="96"/>
  <c r="A30" i="96"/>
  <c r="Y29" i="96"/>
  <c r="W29" i="96"/>
  <c r="V29" i="96"/>
  <c r="U29" i="96"/>
  <c r="T29" i="96"/>
  <c r="S29" i="96"/>
  <c r="R29" i="96"/>
  <c r="Q29" i="96"/>
  <c r="Z29" i="96"/>
  <c r="A29" i="96"/>
  <c r="Y28" i="96"/>
  <c r="W28" i="96"/>
  <c r="V28" i="96"/>
  <c r="X28" i="96"/>
  <c r="U28" i="96"/>
  <c r="T28" i="96"/>
  <c r="S28" i="96"/>
  <c r="R28" i="96"/>
  <c r="Q28" i="96"/>
  <c r="Z28" i="96"/>
  <c r="A28" i="96"/>
  <c r="W27" i="96"/>
  <c r="V27" i="96"/>
  <c r="U27" i="96"/>
  <c r="T27" i="96"/>
  <c r="Y27" i="96"/>
  <c r="S27" i="96"/>
  <c r="R27" i="96"/>
  <c r="Q27" i="96"/>
  <c r="Z27" i="96"/>
  <c r="A27" i="96"/>
  <c r="W26" i="96"/>
  <c r="W26" i="85"/>
  <c r="W26" i="86"/>
  <c r="W26" i="87"/>
  <c r="W26" i="88"/>
  <c r="W26" i="89"/>
  <c r="W26" i="90"/>
  <c r="W26" i="91"/>
  <c r="W26" i="92"/>
  <c r="W26" i="93"/>
  <c r="W26" i="94"/>
  <c r="W26" i="95"/>
  <c r="V26" i="96"/>
  <c r="U26" i="96"/>
  <c r="X26" i="96"/>
  <c r="T26" i="96"/>
  <c r="Y26" i="96"/>
  <c r="S26" i="96"/>
  <c r="R26" i="96"/>
  <c r="Q26" i="96"/>
  <c r="A26" i="96"/>
  <c r="Y25" i="96"/>
  <c r="W25" i="96"/>
  <c r="V25" i="96"/>
  <c r="U25" i="96"/>
  <c r="T25" i="96"/>
  <c r="S25" i="96"/>
  <c r="R25" i="96"/>
  <c r="Q25" i="96"/>
  <c r="Z25" i="96"/>
  <c r="A25" i="96"/>
  <c r="Y24" i="96"/>
  <c r="W24" i="96"/>
  <c r="V24" i="96"/>
  <c r="X24" i="96"/>
  <c r="U24" i="96"/>
  <c r="T24" i="96"/>
  <c r="S24" i="96"/>
  <c r="R24" i="96"/>
  <c r="Q24" i="96"/>
  <c r="Z24" i="96"/>
  <c r="A24" i="96"/>
  <c r="W23" i="96"/>
  <c r="V23" i="96"/>
  <c r="X23" i="96"/>
  <c r="U23" i="96"/>
  <c r="T23" i="96"/>
  <c r="Y23" i="96"/>
  <c r="S23" i="96"/>
  <c r="R23" i="96"/>
  <c r="Q23" i="96"/>
  <c r="Z23" i="96"/>
  <c r="A23" i="96"/>
  <c r="W22" i="96"/>
  <c r="V22" i="96"/>
  <c r="U22" i="96"/>
  <c r="T22" i="96"/>
  <c r="Y22" i="96"/>
  <c r="S22" i="96"/>
  <c r="R22" i="96"/>
  <c r="Q22" i="96"/>
  <c r="A22" i="96"/>
  <c r="Y21" i="96"/>
  <c r="W21" i="96"/>
  <c r="W21" i="85"/>
  <c r="W21" i="86"/>
  <c r="W21" i="87"/>
  <c r="W21" i="88"/>
  <c r="W21" i="89"/>
  <c r="W21" i="90"/>
  <c r="W21" i="91"/>
  <c r="W21" i="92"/>
  <c r="W21" i="93"/>
  <c r="W21" i="94"/>
  <c r="W21" i="95"/>
  <c r="V21" i="96"/>
  <c r="U21" i="96"/>
  <c r="T21" i="96"/>
  <c r="S21" i="96"/>
  <c r="R21" i="96"/>
  <c r="Q21" i="96"/>
  <c r="A21" i="96"/>
  <c r="Y20" i="96"/>
  <c r="W20" i="96"/>
  <c r="V20" i="96"/>
  <c r="U20" i="96"/>
  <c r="T20" i="96"/>
  <c r="S20" i="96"/>
  <c r="R20" i="96"/>
  <c r="Q20" i="96"/>
  <c r="Z20" i="96"/>
  <c r="A20" i="96"/>
  <c r="W19" i="96"/>
  <c r="V19" i="96"/>
  <c r="U19" i="96"/>
  <c r="X19" i="96" s="1"/>
  <c r="T19" i="96"/>
  <c r="Y19" i="96"/>
  <c r="S19" i="96"/>
  <c r="R19" i="96"/>
  <c r="Q19" i="96"/>
  <c r="W18" i="96"/>
  <c r="V18" i="96"/>
  <c r="U18" i="96"/>
  <c r="X18" i="96" s="1"/>
  <c r="T18" i="96"/>
  <c r="Y18" i="96"/>
  <c r="S18" i="96"/>
  <c r="R18" i="96"/>
  <c r="Q18" i="96"/>
  <c r="Y17" i="96"/>
  <c r="W17" i="96"/>
  <c r="V17" i="96"/>
  <c r="U17" i="96"/>
  <c r="T17" i="96"/>
  <c r="S17" i="96"/>
  <c r="R17" i="96"/>
  <c r="Q17" i="96"/>
  <c r="Y16" i="96"/>
  <c r="W16" i="96"/>
  <c r="V16" i="96"/>
  <c r="U16" i="96"/>
  <c r="X16" i="96" s="1"/>
  <c r="T16" i="96"/>
  <c r="S16" i="96"/>
  <c r="R16" i="96"/>
  <c r="Q16" i="96"/>
  <c r="W15" i="96"/>
  <c r="V15" i="96"/>
  <c r="X15" i="96"/>
  <c r="U15" i="96"/>
  <c r="T15" i="96"/>
  <c r="Y15" i="96"/>
  <c r="S15" i="96"/>
  <c r="R15" i="96"/>
  <c r="Q15" i="96"/>
  <c r="Z15" i="96"/>
  <c r="W14" i="96"/>
  <c r="W14" i="85"/>
  <c r="W14" i="86"/>
  <c r="W14" i="87"/>
  <c r="W14" i="88"/>
  <c r="W14" i="89"/>
  <c r="W14" i="90"/>
  <c r="W14" i="91"/>
  <c r="W14" i="92"/>
  <c r="W14" i="93"/>
  <c r="W14" i="94"/>
  <c r="W14" i="95"/>
  <c r="V14" i="96"/>
  <c r="U14" i="96"/>
  <c r="X14" i="96" s="1"/>
  <c r="T14" i="96"/>
  <c r="Y14" i="96"/>
  <c r="S14" i="96"/>
  <c r="R14" i="96"/>
  <c r="Q14" i="96"/>
  <c r="Z14" i="96"/>
  <c r="Y13" i="96"/>
  <c r="W13" i="96"/>
  <c r="V13" i="96"/>
  <c r="U13" i="96"/>
  <c r="T13" i="96"/>
  <c r="S13" i="96"/>
  <c r="R13" i="96"/>
  <c r="Q13" i="96"/>
  <c r="Z13" i="96"/>
  <c r="Y12" i="96"/>
  <c r="V12" i="96"/>
  <c r="U12" i="96"/>
  <c r="T12" i="96"/>
  <c r="S12" i="96"/>
  <c r="R12" i="96"/>
  <c r="Q12" i="96"/>
  <c r="W11" i="96"/>
  <c r="V11" i="96"/>
  <c r="U11" i="96"/>
  <c r="T11" i="96"/>
  <c r="Y11" i="96"/>
  <c r="S11" i="96"/>
  <c r="R11" i="96"/>
  <c r="Q11" i="96"/>
  <c r="Z11" i="96"/>
  <c r="W10" i="96"/>
  <c r="V10" i="96"/>
  <c r="U10" i="96"/>
  <c r="X10" i="96"/>
  <c r="T10" i="96"/>
  <c r="Y10" i="96"/>
  <c r="S10" i="96"/>
  <c r="R10" i="96"/>
  <c r="Q10" i="96"/>
  <c r="W9" i="96"/>
  <c r="V9" i="96"/>
  <c r="U9" i="96"/>
  <c r="T9" i="96"/>
  <c r="Y9" i="96"/>
  <c r="S9" i="96"/>
  <c r="R9" i="96"/>
  <c r="Q9" i="96"/>
  <c r="Z9" i="96"/>
  <c r="Y8" i="96"/>
  <c r="W8" i="96"/>
  <c r="V8" i="96"/>
  <c r="U8" i="96"/>
  <c r="T8" i="96"/>
  <c r="S8" i="96"/>
  <c r="R8" i="96"/>
  <c r="Q8" i="96"/>
  <c r="Z8" i="96"/>
  <c r="W7" i="96"/>
  <c r="V7" i="96"/>
  <c r="U7" i="96"/>
  <c r="T7" i="96"/>
  <c r="Y7" i="96"/>
  <c r="S7" i="96"/>
  <c r="R7" i="96"/>
  <c r="Q7" i="96"/>
  <c r="W32" i="95"/>
  <c r="V32" i="95"/>
  <c r="U32" i="95"/>
  <c r="T32" i="95"/>
  <c r="J126" i="44" s="1"/>
  <c r="S32" i="95"/>
  <c r="G126" i="44" s="1"/>
  <c r="R32" i="95"/>
  <c r="C32" i="95"/>
  <c r="P31" i="95"/>
  <c r="O31" i="95"/>
  <c r="R125" i="44" s="1"/>
  <c r="N31" i="95"/>
  <c r="M31" i="95"/>
  <c r="L31" i="95"/>
  <c r="O125" i="44" s="1"/>
  <c r="K31" i="95"/>
  <c r="J31" i="95"/>
  <c r="I31" i="95"/>
  <c r="H31" i="95"/>
  <c r="H125" i="44" s="1"/>
  <c r="G31" i="95"/>
  <c r="F31" i="95"/>
  <c r="E31" i="95"/>
  <c r="D31" i="95"/>
  <c r="B125" i="44" s="1"/>
  <c r="C31" i="95"/>
  <c r="W30" i="95"/>
  <c r="V30" i="95"/>
  <c r="U30" i="95"/>
  <c r="X30" i="95"/>
  <c r="T30" i="95"/>
  <c r="Y30" i="95"/>
  <c r="S30" i="95"/>
  <c r="R30" i="95"/>
  <c r="Q30" i="95"/>
  <c r="Z30" i="95"/>
  <c r="A30" i="95"/>
  <c r="W29" i="95"/>
  <c r="V29" i="95"/>
  <c r="X29" i="95"/>
  <c r="U29" i="95"/>
  <c r="T29" i="95"/>
  <c r="Y29" i="95"/>
  <c r="S29" i="95"/>
  <c r="R29" i="95"/>
  <c r="Q29" i="95"/>
  <c r="Z29" i="95"/>
  <c r="A29" i="95"/>
  <c r="W28" i="95"/>
  <c r="V28" i="95"/>
  <c r="U28" i="95"/>
  <c r="T28" i="95"/>
  <c r="Y28" i="95"/>
  <c r="S28" i="95"/>
  <c r="R28" i="95"/>
  <c r="Q28" i="95"/>
  <c r="Z28" i="95"/>
  <c r="A28" i="95"/>
  <c r="Y27" i="95"/>
  <c r="W27" i="95"/>
  <c r="V27" i="95"/>
  <c r="U27" i="95"/>
  <c r="T27" i="95"/>
  <c r="S27" i="95"/>
  <c r="R27" i="95"/>
  <c r="Q27" i="95"/>
  <c r="Z27" i="95"/>
  <c r="A27" i="95"/>
  <c r="V26" i="95"/>
  <c r="U26" i="95"/>
  <c r="T26" i="95"/>
  <c r="Y26" i="95"/>
  <c r="S26" i="95"/>
  <c r="R26" i="95"/>
  <c r="Q26" i="95"/>
  <c r="Z26" i="95"/>
  <c r="A26" i="95"/>
  <c r="W25" i="95"/>
  <c r="V25" i="95"/>
  <c r="U25" i="95"/>
  <c r="T25" i="95"/>
  <c r="Y25" i="95"/>
  <c r="S25" i="95"/>
  <c r="R25" i="95"/>
  <c r="Q25" i="95"/>
  <c r="A25" i="95"/>
  <c r="W24" i="95"/>
  <c r="V24" i="95"/>
  <c r="U24" i="95"/>
  <c r="T24" i="95"/>
  <c r="Y24" i="95"/>
  <c r="S24" i="95"/>
  <c r="R24" i="95"/>
  <c r="Q24" i="95"/>
  <c r="Z24" i="95"/>
  <c r="A24" i="95"/>
  <c r="W23" i="95"/>
  <c r="V23" i="95"/>
  <c r="U23" i="95"/>
  <c r="T23" i="95"/>
  <c r="Y23" i="95"/>
  <c r="S23" i="95"/>
  <c r="R23" i="95"/>
  <c r="Q23" i="95"/>
  <c r="Z23" i="95"/>
  <c r="A23" i="95"/>
  <c r="W22" i="95"/>
  <c r="V22" i="95"/>
  <c r="U22" i="95"/>
  <c r="T22" i="95"/>
  <c r="Y22" i="95"/>
  <c r="S22" i="95"/>
  <c r="R22" i="95"/>
  <c r="Q22" i="95"/>
  <c r="Z22" i="95"/>
  <c r="A22" i="95"/>
  <c r="V21" i="95"/>
  <c r="U21" i="95"/>
  <c r="T21" i="95"/>
  <c r="Y21" i="95"/>
  <c r="S21" i="95"/>
  <c r="R21" i="95"/>
  <c r="Q21" i="95"/>
  <c r="Z21" i="95"/>
  <c r="A21" i="95"/>
  <c r="Y20" i="95"/>
  <c r="W20" i="95"/>
  <c r="V20" i="95"/>
  <c r="U20" i="95"/>
  <c r="T20" i="95"/>
  <c r="S20" i="95"/>
  <c r="R20" i="95"/>
  <c r="Q20" i="95"/>
  <c r="Z20" i="95"/>
  <c r="A20" i="95"/>
  <c r="W19" i="95"/>
  <c r="V19" i="95"/>
  <c r="U19" i="95"/>
  <c r="T19" i="95"/>
  <c r="Y19" i="95"/>
  <c r="S19" i="95"/>
  <c r="R19" i="95"/>
  <c r="Q19" i="95"/>
  <c r="Z19" i="95"/>
  <c r="W18" i="95"/>
  <c r="V18" i="95"/>
  <c r="U18" i="95"/>
  <c r="T18" i="95"/>
  <c r="Y18" i="95"/>
  <c r="S18" i="95"/>
  <c r="R18" i="95"/>
  <c r="Q18" i="95"/>
  <c r="W17" i="95"/>
  <c r="V17" i="95"/>
  <c r="U17" i="95"/>
  <c r="T17" i="95"/>
  <c r="Y17" i="95"/>
  <c r="S17" i="95"/>
  <c r="R17" i="95"/>
  <c r="Q17" i="95"/>
  <c r="Z17" i="95"/>
  <c r="Y16" i="95"/>
  <c r="W16" i="95"/>
  <c r="V16" i="95"/>
  <c r="X16" i="95"/>
  <c r="U16" i="95"/>
  <c r="T16" i="95"/>
  <c r="S16" i="95"/>
  <c r="R16" i="95"/>
  <c r="Q16" i="95"/>
  <c r="Y15" i="95"/>
  <c r="W15" i="95"/>
  <c r="V15" i="95"/>
  <c r="U15" i="95"/>
  <c r="T15" i="95"/>
  <c r="S15" i="95"/>
  <c r="R15" i="95"/>
  <c r="Q15" i="95"/>
  <c r="Z15" i="95"/>
  <c r="V14" i="95"/>
  <c r="U14" i="95"/>
  <c r="T14" i="95"/>
  <c r="Y14" i="95"/>
  <c r="S14" i="95"/>
  <c r="R14" i="95"/>
  <c r="Q14" i="95"/>
  <c r="W13" i="95"/>
  <c r="V13" i="95"/>
  <c r="U13" i="95"/>
  <c r="T13" i="95"/>
  <c r="Y13" i="95"/>
  <c r="S13" i="95"/>
  <c r="R13" i="95"/>
  <c r="Q13" i="95"/>
  <c r="Z13" i="95"/>
  <c r="V12" i="95"/>
  <c r="U12" i="95"/>
  <c r="T12" i="95"/>
  <c r="Y12" i="95"/>
  <c r="S12" i="95"/>
  <c r="R12" i="95"/>
  <c r="Q12" i="95"/>
  <c r="Y11" i="95"/>
  <c r="W11" i="95"/>
  <c r="V11" i="95"/>
  <c r="U11" i="95"/>
  <c r="T11" i="95"/>
  <c r="S11" i="95"/>
  <c r="R11" i="95"/>
  <c r="Q11" i="95"/>
  <c r="Z11" i="95"/>
  <c r="W10" i="95"/>
  <c r="V10" i="95"/>
  <c r="U10" i="95"/>
  <c r="X10" i="95"/>
  <c r="T10" i="95"/>
  <c r="Y10" i="95"/>
  <c r="S10" i="95"/>
  <c r="R10" i="95"/>
  <c r="Q10" i="95"/>
  <c r="W9" i="95"/>
  <c r="V9" i="95"/>
  <c r="U9" i="95"/>
  <c r="X9" i="95" s="1"/>
  <c r="T9" i="95"/>
  <c r="Y9" i="95"/>
  <c r="S9" i="95"/>
  <c r="R9" i="95"/>
  <c r="Q9" i="95"/>
  <c r="Z9" i="95"/>
  <c r="W8" i="95"/>
  <c r="V8" i="95"/>
  <c r="U8" i="95"/>
  <c r="T8" i="95"/>
  <c r="Y8" i="95"/>
  <c r="S8" i="95"/>
  <c r="R8" i="95"/>
  <c r="Q8" i="95"/>
  <c r="W7" i="95"/>
  <c r="V7" i="95"/>
  <c r="U7" i="95"/>
  <c r="X7" i="95" s="1"/>
  <c r="T7" i="95"/>
  <c r="Y7" i="95"/>
  <c r="S7" i="95"/>
  <c r="R7" i="95"/>
  <c r="Q7" i="95"/>
  <c r="Z7" i="95"/>
  <c r="W32" i="94"/>
  <c r="V32" i="94"/>
  <c r="U32" i="94"/>
  <c r="K124" i="44" s="1"/>
  <c r="T32" i="94"/>
  <c r="S32" i="94"/>
  <c r="R32" i="94"/>
  <c r="C32" i="94"/>
  <c r="P31" i="94"/>
  <c r="S123" i="44" s="1"/>
  <c r="O31" i="94"/>
  <c r="R123" i="44" s="1"/>
  <c r="N31" i="94"/>
  <c r="Q123" i="44"/>
  <c r="M31" i="94"/>
  <c r="L31" i="94"/>
  <c r="O123" i="44" s="1"/>
  <c r="K31" i="94"/>
  <c r="J31" i="94"/>
  <c r="I31" i="94"/>
  <c r="H31" i="94"/>
  <c r="G31" i="94"/>
  <c r="F31" i="94"/>
  <c r="E123" i="44" s="1"/>
  <c r="E31" i="94"/>
  <c r="D31" i="94"/>
  <c r="B123" i="44" s="1"/>
  <c r="C31" i="94"/>
  <c r="Y30" i="94"/>
  <c r="W30" i="94"/>
  <c r="V30" i="94"/>
  <c r="U30" i="94"/>
  <c r="T30" i="94"/>
  <c r="S30" i="94"/>
  <c r="R30" i="94"/>
  <c r="Q30" i="94"/>
  <c r="Z30" i="94"/>
  <c r="A30" i="94"/>
  <c r="Y29" i="94"/>
  <c r="W29" i="94"/>
  <c r="V29" i="94"/>
  <c r="X29" i="94"/>
  <c r="U29" i="94"/>
  <c r="T29" i="94"/>
  <c r="S29" i="94"/>
  <c r="R29" i="94"/>
  <c r="Q29" i="94"/>
  <c r="Z29" i="94"/>
  <c r="A29" i="94"/>
  <c r="W28" i="94"/>
  <c r="V28" i="94"/>
  <c r="U28" i="94"/>
  <c r="T28" i="94"/>
  <c r="Y28" i="94"/>
  <c r="S28" i="94"/>
  <c r="R28" i="94"/>
  <c r="Q28" i="94"/>
  <c r="Z28" i="94"/>
  <c r="A28" i="94"/>
  <c r="W27" i="94"/>
  <c r="V27" i="94"/>
  <c r="U27" i="94"/>
  <c r="T27" i="94"/>
  <c r="Y27" i="94"/>
  <c r="S27" i="94"/>
  <c r="R27" i="94"/>
  <c r="Q27" i="94"/>
  <c r="Z27" i="94"/>
  <c r="A27" i="94"/>
  <c r="Y26" i="94"/>
  <c r="V26" i="94"/>
  <c r="U26" i="94"/>
  <c r="T26" i="94"/>
  <c r="S26" i="94"/>
  <c r="R26" i="94"/>
  <c r="Q26" i="94"/>
  <c r="Z26" i="94"/>
  <c r="A26" i="94"/>
  <c r="Y25" i="94"/>
  <c r="W25" i="94"/>
  <c r="V25" i="94"/>
  <c r="U25" i="94"/>
  <c r="T25" i="94"/>
  <c r="S25" i="94"/>
  <c r="R25" i="94"/>
  <c r="Q25" i="94"/>
  <c r="Z25" i="94"/>
  <c r="A25" i="94"/>
  <c r="W24" i="94"/>
  <c r="V24" i="94"/>
  <c r="X24" i="94"/>
  <c r="U24" i="94"/>
  <c r="T24" i="94"/>
  <c r="Y24" i="94"/>
  <c r="S24" i="94"/>
  <c r="R24" i="94"/>
  <c r="Q24" i="94"/>
  <c r="A24" i="94"/>
  <c r="W23" i="94"/>
  <c r="V23" i="94"/>
  <c r="U23" i="94"/>
  <c r="T23" i="94"/>
  <c r="Y23" i="94"/>
  <c r="S23" i="94"/>
  <c r="R23" i="94"/>
  <c r="Q23" i="94"/>
  <c r="Z23" i="94"/>
  <c r="A23" i="94"/>
  <c r="Y22" i="94"/>
  <c r="W22" i="94"/>
  <c r="V22" i="94"/>
  <c r="U22" i="94"/>
  <c r="T22" i="94"/>
  <c r="S22" i="94"/>
  <c r="R22" i="94"/>
  <c r="Q22" i="94"/>
  <c r="Z22" i="94"/>
  <c r="A22" i="94"/>
  <c r="Y21" i="94"/>
  <c r="V21" i="94"/>
  <c r="U21" i="94"/>
  <c r="T21" i="94"/>
  <c r="S21" i="94"/>
  <c r="R21" i="94"/>
  <c r="Q21" i="94"/>
  <c r="Z21" i="94"/>
  <c r="A21" i="94"/>
  <c r="W20" i="94"/>
  <c r="V20" i="94"/>
  <c r="U20" i="94"/>
  <c r="T20" i="94"/>
  <c r="Y20" i="94"/>
  <c r="S20" i="94"/>
  <c r="R20" i="94"/>
  <c r="Q20" i="94"/>
  <c r="Q19" i="94"/>
  <c r="A20" i="94"/>
  <c r="W19" i="94"/>
  <c r="V19" i="94"/>
  <c r="U19" i="94"/>
  <c r="T19" i="94"/>
  <c r="Y19" i="94"/>
  <c r="S19" i="94"/>
  <c r="R19" i="94"/>
  <c r="Y18" i="94"/>
  <c r="W18" i="94"/>
  <c r="V18" i="94"/>
  <c r="U18" i="94"/>
  <c r="X18" i="94" s="1"/>
  <c r="T18" i="94"/>
  <c r="S18" i="94"/>
  <c r="R18" i="94"/>
  <c r="Z18" i="94"/>
  <c r="Y17" i="94"/>
  <c r="W17" i="94"/>
  <c r="V17" i="94"/>
  <c r="X17" i="94" s="1"/>
  <c r="U17" i="94"/>
  <c r="T17" i="94"/>
  <c r="S17" i="94"/>
  <c r="R17" i="94"/>
  <c r="Z17" i="94"/>
  <c r="W16" i="94"/>
  <c r="V16" i="94"/>
  <c r="U16" i="94"/>
  <c r="T16" i="94"/>
  <c r="Y16" i="94"/>
  <c r="S16" i="94"/>
  <c r="R16" i="94"/>
  <c r="Z16" i="94"/>
  <c r="W15" i="94"/>
  <c r="V15" i="94"/>
  <c r="U15" i="94"/>
  <c r="T15" i="94"/>
  <c r="Y15" i="94"/>
  <c r="S15" i="94"/>
  <c r="R15" i="94"/>
  <c r="Z15" i="94"/>
  <c r="V14" i="94"/>
  <c r="U14" i="94"/>
  <c r="T14" i="94"/>
  <c r="Y14" i="94"/>
  <c r="S14" i="94"/>
  <c r="R14" i="94"/>
  <c r="Z14" i="94"/>
  <c r="W13" i="94"/>
  <c r="V13" i="94"/>
  <c r="U13" i="94"/>
  <c r="T13" i="94"/>
  <c r="Y13" i="94"/>
  <c r="S13" i="94"/>
  <c r="R13" i="94"/>
  <c r="Z13" i="94"/>
  <c r="V12" i="94"/>
  <c r="U12" i="94"/>
  <c r="T12" i="94"/>
  <c r="Y12" i="94"/>
  <c r="S12" i="94"/>
  <c r="R12" i="94"/>
  <c r="Z12" i="94"/>
  <c r="W11" i="94"/>
  <c r="V11" i="94"/>
  <c r="U11" i="94"/>
  <c r="T11" i="94"/>
  <c r="Y11" i="94"/>
  <c r="S11" i="94"/>
  <c r="R11" i="94"/>
  <c r="Z11" i="94"/>
  <c r="W10" i="94"/>
  <c r="V10" i="94"/>
  <c r="U10" i="94"/>
  <c r="T10" i="94"/>
  <c r="Y10" i="94"/>
  <c r="S10" i="94"/>
  <c r="R10" i="94"/>
  <c r="Z10" i="94"/>
  <c r="Y9" i="94"/>
  <c r="W9" i="94"/>
  <c r="V9" i="94"/>
  <c r="U9" i="94"/>
  <c r="X9" i="94" s="1"/>
  <c r="T9" i="94"/>
  <c r="S9" i="94"/>
  <c r="R9" i="94"/>
  <c r="Z9" i="94"/>
  <c r="W8" i="94"/>
  <c r="V8" i="94"/>
  <c r="U8" i="94"/>
  <c r="T8" i="94"/>
  <c r="Y8" i="94"/>
  <c r="S8" i="94"/>
  <c r="R8" i="94"/>
  <c r="Z8" i="94"/>
  <c r="W7" i="94"/>
  <c r="V7" i="94"/>
  <c r="U7" i="94"/>
  <c r="T7" i="94"/>
  <c r="Y7" i="94"/>
  <c r="S7" i="94"/>
  <c r="R7" i="94"/>
  <c r="Z7" i="94"/>
  <c r="W32" i="93"/>
  <c r="V32" i="93"/>
  <c r="U32" i="93"/>
  <c r="T32" i="93"/>
  <c r="S32" i="93"/>
  <c r="R32" i="93"/>
  <c r="C32" i="93"/>
  <c r="P31" i="93"/>
  <c r="S121" i="44" s="1"/>
  <c r="O31" i="93"/>
  <c r="N31" i="93"/>
  <c r="M31" i="93"/>
  <c r="P121" i="44" s="1"/>
  <c r="L31" i="93"/>
  <c r="K31" i="93"/>
  <c r="J31" i="93"/>
  <c r="I31" i="93"/>
  <c r="H31" i="93"/>
  <c r="G31" i="93"/>
  <c r="F121" i="44" s="1"/>
  <c r="F31" i="93"/>
  <c r="E31" i="93"/>
  <c r="D31" i="93"/>
  <c r="C31" i="93"/>
  <c r="Y30" i="93"/>
  <c r="W30" i="93"/>
  <c r="V30" i="93"/>
  <c r="U30" i="93"/>
  <c r="T30" i="93"/>
  <c r="S30" i="93"/>
  <c r="R30" i="93"/>
  <c r="Q30" i="93"/>
  <c r="Z30" i="93"/>
  <c r="A30" i="93"/>
  <c r="W29" i="93"/>
  <c r="V29" i="93"/>
  <c r="U29" i="93"/>
  <c r="T29" i="93"/>
  <c r="Y29" i="93"/>
  <c r="S29" i="93"/>
  <c r="R29" i="93"/>
  <c r="Q29" i="93"/>
  <c r="Z29" i="93"/>
  <c r="A29" i="93"/>
  <c r="W28" i="93"/>
  <c r="V28" i="93"/>
  <c r="X28" i="93"/>
  <c r="U28" i="93"/>
  <c r="T28" i="93"/>
  <c r="Y28" i="93"/>
  <c r="S28" i="93"/>
  <c r="R28" i="93"/>
  <c r="Q28" i="93"/>
  <c r="Z28" i="93"/>
  <c r="A28" i="93"/>
  <c r="W27" i="93"/>
  <c r="V27" i="93"/>
  <c r="U27" i="93"/>
  <c r="T27" i="93"/>
  <c r="Y27" i="93"/>
  <c r="S27" i="93"/>
  <c r="R27" i="93"/>
  <c r="Q27" i="93"/>
  <c r="Z27" i="93"/>
  <c r="A27" i="93"/>
  <c r="V26" i="93"/>
  <c r="U26" i="93"/>
  <c r="X26" i="93"/>
  <c r="T26" i="93"/>
  <c r="Y26" i="93"/>
  <c r="S26" i="93"/>
  <c r="R26" i="93"/>
  <c r="Q26" i="93"/>
  <c r="A26" i="93"/>
  <c r="W25" i="93"/>
  <c r="V25" i="93"/>
  <c r="U25" i="93"/>
  <c r="T25" i="93"/>
  <c r="Y25" i="93"/>
  <c r="S25" i="93"/>
  <c r="R25" i="93"/>
  <c r="Q25" i="93"/>
  <c r="Z25" i="93"/>
  <c r="A25" i="93"/>
  <c r="W24" i="93"/>
  <c r="V24" i="93"/>
  <c r="U24" i="93"/>
  <c r="X24" i="93"/>
  <c r="T24" i="93"/>
  <c r="Y24" i="93"/>
  <c r="S24" i="93"/>
  <c r="R24" i="93"/>
  <c r="Q24" i="93"/>
  <c r="Z24" i="93"/>
  <c r="A24" i="93"/>
  <c r="Y23" i="93"/>
  <c r="W23" i="93"/>
  <c r="V23" i="93"/>
  <c r="U23" i="93"/>
  <c r="T23" i="93"/>
  <c r="S23" i="93"/>
  <c r="R23" i="93"/>
  <c r="Q23" i="93"/>
  <c r="Z23" i="93"/>
  <c r="A23" i="93"/>
  <c r="W22" i="93"/>
  <c r="V22" i="93"/>
  <c r="U22" i="93"/>
  <c r="X22" i="93"/>
  <c r="T22" i="93"/>
  <c r="Y22" i="93"/>
  <c r="S22" i="93"/>
  <c r="R22" i="93"/>
  <c r="Q22" i="93"/>
  <c r="A22" i="93"/>
  <c r="V21" i="93"/>
  <c r="U21" i="93"/>
  <c r="T21" i="93"/>
  <c r="Y21" i="93"/>
  <c r="S21" i="93"/>
  <c r="R21" i="93"/>
  <c r="Q21" i="93"/>
  <c r="Z21" i="93"/>
  <c r="A21" i="93"/>
  <c r="W20" i="93"/>
  <c r="V20" i="93"/>
  <c r="U20" i="93"/>
  <c r="T20" i="93"/>
  <c r="Y20" i="93"/>
  <c r="S20" i="93"/>
  <c r="R20" i="93"/>
  <c r="Q20" i="93"/>
  <c r="Z20" i="93"/>
  <c r="A20" i="93"/>
  <c r="Y19" i="93"/>
  <c r="W19" i="93"/>
  <c r="V19" i="93"/>
  <c r="X19" i="93"/>
  <c r="U19" i="93"/>
  <c r="T19" i="93"/>
  <c r="S19" i="93"/>
  <c r="R19" i="93"/>
  <c r="Q19" i="93"/>
  <c r="Z19" i="93"/>
  <c r="Y18" i="93"/>
  <c r="W18" i="93"/>
  <c r="V18" i="93"/>
  <c r="U18" i="93"/>
  <c r="T18" i="93"/>
  <c r="S18" i="93"/>
  <c r="R18" i="93"/>
  <c r="Q18" i="93"/>
  <c r="Z18" i="93"/>
  <c r="W17" i="93"/>
  <c r="V17" i="93"/>
  <c r="U17" i="93"/>
  <c r="T17" i="93"/>
  <c r="Y17" i="93"/>
  <c r="S17" i="93"/>
  <c r="R17" i="93"/>
  <c r="Q17" i="93"/>
  <c r="Z17" i="93"/>
  <c r="W16" i="93"/>
  <c r="V16" i="93"/>
  <c r="U16" i="93"/>
  <c r="T16" i="93"/>
  <c r="Y16" i="93"/>
  <c r="S16" i="93"/>
  <c r="R16" i="93"/>
  <c r="Q16" i="93"/>
  <c r="W15" i="93"/>
  <c r="V15" i="93"/>
  <c r="U15" i="93"/>
  <c r="T15" i="93"/>
  <c r="Y15" i="93"/>
  <c r="S15" i="93"/>
  <c r="R15" i="93"/>
  <c r="Q15" i="93"/>
  <c r="Z15" i="93"/>
  <c r="V14" i="93"/>
  <c r="U14" i="93"/>
  <c r="T14" i="93"/>
  <c r="Y14" i="93" s="1"/>
  <c r="S14" i="93"/>
  <c r="R14" i="93"/>
  <c r="Q14" i="93"/>
  <c r="Z14" i="93"/>
  <c r="W13" i="93"/>
  <c r="V13" i="93"/>
  <c r="U13" i="93"/>
  <c r="X13" i="93"/>
  <c r="T13" i="93"/>
  <c r="Y13" i="93"/>
  <c r="S13" i="93"/>
  <c r="R13" i="93"/>
  <c r="Q13" i="93"/>
  <c r="Z13" i="93"/>
  <c r="V12" i="93"/>
  <c r="U12" i="93"/>
  <c r="T12" i="93"/>
  <c r="Y12" i="93" s="1"/>
  <c r="S12" i="93"/>
  <c r="R12" i="93"/>
  <c r="Q12" i="93"/>
  <c r="Z12" i="93"/>
  <c r="W11" i="93"/>
  <c r="V11" i="93"/>
  <c r="U11" i="93"/>
  <c r="T11" i="93"/>
  <c r="Y11" i="93"/>
  <c r="S11" i="93"/>
  <c r="R11" i="93"/>
  <c r="Q11" i="93"/>
  <c r="Z11" i="93"/>
  <c r="W10" i="93"/>
  <c r="V10" i="93"/>
  <c r="U10" i="93"/>
  <c r="T10" i="93"/>
  <c r="Y10" i="93"/>
  <c r="S10" i="93"/>
  <c r="R10" i="93"/>
  <c r="Q10" i="93"/>
  <c r="Z10" i="93"/>
  <c r="W9" i="93"/>
  <c r="V9" i="93"/>
  <c r="U9" i="93"/>
  <c r="T9" i="93"/>
  <c r="Y9" i="93"/>
  <c r="S9" i="93"/>
  <c r="R9" i="93"/>
  <c r="Q9" i="93"/>
  <c r="Z9" i="93"/>
  <c r="W8" i="93"/>
  <c r="V8" i="93"/>
  <c r="U8" i="93"/>
  <c r="T8" i="93"/>
  <c r="Y8" i="93"/>
  <c r="S8" i="93"/>
  <c r="R8" i="93"/>
  <c r="Q8" i="93"/>
  <c r="Z8" i="93"/>
  <c r="W7" i="93"/>
  <c r="V7" i="93"/>
  <c r="U7" i="93"/>
  <c r="X7" i="93" s="1"/>
  <c r="T7" i="93"/>
  <c r="Y7" i="93"/>
  <c r="S7" i="93"/>
  <c r="R7" i="93"/>
  <c r="Q7" i="93"/>
  <c r="Z7" i="93"/>
  <c r="W32" i="92"/>
  <c r="V32" i="92"/>
  <c r="U32" i="92"/>
  <c r="T32" i="92"/>
  <c r="S32" i="92"/>
  <c r="R32" i="92"/>
  <c r="D120" i="44"/>
  <c r="C32" i="92"/>
  <c r="P31" i="92"/>
  <c r="O31" i="92"/>
  <c r="N31" i="92"/>
  <c r="Q119" i="44"/>
  <c r="M31" i="92"/>
  <c r="L31" i="92"/>
  <c r="O119" i="44" s="1"/>
  <c r="K31" i="92"/>
  <c r="J31" i="92"/>
  <c r="L119" i="44" s="1"/>
  <c r="I31" i="92"/>
  <c r="H31" i="92"/>
  <c r="H119" i="44" s="1"/>
  <c r="G31" i="92"/>
  <c r="F31" i="92"/>
  <c r="E31" i="92"/>
  <c r="D31" i="92"/>
  <c r="B119" i="44" s="1"/>
  <c r="C31" i="92"/>
  <c r="Y30" i="92"/>
  <c r="W30" i="92"/>
  <c r="V30" i="92"/>
  <c r="U30" i="92"/>
  <c r="T30" i="92"/>
  <c r="S30" i="92"/>
  <c r="R30" i="92"/>
  <c r="Q30" i="92"/>
  <c r="Z30" i="92"/>
  <c r="A30" i="92"/>
  <c r="W29" i="92"/>
  <c r="V29" i="92"/>
  <c r="U29" i="92"/>
  <c r="T29" i="92"/>
  <c r="Y29" i="92"/>
  <c r="S29" i="92"/>
  <c r="R29" i="92"/>
  <c r="Q29" i="92"/>
  <c r="Z29" i="92"/>
  <c r="A29" i="92"/>
  <c r="W28" i="92"/>
  <c r="V28" i="92"/>
  <c r="U28" i="92"/>
  <c r="X28" i="92"/>
  <c r="T28" i="92"/>
  <c r="Y28" i="92"/>
  <c r="S28" i="92"/>
  <c r="R28" i="92"/>
  <c r="Q28" i="92"/>
  <c r="Z28" i="92"/>
  <c r="A28" i="92"/>
  <c r="W27" i="92"/>
  <c r="V27" i="92"/>
  <c r="U27" i="92"/>
  <c r="X27" i="92"/>
  <c r="T27" i="92"/>
  <c r="Y27" i="92"/>
  <c r="S27" i="92"/>
  <c r="R27" i="92"/>
  <c r="Q27" i="92"/>
  <c r="Z27" i="92"/>
  <c r="A27" i="92"/>
  <c r="Y26" i="92"/>
  <c r="V26" i="92"/>
  <c r="U26" i="92"/>
  <c r="X26" i="92"/>
  <c r="T26" i="92"/>
  <c r="S26" i="92"/>
  <c r="R26" i="92"/>
  <c r="Q26" i="92"/>
  <c r="Z26" i="92"/>
  <c r="A26" i="92"/>
  <c r="W25" i="92"/>
  <c r="V25" i="92"/>
  <c r="U25" i="92"/>
  <c r="T25" i="92"/>
  <c r="Y25" i="92"/>
  <c r="S25" i="92"/>
  <c r="R25" i="92"/>
  <c r="Q25" i="92"/>
  <c r="Z25" i="92"/>
  <c r="A25" i="92"/>
  <c r="W24" i="92"/>
  <c r="V24" i="92"/>
  <c r="X24" i="92"/>
  <c r="U24" i="92"/>
  <c r="T24" i="92"/>
  <c r="Y24" i="92"/>
  <c r="S24" i="92"/>
  <c r="R24" i="92"/>
  <c r="Q24" i="92"/>
  <c r="A24" i="92"/>
  <c r="W23" i="92"/>
  <c r="V23" i="92"/>
  <c r="U23" i="92"/>
  <c r="T23" i="92"/>
  <c r="Y23" i="92"/>
  <c r="S23" i="92"/>
  <c r="R23" i="92"/>
  <c r="Q23" i="92"/>
  <c r="Z23" i="92"/>
  <c r="A23" i="92"/>
  <c r="W22" i="92"/>
  <c r="V22" i="92"/>
  <c r="X22" i="92"/>
  <c r="U22" i="92"/>
  <c r="T22" i="92"/>
  <c r="Y22" i="92"/>
  <c r="S22" i="92"/>
  <c r="R22" i="92"/>
  <c r="Q22" i="92"/>
  <c r="Z22" i="92"/>
  <c r="A22" i="92"/>
  <c r="V21" i="92"/>
  <c r="U21" i="92"/>
  <c r="T21" i="92"/>
  <c r="Y21" i="92"/>
  <c r="S21" i="92"/>
  <c r="R21" i="92"/>
  <c r="Q21" i="92"/>
  <c r="Z21" i="92"/>
  <c r="A21" i="92"/>
  <c r="W20" i="92"/>
  <c r="V20" i="92"/>
  <c r="U20" i="92"/>
  <c r="X20" i="92"/>
  <c r="T20" i="92"/>
  <c r="Y20" i="92"/>
  <c r="S20" i="92"/>
  <c r="R20" i="92"/>
  <c r="Q20" i="92"/>
  <c r="A20" i="92"/>
  <c r="Y19" i="92"/>
  <c r="W19" i="92"/>
  <c r="V19" i="92"/>
  <c r="U19" i="92"/>
  <c r="T19" i="92"/>
  <c r="S19" i="92"/>
  <c r="R19" i="92"/>
  <c r="Q19" i="92"/>
  <c r="Z19" i="92"/>
  <c r="W18" i="92"/>
  <c r="V18" i="92"/>
  <c r="U18" i="92"/>
  <c r="T18" i="92"/>
  <c r="Y18" i="92"/>
  <c r="S18" i="92"/>
  <c r="R18" i="92"/>
  <c r="Q18" i="92"/>
  <c r="Z18" i="92"/>
  <c r="W17" i="92"/>
  <c r="V17" i="92"/>
  <c r="U17" i="92"/>
  <c r="X17" i="92"/>
  <c r="T17" i="92"/>
  <c r="Y17" i="92"/>
  <c r="S17" i="92"/>
  <c r="R17" i="92"/>
  <c r="Q17" i="92"/>
  <c r="Z17" i="92"/>
  <c r="W16" i="92"/>
  <c r="V16" i="92"/>
  <c r="X16" i="92"/>
  <c r="U16" i="92"/>
  <c r="T16" i="92"/>
  <c r="Y16" i="92"/>
  <c r="S16" i="92"/>
  <c r="R16" i="92"/>
  <c r="Q16" i="92"/>
  <c r="Y15" i="92"/>
  <c r="W15" i="92"/>
  <c r="V15" i="92"/>
  <c r="U15" i="92"/>
  <c r="T15" i="92"/>
  <c r="S15" i="92"/>
  <c r="R15" i="92"/>
  <c r="Q15" i="92"/>
  <c r="Z15" i="92"/>
  <c r="Y14" i="92"/>
  <c r="V14" i="92"/>
  <c r="U14" i="92"/>
  <c r="T14" i="92"/>
  <c r="S14" i="92"/>
  <c r="R14" i="92"/>
  <c r="Q14" i="92"/>
  <c r="W13" i="92"/>
  <c r="V13" i="92"/>
  <c r="X13" i="92"/>
  <c r="U13" i="92"/>
  <c r="T13" i="92"/>
  <c r="Y13" i="92"/>
  <c r="S13" i="92"/>
  <c r="R13" i="92"/>
  <c r="Q13" i="92"/>
  <c r="Z13" i="92"/>
  <c r="V12" i="92"/>
  <c r="U12" i="92"/>
  <c r="X12" i="92" s="1"/>
  <c r="T12" i="92"/>
  <c r="Y12" i="92"/>
  <c r="S12" i="92"/>
  <c r="R12" i="92"/>
  <c r="Q12" i="92"/>
  <c r="W11" i="92"/>
  <c r="V11" i="92"/>
  <c r="U11" i="92"/>
  <c r="T11" i="92"/>
  <c r="Y11" i="92"/>
  <c r="S11" i="92"/>
  <c r="R11" i="92"/>
  <c r="Q11" i="92"/>
  <c r="Z11" i="92"/>
  <c r="Y10" i="92"/>
  <c r="Y7" i="92"/>
  <c r="Y8" i="92"/>
  <c r="T9" i="92"/>
  <c r="Y9" i="92"/>
  <c r="W10" i="92"/>
  <c r="V10" i="92"/>
  <c r="X10" i="92" s="1"/>
  <c r="U10" i="92"/>
  <c r="T10" i="92"/>
  <c r="S10" i="92"/>
  <c r="R10" i="92"/>
  <c r="Q10" i="92"/>
  <c r="Z10" i="92"/>
  <c r="W9" i="92"/>
  <c r="V9" i="92"/>
  <c r="U9" i="92"/>
  <c r="X9" i="92" s="1"/>
  <c r="S9" i="92"/>
  <c r="R9" i="92"/>
  <c r="Q9" i="92"/>
  <c r="Z9" i="92"/>
  <c r="W8" i="92"/>
  <c r="V8" i="92"/>
  <c r="U8" i="92"/>
  <c r="T8" i="92"/>
  <c r="S8" i="92"/>
  <c r="R8" i="92"/>
  <c r="Q8" i="92"/>
  <c r="W7" i="92"/>
  <c r="V7" i="92"/>
  <c r="U7" i="92"/>
  <c r="T7" i="92"/>
  <c r="S7" i="92"/>
  <c r="R7" i="92"/>
  <c r="Q7" i="92"/>
  <c r="Z7" i="92"/>
  <c r="W32" i="91"/>
  <c r="V32" i="91"/>
  <c r="U32" i="91"/>
  <c r="X32" i="91" s="1"/>
  <c r="T32" i="91"/>
  <c r="J118" i="44" s="1"/>
  <c r="S32" i="91"/>
  <c r="G118" i="44" s="1"/>
  <c r="R32" i="91"/>
  <c r="C32" i="91"/>
  <c r="P31" i="91"/>
  <c r="O31" i="91"/>
  <c r="R117" i="44" s="1"/>
  <c r="N31" i="91"/>
  <c r="Q117" i="44"/>
  <c r="M31" i="91"/>
  <c r="P117" i="44" s="1"/>
  <c r="L31" i="91"/>
  <c r="K31" i="91"/>
  <c r="J31" i="91"/>
  <c r="I31" i="91"/>
  <c r="H31" i="91"/>
  <c r="G31" i="91"/>
  <c r="F31" i="91"/>
  <c r="E117" i="44" s="1"/>
  <c r="E31" i="91"/>
  <c r="D31" i="91"/>
  <c r="B117" i="44" s="1"/>
  <c r="C31" i="91"/>
  <c r="W30" i="91"/>
  <c r="V30" i="91"/>
  <c r="U30" i="91"/>
  <c r="T30" i="91"/>
  <c r="Y30" i="91"/>
  <c r="S30" i="91"/>
  <c r="R30" i="91"/>
  <c r="Q30" i="91"/>
  <c r="Z30" i="91"/>
  <c r="A30" i="91"/>
  <c r="Y29" i="91"/>
  <c r="W29" i="91"/>
  <c r="V29" i="91"/>
  <c r="U29" i="91"/>
  <c r="T29" i="91"/>
  <c r="S29" i="91"/>
  <c r="R29" i="91"/>
  <c r="Q29" i="91"/>
  <c r="Z29" i="91"/>
  <c r="A29" i="91"/>
  <c r="W28" i="91"/>
  <c r="V28" i="91"/>
  <c r="U28" i="91"/>
  <c r="T28" i="91"/>
  <c r="Y28" i="91"/>
  <c r="S28" i="91"/>
  <c r="R28" i="91"/>
  <c r="Q28" i="91"/>
  <c r="Z28" i="91"/>
  <c r="A28" i="91"/>
  <c r="W27" i="91"/>
  <c r="V27" i="91"/>
  <c r="U27" i="91"/>
  <c r="T27" i="91"/>
  <c r="Y27" i="91"/>
  <c r="S27" i="91"/>
  <c r="R27" i="91"/>
  <c r="Q27" i="91"/>
  <c r="Z27" i="91"/>
  <c r="A27" i="91"/>
  <c r="V26" i="91"/>
  <c r="U26" i="91"/>
  <c r="T26" i="91"/>
  <c r="Y26" i="91"/>
  <c r="S26" i="91"/>
  <c r="R26" i="91"/>
  <c r="Q26" i="91"/>
  <c r="A26" i="91"/>
  <c r="Y25" i="91"/>
  <c r="W25" i="91"/>
  <c r="V25" i="91"/>
  <c r="U25" i="91"/>
  <c r="T25" i="91"/>
  <c r="S25" i="91"/>
  <c r="R25" i="91"/>
  <c r="Q25" i="91"/>
  <c r="Z25" i="91"/>
  <c r="A25" i="91"/>
  <c r="Y24" i="91"/>
  <c r="W24" i="91"/>
  <c r="V24" i="91"/>
  <c r="U24" i="91"/>
  <c r="T24" i="91"/>
  <c r="S24" i="91"/>
  <c r="R24" i="91"/>
  <c r="Q24" i="91"/>
  <c r="Z24" i="91"/>
  <c r="A24" i="91"/>
  <c r="W23" i="91"/>
  <c r="V23" i="91"/>
  <c r="U23" i="91"/>
  <c r="X23" i="91"/>
  <c r="T23" i="91"/>
  <c r="Y23" i="91"/>
  <c r="S23" i="91"/>
  <c r="R23" i="91"/>
  <c r="Q23" i="91"/>
  <c r="Z23" i="91"/>
  <c r="A23" i="91"/>
  <c r="W22" i="91"/>
  <c r="V22" i="91"/>
  <c r="X22" i="91"/>
  <c r="U22" i="91"/>
  <c r="T22" i="91"/>
  <c r="Y22" i="91"/>
  <c r="S22" i="91"/>
  <c r="R22" i="91"/>
  <c r="Q22" i="91"/>
  <c r="A22" i="91"/>
  <c r="V21" i="91"/>
  <c r="U21" i="91"/>
  <c r="T21" i="91"/>
  <c r="Y21" i="91"/>
  <c r="S21" i="91"/>
  <c r="R21" i="91"/>
  <c r="Q21" i="91"/>
  <c r="A21" i="91"/>
  <c r="AA21" i="91"/>
  <c r="Y20" i="91"/>
  <c r="W20" i="91"/>
  <c r="V20" i="91"/>
  <c r="U20" i="91"/>
  <c r="T20" i="91"/>
  <c r="S20" i="91"/>
  <c r="R20" i="91"/>
  <c r="Q20" i="91"/>
  <c r="Z20" i="91"/>
  <c r="A20" i="91"/>
  <c r="W19" i="91"/>
  <c r="V19" i="91"/>
  <c r="U19" i="91"/>
  <c r="T19" i="91"/>
  <c r="Y19" i="91"/>
  <c r="S19" i="91"/>
  <c r="R19" i="91"/>
  <c r="Q19" i="91"/>
  <c r="Z19" i="91"/>
  <c r="W18" i="91"/>
  <c r="V18" i="91"/>
  <c r="U18" i="91"/>
  <c r="T18" i="91"/>
  <c r="Y18" i="91"/>
  <c r="S18" i="91"/>
  <c r="R18" i="91"/>
  <c r="Q18" i="91"/>
  <c r="W17" i="91"/>
  <c r="V17" i="91"/>
  <c r="U17" i="91"/>
  <c r="T17" i="91"/>
  <c r="Y17" i="91"/>
  <c r="S17" i="91"/>
  <c r="R17" i="91"/>
  <c r="Q17" i="91"/>
  <c r="Z17" i="91"/>
  <c r="Y16" i="91"/>
  <c r="W16" i="91"/>
  <c r="V16" i="91"/>
  <c r="U16" i="91"/>
  <c r="X16" i="91" s="1"/>
  <c r="T16" i="91"/>
  <c r="S16" i="91"/>
  <c r="R16" i="91"/>
  <c r="Q16" i="91"/>
  <c r="Z16" i="91"/>
  <c r="Y15" i="91"/>
  <c r="W15" i="91"/>
  <c r="V15" i="91"/>
  <c r="U15" i="91"/>
  <c r="X15" i="91" s="1"/>
  <c r="T15" i="91"/>
  <c r="S15" i="91"/>
  <c r="R15" i="91"/>
  <c r="Q15" i="91"/>
  <c r="Z15" i="91"/>
  <c r="V14" i="91"/>
  <c r="U14" i="91"/>
  <c r="T14" i="91"/>
  <c r="Y14" i="91"/>
  <c r="S14" i="91"/>
  <c r="R14" i="91"/>
  <c r="Q14" i="91"/>
  <c r="Z14" i="91"/>
  <c r="W13" i="91"/>
  <c r="V13" i="91"/>
  <c r="X13" i="91"/>
  <c r="U13" i="91"/>
  <c r="T13" i="91"/>
  <c r="Y13" i="91"/>
  <c r="S13" i="91"/>
  <c r="R13" i="91"/>
  <c r="Q13" i="91"/>
  <c r="Z13" i="91"/>
  <c r="V12" i="91"/>
  <c r="U12" i="91"/>
  <c r="T12" i="91"/>
  <c r="Y12" i="91"/>
  <c r="S12" i="91"/>
  <c r="R12" i="91"/>
  <c r="Q12" i="91"/>
  <c r="Z12" i="91"/>
  <c r="W11" i="91"/>
  <c r="V11" i="91"/>
  <c r="U11" i="91"/>
  <c r="T11" i="91"/>
  <c r="Y11" i="91"/>
  <c r="S11" i="91"/>
  <c r="R11" i="91"/>
  <c r="Q11" i="91"/>
  <c r="W10" i="91"/>
  <c r="V10" i="91"/>
  <c r="U10" i="91"/>
  <c r="X10" i="91" s="1"/>
  <c r="T10" i="91"/>
  <c r="Y10" i="91"/>
  <c r="Y7" i="91"/>
  <c r="Y8" i="91"/>
  <c r="T9" i="91"/>
  <c r="Y9" i="91"/>
  <c r="S10" i="91"/>
  <c r="R10" i="91"/>
  <c r="Q10" i="91"/>
  <c r="Z10" i="91"/>
  <c r="W9" i="91"/>
  <c r="V9" i="91"/>
  <c r="U9" i="91"/>
  <c r="S9" i="91"/>
  <c r="R9" i="91"/>
  <c r="Q9" i="91"/>
  <c r="Z9" i="91"/>
  <c r="W8" i="91"/>
  <c r="V8" i="91"/>
  <c r="U8" i="91"/>
  <c r="T8" i="91"/>
  <c r="S8" i="91"/>
  <c r="R8" i="91"/>
  <c r="Q8" i="91"/>
  <c r="Z8" i="91"/>
  <c r="W7" i="91"/>
  <c r="V7" i="91"/>
  <c r="U7" i="91"/>
  <c r="T7" i="91"/>
  <c r="S7" i="91"/>
  <c r="R7" i="91"/>
  <c r="Q7" i="91"/>
  <c r="Z7" i="91"/>
  <c r="W32" i="90"/>
  <c r="V32" i="90"/>
  <c r="U32" i="90"/>
  <c r="X32" i="90" s="1"/>
  <c r="T32" i="90"/>
  <c r="J116" i="44" s="1"/>
  <c r="S32" i="90"/>
  <c r="G116" i="44"/>
  <c r="R32" i="90"/>
  <c r="C32" i="90"/>
  <c r="P31" i="90"/>
  <c r="O31" i="90"/>
  <c r="R115" i="44" s="1"/>
  <c r="N31" i="90"/>
  <c r="M31" i="90"/>
  <c r="L31" i="90"/>
  <c r="K31" i="90"/>
  <c r="J31" i="90"/>
  <c r="I31" i="90"/>
  <c r="H31" i="90"/>
  <c r="G31" i="90"/>
  <c r="F31" i="90"/>
  <c r="E31" i="90"/>
  <c r="D31" i="90"/>
  <c r="C31" i="90"/>
  <c r="Y30" i="90"/>
  <c r="W30" i="90"/>
  <c r="V30" i="90"/>
  <c r="U30" i="90"/>
  <c r="X30" i="90"/>
  <c r="T30" i="90"/>
  <c r="S30" i="90"/>
  <c r="R30" i="90"/>
  <c r="Q30" i="90"/>
  <c r="Z30" i="90"/>
  <c r="A30" i="90"/>
  <c r="W29" i="90"/>
  <c r="V29" i="90"/>
  <c r="X29" i="90"/>
  <c r="U29" i="90"/>
  <c r="T29" i="90"/>
  <c r="Y29" i="90"/>
  <c r="S29" i="90"/>
  <c r="R29" i="90"/>
  <c r="Q29" i="90"/>
  <c r="Z29" i="90"/>
  <c r="A29" i="90"/>
  <c r="W28" i="90"/>
  <c r="V28" i="90"/>
  <c r="U28" i="90"/>
  <c r="T28" i="90"/>
  <c r="Y28" i="90"/>
  <c r="S28" i="90"/>
  <c r="R28" i="90"/>
  <c r="Q28" i="90"/>
  <c r="Z28" i="90"/>
  <c r="A28" i="90"/>
  <c r="W27" i="90"/>
  <c r="V27" i="90"/>
  <c r="X27" i="90"/>
  <c r="U27" i="90"/>
  <c r="T27" i="90"/>
  <c r="Y27" i="90"/>
  <c r="S27" i="90"/>
  <c r="R27" i="90"/>
  <c r="Q27" i="90"/>
  <c r="Z27" i="90"/>
  <c r="A27" i="90"/>
  <c r="Y26" i="90"/>
  <c r="V26" i="90"/>
  <c r="U26" i="90"/>
  <c r="T26" i="90"/>
  <c r="S26" i="90"/>
  <c r="R26" i="90"/>
  <c r="Q26" i="90"/>
  <c r="Z26" i="90"/>
  <c r="A26" i="90"/>
  <c r="Y25" i="90"/>
  <c r="W25" i="90"/>
  <c r="V25" i="90"/>
  <c r="X25" i="90"/>
  <c r="U25" i="90"/>
  <c r="T25" i="90"/>
  <c r="S25" i="90"/>
  <c r="R25" i="90"/>
  <c r="Q25" i="90"/>
  <c r="Z25" i="90"/>
  <c r="A25" i="90"/>
  <c r="W24" i="90"/>
  <c r="V24" i="90"/>
  <c r="U24" i="90"/>
  <c r="T24" i="90"/>
  <c r="Y24" i="90"/>
  <c r="S24" i="90"/>
  <c r="R24" i="90"/>
  <c r="Q24" i="90"/>
  <c r="A24" i="90"/>
  <c r="W23" i="90"/>
  <c r="V23" i="90"/>
  <c r="U23" i="90"/>
  <c r="X23" i="90"/>
  <c r="T23" i="90"/>
  <c r="Y23" i="90"/>
  <c r="S23" i="90"/>
  <c r="R23" i="90"/>
  <c r="Q23" i="90"/>
  <c r="Z23" i="90"/>
  <c r="A23" i="90"/>
  <c r="W22" i="90"/>
  <c r="V22" i="90"/>
  <c r="U22" i="90"/>
  <c r="T22" i="90"/>
  <c r="Y22" i="90"/>
  <c r="S22" i="90"/>
  <c r="R22" i="90"/>
  <c r="Q22" i="90"/>
  <c r="Z22" i="90"/>
  <c r="A22" i="90"/>
  <c r="Y21" i="90"/>
  <c r="V21" i="90"/>
  <c r="U21" i="90"/>
  <c r="X21" i="90"/>
  <c r="T21" i="90"/>
  <c r="S21" i="90"/>
  <c r="R21" i="90"/>
  <c r="Q21" i="90"/>
  <c r="Z21" i="90"/>
  <c r="A21" i="90"/>
  <c r="W20" i="90"/>
  <c r="V20" i="90"/>
  <c r="X20" i="90"/>
  <c r="U20" i="90"/>
  <c r="T20" i="90"/>
  <c r="Y20" i="90"/>
  <c r="S20" i="90"/>
  <c r="R20" i="90"/>
  <c r="Q20" i="90"/>
  <c r="A20" i="90"/>
  <c r="W19" i="90"/>
  <c r="V19" i="90"/>
  <c r="U19" i="90"/>
  <c r="T19" i="90"/>
  <c r="Y19" i="90"/>
  <c r="S19" i="90"/>
  <c r="R19" i="90"/>
  <c r="Q19" i="90"/>
  <c r="Z19" i="90"/>
  <c r="W18" i="90"/>
  <c r="V18" i="90"/>
  <c r="X18" i="90" s="1"/>
  <c r="U18" i="90"/>
  <c r="T18" i="90"/>
  <c r="Y18" i="90"/>
  <c r="S18" i="90"/>
  <c r="R18" i="90"/>
  <c r="Q18" i="90"/>
  <c r="Z18" i="90"/>
  <c r="W17" i="90"/>
  <c r="V17" i="90"/>
  <c r="X17" i="90"/>
  <c r="U17" i="90"/>
  <c r="T17" i="90"/>
  <c r="Y17" i="90"/>
  <c r="S17" i="90"/>
  <c r="R17" i="90"/>
  <c r="Q17" i="90"/>
  <c r="Z17" i="90"/>
  <c r="W16" i="90"/>
  <c r="V16" i="90"/>
  <c r="U16" i="90"/>
  <c r="T16" i="90"/>
  <c r="Y16" i="90"/>
  <c r="S16" i="90"/>
  <c r="R16" i="90"/>
  <c r="Q16" i="90"/>
  <c r="Z16" i="90"/>
  <c r="W15" i="90"/>
  <c r="V15" i="90"/>
  <c r="U15" i="90"/>
  <c r="T15" i="90"/>
  <c r="Y15" i="90"/>
  <c r="S15" i="90"/>
  <c r="R15" i="90"/>
  <c r="Q15" i="90"/>
  <c r="Z15" i="90"/>
  <c r="Y14" i="90"/>
  <c r="V14" i="90"/>
  <c r="U14" i="90"/>
  <c r="X14" i="90" s="1"/>
  <c r="T14" i="90"/>
  <c r="S14" i="90"/>
  <c r="R14" i="90"/>
  <c r="Q14" i="90"/>
  <c r="Z14" i="90"/>
  <c r="W13" i="90"/>
  <c r="V13" i="90"/>
  <c r="U13" i="90"/>
  <c r="X13" i="90"/>
  <c r="T13" i="90"/>
  <c r="Y13" i="90"/>
  <c r="S13" i="90"/>
  <c r="R13" i="90"/>
  <c r="Q13" i="90"/>
  <c r="Z13" i="90"/>
  <c r="V12" i="90"/>
  <c r="U12" i="90"/>
  <c r="X12" i="90" s="1"/>
  <c r="T12" i="90"/>
  <c r="Y12" i="90"/>
  <c r="S12" i="90"/>
  <c r="R12" i="90"/>
  <c r="Q12" i="90"/>
  <c r="W11" i="90"/>
  <c r="V11" i="90"/>
  <c r="U11" i="90"/>
  <c r="T11" i="90"/>
  <c r="Y11" i="90"/>
  <c r="S11" i="90"/>
  <c r="R11" i="90"/>
  <c r="Q11" i="90"/>
  <c r="Z11" i="90"/>
  <c r="W10" i="90"/>
  <c r="V10" i="90"/>
  <c r="U10" i="90"/>
  <c r="X10" i="90" s="1"/>
  <c r="T10" i="90"/>
  <c r="Y10" i="90"/>
  <c r="S10" i="90"/>
  <c r="R10" i="90"/>
  <c r="Q10" i="90"/>
  <c r="W9" i="90"/>
  <c r="V9" i="90"/>
  <c r="U9" i="90"/>
  <c r="X9" i="90" s="1"/>
  <c r="T9" i="90"/>
  <c r="Y9" i="90"/>
  <c r="S9" i="90"/>
  <c r="R9" i="90"/>
  <c r="Q9" i="90"/>
  <c r="Z9" i="90"/>
  <c r="W8" i="90"/>
  <c r="V8" i="90"/>
  <c r="U8" i="90"/>
  <c r="T8" i="90"/>
  <c r="Y8" i="90"/>
  <c r="S8" i="90"/>
  <c r="R8" i="90"/>
  <c r="Q8" i="90"/>
  <c r="Z8" i="90"/>
  <c r="W7" i="90"/>
  <c r="V7" i="90"/>
  <c r="U7" i="90"/>
  <c r="T7" i="90"/>
  <c r="Y7" i="90"/>
  <c r="S7" i="90"/>
  <c r="R7" i="90"/>
  <c r="Q7" i="90"/>
  <c r="Z7" i="90"/>
  <c r="W32" i="89"/>
  <c r="V32" i="89"/>
  <c r="U32" i="89"/>
  <c r="K114" i="44" s="1"/>
  <c r="T32" i="89"/>
  <c r="S32" i="89"/>
  <c r="R32" i="89"/>
  <c r="D114" i="44" s="1"/>
  <c r="C32" i="89"/>
  <c r="P31" i="89"/>
  <c r="O31" i="89"/>
  <c r="N31" i="89"/>
  <c r="Q113" i="44"/>
  <c r="M31" i="89"/>
  <c r="L31" i="89"/>
  <c r="K31" i="89"/>
  <c r="J31" i="89"/>
  <c r="W31" i="89" s="1"/>
  <c r="I31" i="89"/>
  <c r="H31" i="89"/>
  <c r="H113" i="44" s="1"/>
  <c r="G31" i="89"/>
  <c r="F113" i="44" s="1"/>
  <c r="F31" i="89"/>
  <c r="E31" i="89"/>
  <c r="D31" i="89"/>
  <c r="B113" i="44" s="1"/>
  <c r="C31" i="89"/>
  <c r="Y30" i="89"/>
  <c r="W30" i="89"/>
  <c r="V30" i="89"/>
  <c r="U30" i="89"/>
  <c r="T30" i="89"/>
  <c r="S30" i="89"/>
  <c r="R30" i="89"/>
  <c r="Q30" i="89"/>
  <c r="Z30" i="89"/>
  <c r="A30" i="89"/>
  <c r="W29" i="89"/>
  <c r="V29" i="89"/>
  <c r="U29" i="89"/>
  <c r="T29" i="89"/>
  <c r="Y29" i="89"/>
  <c r="S29" i="89"/>
  <c r="R29" i="89"/>
  <c r="Q29" i="89"/>
  <c r="Z29" i="89"/>
  <c r="A29" i="89"/>
  <c r="W28" i="89"/>
  <c r="V28" i="89"/>
  <c r="X28" i="89" s="1"/>
  <c r="U28" i="89"/>
  <c r="T28" i="89"/>
  <c r="Y28" i="89"/>
  <c r="S28" i="89"/>
  <c r="R28" i="89"/>
  <c r="Q28" i="89"/>
  <c r="Z28" i="89"/>
  <c r="A28" i="89"/>
  <c r="Y27" i="89"/>
  <c r="W27" i="89"/>
  <c r="V27" i="89"/>
  <c r="U27" i="89"/>
  <c r="X27" i="89" s="1"/>
  <c r="T27" i="89"/>
  <c r="S27" i="89"/>
  <c r="R27" i="89"/>
  <c r="Q27" i="89"/>
  <c r="Z27" i="89"/>
  <c r="A27" i="89"/>
  <c r="Y26" i="89"/>
  <c r="V26" i="89"/>
  <c r="X26" i="89" s="1"/>
  <c r="U26" i="89"/>
  <c r="T26" i="89"/>
  <c r="S26" i="89"/>
  <c r="R26" i="89"/>
  <c r="Q26" i="89"/>
  <c r="A26" i="89"/>
  <c r="W25" i="89"/>
  <c r="V25" i="89"/>
  <c r="U25" i="89"/>
  <c r="T25" i="89"/>
  <c r="Y25" i="89"/>
  <c r="S25" i="89"/>
  <c r="R25" i="89"/>
  <c r="Q25" i="89"/>
  <c r="Z25" i="89"/>
  <c r="A25" i="89"/>
  <c r="AA25" i="89"/>
  <c r="W24" i="89"/>
  <c r="V24" i="89"/>
  <c r="U24" i="89"/>
  <c r="X24" i="89" s="1"/>
  <c r="T24" i="89"/>
  <c r="Y24" i="89"/>
  <c r="S24" i="89"/>
  <c r="R24" i="89"/>
  <c r="Q24" i="89"/>
  <c r="Z24" i="89"/>
  <c r="A24" i="89"/>
  <c r="AA24" i="89"/>
  <c r="Y23" i="89"/>
  <c r="W23" i="89"/>
  <c r="V23" i="89"/>
  <c r="U23" i="89"/>
  <c r="X23" i="89" s="1"/>
  <c r="T23" i="89"/>
  <c r="S23" i="89"/>
  <c r="R23" i="89"/>
  <c r="Q23" i="89"/>
  <c r="A23" i="89"/>
  <c r="AA23" i="89"/>
  <c r="Y22" i="89"/>
  <c r="W22" i="89"/>
  <c r="V22" i="89"/>
  <c r="U22" i="89"/>
  <c r="T22" i="89"/>
  <c r="S22" i="89"/>
  <c r="R22" i="89"/>
  <c r="Q22" i="89"/>
  <c r="Z22" i="89"/>
  <c r="A22" i="89"/>
  <c r="AA22" i="89"/>
  <c r="V21" i="89"/>
  <c r="U21" i="89"/>
  <c r="T21" i="89"/>
  <c r="Y21" i="89"/>
  <c r="S21" i="89"/>
  <c r="R21" i="89"/>
  <c r="Q21" i="89"/>
  <c r="A21" i="89"/>
  <c r="AA21" i="89"/>
  <c r="W20" i="89"/>
  <c r="V20" i="89"/>
  <c r="X20" i="89" s="1"/>
  <c r="U20" i="89"/>
  <c r="T20" i="89"/>
  <c r="Y20" i="89"/>
  <c r="S20" i="89"/>
  <c r="R20" i="89"/>
  <c r="Q20" i="89"/>
  <c r="Z20" i="89"/>
  <c r="A20" i="89"/>
  <c r="AA20" i="89"/>
  <c r="Y19" i="89"/>
  <c r="W19" i="89"/>
  <c r="V19" i="89"/>
  <c r="U19" i="89"/>
  <c r="T19" i="89"/>
  <c r="S19" i="89"/>
  <c r="R19" i="89"/>
  <c r="Q19" i="89"/>
  <c r="Y18" i="89"/>
  <c r="W18" i="89"/>
  <c r="V18" i="89"/>
  <c r="X18" i="89" s="1"/>
  <c r="U18" i="89"/>
  <c r="T18" i="89"/>
  <c r="S18" i="89"/>
  <c r="R18" i="89"/>
  <c r="Q18" i="89"/>
  <c r="W17" i="89"/>
  <c r="V17" i="89"/>
  <c r="X17" i="89" s="1"/>
  <c r="U17" i="89"/>
  <c r="T17" i="89"/>
  <c r="Y17" i="89"/>
  <c r="S17" i="89"/>
  <c r="R17" i="89"/>
  <c r="Q17" i="89"/>
  <c r="W16" i="89"/>
  <c r="V16" i="89"/>
  <c r="U16" i="89"/>
  <c r="T16" i="89"/>
  <c r="Y16" i="89"/>
  <c r="S16" i="89"/>
  <c r="R16" i="89"/>
  <c r="Q16" i="89"/>
  <c r="W15" i="89"/>
  <c r="V15" i="89"/>
  <c r="X15" i="89" s="1"/>
  <c r="U15" i="89"/>
  <c r="T15" i="89"/>
  <c r="Y15" i="89"/>
  <c r="S15" i="89"/>
  <c r="R15" i="89"/>
  <c r="Q15" i="89"/>
  <c r="Z15" i="89"/>
  <c r="Y14" i="89"/>
  <c r="V14" i="89"/>
  <c r="U14" i="89"/>
  <c r="T14" i="89"/>
  <c r="S14" i="89"/>
  <c r="R14" i="89"/>
  <c r="Q14" i="89"/>
  <c r="W13" i="89"/>
  <c r="V13" i="89"/>
  <c r="U13" i="89"/>
  <c r="T13" i="89"/>
  <c r="Y13" i="89"/>
  <c r="S13" i="89"/>
  <c r="R13" i="89"/>
  <c r="Q13" i="89"/>
  <c r="Z13" i="89"/>
  <c r="V12" i="89"/>
  <c r="X12" i="89" s="1"/>
  <c r="U12" i="89"/>
  <c r="T12" i="89"/>
  <c r="Y12" i="89"/>
  <c r="S12" i="89"/>
  <c r="R12" i="89"/>
  <c r="Q12" i="89"/>
  <c r="W11" i="89"/>
  <c r="V11" i="89"/>
  <c r="U11" i="89"/>
  <c r="T11" i="89"/>
  <c r="Y11" i="89"/>
  <c r="S11" i="89"/>
  <c r="R11" i="89"/>
  <c r="Q11" i="89"/>
  <c r="Z11" i="89"/>
  <c r="W10" i="89"/>
  <c r="V10" i="89"/>
  <c r="U10" i="89"/>
  <c r="T10" i="89"/>
  <c r="Y10" i="89"/>
  <c r="S10" i="89"/>
  <c r="R10" i="89"/>
  <c r="Q10" i="89"/>
  <c r="Z10" i="89"/>
  <c r="W9" i="89"/>
  <c r="V9" i="89"/>
  <c r="U9" i="89"/>
  <c r="T9" i="89"/>
  <c r="Y9" i="89"/>
  <c r="Y7" i="89"/>
  <c r="Y8" i="89"/>
  <c r="S9" i="89"/>
  <c r="R9" i="89"/>
  <c r="Q9" i="89"/>
  <c r="W8" i="89"/>
  <c r="V8" i="89"/>
  <c r="X8" i="89" s="1"/>
  <c r="U8" i="89"/>
  <c r="T8" i="89"/>
  <c r="S8" i="89"/>
  <c r="R8" i="89"/>
  <c r="Q8" i="89"/>
  <c r="W7" i="89"/>
  <c r="V7" i="89"/>
  <c r="U7" i="89"/>
  <c r="X7" i="89" s="1"/>
  <c r="T7" i="89"/>
  <c r="S7" i="89"/>
  <c r="R7" i="89"/>
  <c r="Q7" i="89"/>
  <c r="B36" i="89" s="1"/>
  <c r="Z7" i="89"/>
  <c r="W32" i="88"/>
  <c r="V32" i="88"/>
  <c r="U32" i="88"/>
  <c r="T32" i="88"/>
  <c r="Y32" i="88" s="1"/>
  <c r="S32" i="88"/>
  <c r="R32" i="88"/>
  <c r="D112" i="44" s="1"/>
  <c r="C32" i="88"/>
  <c r="P31" i="88"/>
  <c r="O31" i="88"/>
  <c r="N31" i="88"/>
  <c r="M31" i="88"/>
  <c r="L31" i="88"/>
  <c r="O111" i="44" s="1"/>
  <c r="K31" i="88"/>
  <c r="M111" i="44" s="1"/>
  <c r="J31" i="88"/>
  <c r="I31" i="88"/>
  <c r="H31" i="88"/>
  <c r="G31" i="88"/>
  <c r="F31" i="88"/>
  <c r="E31" i="88"/>
  <c r="D31" i="88"/>
  <c r="C31" i="88"/>
  <c r="Y30" i="88"/>
  <c r="W30" i="88"/>
  <c r="V30" i="88"/>
  <c r="U30" i="88"/>
  <c r="T30" i="88"/>
  <c r="S30" i="88"/>
  <c r="R30" i="88"/>
  <c r="Q30" i="88"/>
  <c r="Z30" i="88"/>
  <c r="A30" i="88"/>
  <c r="W29" i="88"/>
  <c r="V29" i="88"/>
  <c r="U29" i="88"/>
  <c r="T29" i="88"/>
  <c r="Y29" i="88"/>
  <c r="S29" i="88"/>
  <c r="R29" i="88"/>
  <c r="Q29" i="88"/>
  <c r="Z29" i="88"/>
  <c r="A29" i="88"/>
  <c r="W28" i="88"/>
  <c r="V28" i="88"/>
  <c r="U28" i="88"/>
  <c r="T28" i="88"/>
  <c r="Y28" i="88"/>
  <c r="S28" i="88"/>
  <c r="R28" i="88"/>
  <c r="Q28" i="88"/>
  <c r="Z28" i="88"/>
  <c r="A28" i="88"/>
  <c r="Y27" i="88"/>
  <c r="W27" i="88"/>
  <c r="V27" i="88"/>
  <c r="U27" i="88"/>
  <c r="T27" i="88"/>
  <c r="S27" i="88"/>
  <c r="R27" i="88"/>
  <c r="Q27" i="88"/>
  <c r="Z27" i="88"/>
  <c r="A27" i="88"/>
  <c r="Y26" i="88"/>
  <c r="V26" i="88"/>
  <c r="U26" i="88"/>
  <c r="T26" i="88"/>
  <c r="S26" i="88"/>
  <c r="R26" i="88"/>
  <c r="Q26" i="88"/>
  <c r="Z26" i="88"/>
  <c r="A26" i="88"/>
  <c r="W25" i="88"/>
  <c r="V25" i="88"/>
  <c r="X25" i="88"/>
  <c r="U25" i="88"/>
  <c r="T25" i="88"/>
  <c r="Y25" i="88"/>
  <c r="S25" i="88"/>
  <c r="R25" i="88"/>
  <c r="Q25" i="88"/>
  <c r="Z25" i="88"/>
  <c r="A25" i="88"/>
  <c r="W24" i="88"/>
  <c r="V24" i="88"/>
  <c r="U24" i="88"/>
  <c r="T24" i="88"/>
  <c r="Y24" i="88"/>
  <c r="S24" i="88"/>
  <c r="R24" i="88"/>
  <c r="Q24" i="88"/>
  <c r="Z24" i="88"/>
  <c r="A24" i="88"/>
  <c r="Y23" i="88"/>
  <c r="W23" i="88"/>
  <c r="V23" i="88"/>
  <c r="U23" i="88"/>
  <c r="T23" i="88"/>
  <c r="S23" i="88"/>
  <c r="R23" i="88"/>
  <c r="Q23" i="88"/>
  <c r="A23" i="88"/>
  <c r="Y22" i="88"/>
  <c r="W22" i="88"/>
  <c r="V22" i="88"/>
  <c r="U22" i="88"/>
  <c r="T22" i="88"/>
  <c r="S22" i="88"/>
  <c r="R22" i="88"/>
  <c r="Q22" i="88"/>
  <c r="Z22" i="88"/>
  <c r="A22" i="88"/>
  <c r="V21" i="88"/>
  <c r="U21" i="88"/>
  <c r="T21" i="88"/>
  <c r="Y21" i="88"/>
  <c r="S21" i="88"/>
  <c r="R21" i="88"/>
  <c r="Q21" i="88"/>
  <c r="Z21" i="88"/>
  <c r="A21" i="88"/>
  <c r="W20" i="88"/>
  <c r="V20" i="88"/>
  <c r="U20" i="88"/>
  <c r="T20" i="88"/>
  <c r="Y20" i="88"/>
  <c r="S20" i="88"/>
  <c r="R20" i="88"/>
  <c r="Q20" i="88"/>
  <c r="Z20" i="88"/>
  <c r="A20" i="88"/>
  <c r="AA20" i="88"/>
  <c r="Y19" i="88"/>
  <c r="W19" i="88"/>
  <c r="V19" i="88"/>
  <c r="U19" i="88"/>
  <c r="T19" i="88"/>
  <c r="S19" i="88"/>
  <c r="R19" i="88"/>
  <c r="Q19" i="88"/>
  <c r="Z19" i="88"/>
  <c r="Y18" i="88"/>
  <c r="W18" i="88"/>
  <c r="V18" i="88"/>
  <c r="X18" i="88" s="1"/>
  <c r="U18" i="88"/>
  <c r="T18" i="88"/>
  <c r="S18" i="88"/>
  <c r="R18" i="88"/>
  <c r="Q18" i="88"/>
  <c r="Z18" i="88"/>
  <c r="W17" i="88"/>
  <c r="V17" i="88"/>
  <c r="U17" i="88"/>
  <c r="X17" i="88" s="1"/>
  <c r="T17" i="88"/>
  <c r="Y17" i="88"/>
  <c r="S17" i="88"/>
  <c r="R17" i="88"/>
  <c r="Q17" i="88"/>
  <c r="W16" i="88"/>
  <c r="V16" i="88"/>
  <c r="X16" i="88"/>
  <c r="U16" i="88"/>
  <c r="T16" i="88"/>
  <c r="Y16" i="88"/>
  <c r="S16" i="88"/>
  <c r="R16" i="88"/>
  <c r="Q16" i="88"/>
  <c r="Z16" i="88"/>
  <c r="Y15" i="88"/>
  <c r="W15" i="88"/>
  <c r="V15" i="88"/>
  <c r="X15" i="88"/>
  <c r="U15" i="88"/>
  <c r="T15" i="88"/>
  <c r="S15" i="88"/>
  <c r="R15" i="88"/>
  <c r="Q15" i="88"/>
  <c r="Y14" i="88"/>
  <c r="V14" i="88"/>
  <c r="U14" i="88"/>
  <c r="T14" i="88"/>
  <c r="S14" i="88"/>
  <c r="R14" i="88"/>
  <c r="Q14" i="88"/>
  <c r="Z14" i="88"/>
  <c r="W13" i="88"/>
  <c r="V13" i="88"/>
  <c r="U13" i="88"/>
  <c r="T13" i="88"/>
  <c r="Y13" i="88"/>
  <c r="S13" i="88"/>
  <c r="R13" i="88"/>
  <c r="Q13" i="88"/>
  <c r="Z13" i="88"/>
  <c r="V12" i="88"/>
  <c r="U12" i="88"/>
  <c r="T12" i="88"/>
  <c r="Y12" i="88"/>
  <c r="S12" i="88"/>
  <c r="R12" i="88"/>
  <c r="Q12" i="88"/>
  <c r="Z12" i="88"/>
  <c r="Y11" i="88"/>
  <c r="W11" i="88"/>
  <c r="V11" i="88"/>
  <c r="U11" i="88"/>
  <c r="T11" i="88"/>
  <c r="S11" i="88"/>
  <c r="R11" i="88"/>
  <c r="Q11" i="88"/>
  <c r="Y10" i="88"/>
  <c r="W10" i="88"/>
  <c r="V10" i="88"/>
  <c r="U10" i="88"/>
  <c r="T10" i="88"/>
  <c r="S10" i="88"/>
  <c r="R10" i="88"/>
  <c r="Q10" i="88"/>
  <c r="Z10" i="88"/>
  <c r="W9" i="88"/>
  <c r="V9" i="88"/>
  <c r="U9" i="88"/>
  <c r="X9" i="88" s="1"/>
  <c r="T9" i="88"/>
  <c r="Y9" i="88"/>
  <c r="S9" i="88"/>
  <c r="R9" i="88"/>
  <c r="Q9" i="88"/>
  <c r="Z9" i="88"/>
  <c r="W8" i="88"/>
  <c r="V8" i="88"/>
  <c r="U8" i="88"/>
  <c r="T8" i="88"/>
  <c r="Y8" i="88"/>
  <c r="S8" i="88"/>
  <c r="R8" i="88"/>
  <c r="Q8" i="88"/>
  <c r="Z8" i="88"/>
  <c r="W7" i="88"/>
  <c r="V7" i="88"/>
  <c r="U7" i="88"/>
  <c r="T7" i="88"/>
  <c r="Y7" i="88"/>
  <c r="S7" i="88"/>
  <c r="R7" i="88"/>
  <c r="Q7" i="88"/>
  <c r="W32" i="87"/>
  <c r="V32" i="87"/>
  <c r="U32" i="87"/>
  <c r="X32" i="87" s="1"/>
  <c r="T32" i="87"/>
  <c r="Y32" i="87"/>
  <c r="S32" i="87"/>
  <c r="G110" i="44"/>
  <c r="R32" i="87"/>
  <c r="C32" i="87"/>
  <c r="P31" i="87"/>
  <c r="O31" i="87"/>
  <c r="N31" i="87"/>
  <c r="Q109" i="44"/>
  <c r="M31" i="87"/>
  <c r="L31" i="87"/>
  <c r="K31" i="87"/>
  <c r="M109" i="44"/>
  <c r="J31" i="87"/>
  <c r="L109" i="44"/>
  <c r="I31" i="87"/>
  <c r="H31" i="87"/>
  <c r="G31" i="87"/>
  <c r="F31" i="87"/>
  <c r="E31" i="87"/>
  <c r="D31" i="87"/>
  <c r="C31" i="87"/>
  <c r="W30" i="87"/>
  <c r="V30" i="87"/>
  <c r="U30" i="87"/>
  <c r="T30" i="87"/>
  <c r="Y30" i="87"/>
  <c r="S30" i="87"/>
  <c r="R30" i="87"/>
  <c r="Q30" i="87"/>
  <c r="Z30" i="87"/>
  <c r="A30" i="87"/>
  <c r="Y29" i="87"/>
  <c r="W29" i="87"/>
  <c r="V29" i="87"/>
  <c r="X29" i="87"/>
  <c r="U29" i="87"/>
  <c r="T29" i="87"/>
  <c r="S29" i="87"/>
  <c r="R29" i="87"/>
  <c r="Q29" i="87"/>
  <c r="Z29" i="87"/>
  <c r="A29" i="87"/>
  <c r="Y28" i="87"/>
  <c r="W28" i="87"/>
  <c r="V28" i="87"/>
  <c r="X28" i="87" s="1"/>
  <c r="U28" i="87"/>
  <c r="T28" i="87"/>
  <c r="S28" i="87"/>
  <c r="R28" i="87"/>
  <c r="Q28" i="87"/>
  <c r="Z28" i="87"/>
  <c r="A28" i="87"/>
  <c r="W27" i="87"/>
  <c r="V27" i="87"/>
  <c r="U27" i="87"/>
  <c r="T27" i="87"/>
  <c r="Y27" i="87"/>
  <c r="S27" i="87"/>
  <c r="R27" i="87"/>
  <c r="Q27" i="87"/>
  <c r="Z27" i="87"/>
  <c r="A27" i="87"/>
  <c r="V26" i="87"/>
  <c r="U26" i="87"/>
  <c r="T26" i="87"/>
  <c r="Y26" i="87"/>
  <c r="S26" i="87"/>
  <c r="R26" i="87"/>
  <c r="Q26" i="87"/>
  <c r="Z26" i="87"/>
  <c r="A26" i="87"/>
  <c r="W25" i="87"/>
  <c r="V25" i="87"/>
  <c r="U25" i="87"/>
  <c r="T25" i="87"/>
  <c r="Y25" i="87"/>
  <c r="S25" i="87"/>
  <c r="R25" i="87"/>
  <c r="Q25" i="87"/>
  <c r="Z25" i="87"/>
  <c r="A25" i="87"/>
  <c r="Y24" i="87"/>
  <c r="W24" i="87"/>
  <c r="V24" i="87"/>
  <c r="X24" i="87" s="1"/>
  <c r="U24" i="87"/>
  <c r="T24" i="87"/>
  <c r="S24" i="87"/>
  <c r="R24" i="87"/>
  <c r="Q24" i="87"/>
  <c r="A24" i="87"/>
  <c r="W23" i="87"/>
  <c r="V23" i="87"/>
  <c r="X23" i="87" s="1"/>
  <c r="U23" i="87"/>
  <c r="T23" i="87"/>
  <c r="Y23" i="87"/>
  <c r="S23" i="87"/>
  <c r="R23" i="87"/>
  <c r="Q23" i="87"/>
  <c r="Z23" i="87"/>
  <c r="A23" i="87"/>
  <c r="AA23" i="87"/>
  <c r="W22" i="87"/>
  <c r="V22" i="87"/>
  <c r="U22" i="87"/>
  <c r="X22" i="87" s="1"/>
  <c r="T22" i="87"/>
  <c r="Y22" i="87"/>
  <c r="S22" i="87"/>
  <c r="R22" i="87"/>
  <c r="Q22" i="87"/>
  <c r="A22" i="87"/>
  <c r="V21" i="87"/>
  <c r="U21" i="87"/>
  <c r="X21" i="87" s="1"/>
  <c r="T21" i="87"/>
  <c r="Y21" i="87"/>
  <c r="S21" i="87"/>
  <c r="R21" i="87"/>
  <c r="Q21" i="87"/>
  <c r="Z21" i="87"/>
  <c r="A21" i="87"/>
  <c r="W20" i="87"/>
  <c r="V20" i="87"/>
  <c r="U20" i="87"/>
  <c r="T20" i="87"/>
  <c r="Y20" i="87"/>
  <c r="S20" i="87"/>
  <c r="R20" i="87"/>
  <c r="Q20" i="87"/>
  <c r="A20" i="87"/>
  <c r="W19" i="87"/>
  <c r="V19" i="87"/>
  <c r="U19" i="87"/>
  <c r="T19" i="87"/>
  <c r="Y19" i="87"/>
  <c r="S19" i="87"/>
  <c r="R19" i="87"/>
  <c r="Q19" i="87"/>
  <c r="W18" i="87"/>
  <c r="V18" i="87"/>
  <c r="X18" i="87" s="1"/>
  <c r="U18" i="87"/>
  <c r="T18" i="87"/>
  <c r="Y18" i="87"/>
  <c r="S18" i="87"/>
  <c r="R18" i="87"/>
  <c r="Q18" i="87"/>
  <c r="Z18" i="87"/>
  <c r="Y17" i="87"/>
  <c r="W17" i="87"/>
  <c r="V17" i="87"/>
  <c r="X17" i="87" s="1"/>
  <c r="U17" i="87"/>
  <c r="T17" i="87"/>
  <c r="S17" i="87"/>
  <c r="R17" i="87"/>
  <c r="Q17" i="87"/>
  <c r="Z17" i="87"/>
  <c r="W16" i="87"/>
  <c r="V16" i="87"/>
  <c r="U16" i="87"/>
  <c r="T16" i="87"/>
  <c r="Y16" i="87"/>
  <c r="S16" i="87"/>
  <c r="R16" i="87"/>
  <c r="Q16" i="87"/>
  <c r="Z16" i="87"/>
  <c r="W15" i="87"/>
  <c r="V15" i="87"/>
  <c r="U15" i="87"/>
  <c r="T15" i="87"/>
  <c r="Y15" i="87"/>
  <c r="S15" i="87"/>
  <c r="R15" i="87"/>
  <c r="Q15" i="87"/>
  <c r="Z15" i="87"/>
  <c r="V14" i="87"/>
  <c r="U14" i="87"/>
  <c r="T14" i="87"/>
  <c r="Y14" i="87"/>
  <c r="S14" i="87"/>
  <c r="R14" i="87"/>
  <c r="Q14" i="87"/>
  <c r="Z14" i="87"/>
  <c r="Y13" i="87"/>
  <c r="W13" i="87"/>
  <c r="V13" i="87"/>
  <c r="U13" i="87"/>
  <c r="T13" i="87"/>
  <c r="S13" i="87"/>
  <c r="R13" i="87"/>
  <c r="Q13" i="87"/>
  <c r="Z13" i="87"/>
  <c r="Y12" i="87"/>
  <c r="V12" i="87"/>
  <c r="U12" i="87"/>
  <c r="T12" i="87"/>
  <c r="S12" i="87"/>
  <c r="R12" i="87"/>
  <c r="Q12" i="87"/>
  <c r="Z12" i="87"/>
  <c r="W11" i="87"/>
  <c r="V11" i="87"/>
  <c r="U11" i="87"/>
  <c r="T11" i="87"/>
  <c r="Y11" i="87"/>
  <c r="S11" i="87"/>
  <c r="R11" i="87"/>
  <c r="Q11" i="87"/>
  <c r="W10" i="87"/>
  <c r="V10" i="87"/>
  <c r="U10" i="87"/>
  <c r="T10" i="87"/>
  <c r="Y10" i="87"/>
  <c r="S10" i="87"/>
  <c r="R10" i="87"/>
  <c r="Q10" i="87"/>
  <c r="Z10" i="87"/>
  <c r="W9" i="87"/>
  <c r="V9" i="87"/>
  <c r="X9" i="87" s="1"/>
  <c r="U9" i="87"/>
  <c r="T9" i="87"/>
  <c r="Y9" i="87"/>
  <c r="S9" i="87"/>
  <c r="R9" i="87"/>
  <c r="Q9" i="87"/>
  <c r="W8" i="87"/>
  <c r="V8" i="87"/>
  <c r="X8" i="87"/>
  <c r="U8" i="87"/>
  <c r="T8" i="87"/>
  <c r="Y8" i="87"/>
  <c r="S8" i="87"/>
  <c r="R8" i="87"/>
  <c r="Q8" i="87"/>
  <c r="Q7" i="87"/>
  <c r="Z8" i="87"/>
  <c r="W7" i="87"/>
  <c r="V7" i="87"/>
  <c r="U7" i="87"/>
  <c r="X7" i="87"/>
  <c r="T7" i="87"/>
  <c r="Y7" i="87"/>
  <c r="S7" i="87"/>
  <c r="R7" i="87"/>
  <c r="Z7" i="87"/>
  <c r="W32" i="86"/>
  <c r="V32" i="86"/>
  <c r="U32" i="86"/>
  <c r="X32" i="86" s="1"/>
  <c r="T32" i="86"/>
  <c r="J108" i="44" s="1"/>
  <c r="S32" i="86"/>
  <c r="G108" i="44" s="1"/>
  <c r="R32" i="86"/>
  <c r="D108" i="44"/>
  <c r="P107" i="44"/>
  <c r="O107" i="44"/>
  <c r="L107" i="44"/>
  <c r="E107" i="44"/>
  <c r="W30" i="86"/>
  <c r="V30" i="86"/>
  <c r="U30" i="86"/>
  <c r="X30" i="86"/>
  <c r="T30" i="86"/>
  <c r="Y30" i="86"/>
  <c r="S30" i="86"/>
  <c r="R30" i="86"/>
  <c r="Q30" i="86"/>
  <c r="Z30" i="86"/>
  <c r="A30" i="86"/>
  <c r="W29" i="86"/>
  <c r="V29" i="86"/>
  <c r="U29" i="86"/>
  <c r="T29" i="86"/>
  <c r="Y29" i="86"/>
  <c r="S29" i="86"/>
  <c r="R29" i="86"/>
  <c r="Q29" i="86"/>
  <c r="Z29" i="86"/>
  <c r="A29" i="86"/>
  <c r="W28" i="86"/>
  <c r="V28" i="86"/>
  <c r="U28" i="86"/>
  <c r="T28" i="86"/>
  <c r="Y28" i="86"/>
  <c r="S28" i="86"/>
  <c r="R28" i="86"/>
  <c r="Q28" i="86"/>
  <c r="Z28" i="86"/>
  <c r="A28" i="86"/>
  <c r="Y27" i="86"/>
  <c r="W27" i="86"/>
  <c r="V27" i="86"/>
  <c r="U27" i="86"/>
  <c r="T27" i="86"/>
  <c r="S27" i="86"/>
  <c r="R27" i="86"/>
  <c r="Q27" i="86"/>
  <c r="Z27" i="86"/>
  <c r="A27" i="86"/>
  <c r="Y26" i="86"/>
  <c r="V26" i="86"/>
  <c r="U26" i="86"/>
  <c r="X26" i="86"/>
  <c r="T26" i="86"/>
  <c r="S26" i="86"/>
  <c r="R26" i="86"/>
  <c r="Q26" i="86"/>
  <c r="Z26" i="86"/>
  <c r="A26" i="86"/>
  <c r="W25" i="86"/>
  <c r="V25" i="86"/>
  <c r="U25" i="86"/>
  <c r="T25" i="86"/>
  <c r="Y25" i="86"/>
  <c r="S25" i="86"/>
  <c r="R25" i="86"/>
  <c r="Q25" i="86"/>
  <c r="Z25" i="86"/>
  <c r="A25" i="86"/>
  <c r="W24" i="86"/>
  <c r="V24" i="86"/>
  <c r="U24" i="86"/>
  <c r="T24" i="86"/>
  <c r="Y24" i="86"/>
  <c r="S24" i="86"/>
  <c r="R24" i="86"/>
  <c r="Q24" i="86"/>
  <c r="Z24" i="86"/>
  <c r="A24" i="86"/>
  <c r="W23" i="86"/>
  <c r="V23" i="86"/>
  <c r="U23" i="86"/>
  <c r="X23" i="86"/>
  <c r="T23" i="86"/>
  <c r="Y23" i="86"/>
  <c r="S23" i="86"/>
  <c r="R23" i="86"/>
  <c r="Q23" i="86"/>
  <c r="Z23" i="86"/>
  <c r="A23" i="86"/>
  <c r="Y22" i="86"/>
  <c r="W22" i="86"/>
  <c r="V22" i="86"/>
  <c r="U22" i="86"/>
  <c r="X22" i="86"/>
  <c r="T22" i="86"/>
  <c r="S22" i="86"/>
  <c r="R22" i="86"/>
  <c r="Q22" i="86"/>
  <c r="Z22" i="86"/>
  <c r="A22" i="86"/>
  <c r="V21" i="86"/>
  <c r="U21" i="86"/>
  <c r="X21" i="86"/>
  <c r="T21" i="86"/>
  <c r="Y21" i="86"/>
  <c r="S21" i="86"/>
  <c r="R21" i="86"/>
  <c r="Q21" i="86"/>
  <c r="A21" i="86"/>
  <c r="AA21" i="86"/>
  <c r="W20" i="86"/>
  <c r="V20" i="86"/>
  <c r="U20" i="86"/>
  <c r="T20" i="86"/>
  <c r="Y20" i="86"/>
  <c r="S20" i="86"/>
  <c r="R20" i="86"/>
  <c r="Q20" i="86"/>
  <c r="Z20" i="86"/>
  <c r="A20" i="86"/>
  <c r="W19" i="86"/>
  <c r="V19" i="86"/>
  <c r="U19" i="86"/>
  <c r="X19" i="86"/>
  <c r="T19" i="86"/>
  <c r="Y19" i="86"/>
  <c r="S19" i="86"/>
  <c r="R19" i="86"/>
  <c r="Q19" i="86"/>
  <c r="Y18" i="86"/>
  <c r="W18" i="86"/>
  <c r="V18" i="86"/>
  <c r="U18" i="86"/>
  <c r="T18" i="86"/>
  <c r="S18" i="86"/>
  <c r="R18" i="86"/>
  <c r="Q18" i="86"/>
  <c r="Z18" i="86"/>
  <c r="W17" i="86"/>
  <c r="V17" i="86"/>
  <c r="U17" i="86"/>
  <c r="X17" i="86"/>
  <c r="T17" i="86"/>
  <c r="Y17" i="86"/>
  <c r="S17" i="86"/>
  <c r="R17" i="86"/>
  <c r="Q17" i="86"/>
  <c r="W16" i="86"/>
  <c r="V16" i="86"/>
  <c r="U16" i="86"/>
  <c r="X16" i="86"/>
  <c r="T16" i="86"/>
  <c r="Y16" i="86"/>
  <c r="S16" i="86"/>
  <c r="R16" i="86"/>
  <c r="Q16" i="86"/>
  <c r="W15" i="86"/>
  <c r="V15" i="86"/>
  <c r="U15" i="86"/>
  <c r="X15" i="86"/>
  <c r="T15" i="86"/>
  <c r="Y15" i="86"/>
  <c r="S15" i="86"/>
  <c r="R15" i="86"/>
  <c r="Q15" i="86"/>
  <c r="V14" i="86"/>
  <c r="U14" i="86"/>
  <c r="T14" i="86"/>
  <c r="Y14" i="86"/>
  <c r="S14" i="86"/>
  <c r="R14" i="86"/>
  <c r="Q14" i="86"/>
  <c r="Z14" i="86"/>
  <c r="W13" i="86"/>
  <c r="V13" i="86"/>
  <c r="U13" i="86"/>
  <c r="X13" i="86"/>
  <c r="T13" i="86"/>
  <c r="Y13" i="86"/>
  <c r="S13" i="86"/>
  <c r="R13" i="86"/>
  <c r="Q13" i="86"/>
  <c r="V12" i="86"/>
  <c r="X12" i="86"/>
  <c r="U12" i="86"/>
  <c r="T12" i="86"/>
  <c r="Y12" i="86"/>
  <c r="S12" i="86"/>
  <c r="R12" i="86"/>
  <c r="Q12" i="86"/>
  <c r="W11" i="86"/>
  <c r="V11" i="86"/>
  <c r="U11" i="86"/>
  <c r="T11" i="86"/>
  <c r="Y11" i="86"/>
  <c r="S11" i="86"/>
  <c r="R11" i="86"/>
  <c r="Q11" i="86"/>
  <c r="Z11" i="86"/>
  <c r="Y10" i="86"/>
  <c r="W10" i="86"/>
  <c r="V10" i="86"/>
  <c r="U10" i="86"/>
  <c r="X10" i="86"/>
  <c r="T10" i="86"/>
  <c r="S10" i="86"/>
  <c r="R10" i="86"/>
  <c r="Q10" i="86"/>
  <c r="W9" i="86"/>
  <c r="V9" i="86"/>
  <c r="U9" i="86"/>
  <c r="T9" i="86"/>
  <c r="Y9" i="86"/>
  <c r="Y7" i="86"/>
  <c r="Y8" i="86"/>
  <c r="S9" i="86"/>
  <c r="R9" i="86"/>
  <c r="Q9" i="86"/>
  <c r="Z9" i="86"/>
  <c r="W8" i="86"/>
  <c r="V8" i="86"/>
  <c r="U8" i="86"/>
  <c r="X8" i="86"/>
  <c r="T8" i="86"/>
  <c r="S8" i="86"/>
  <c r="R8" i="86"/>
  <c r="Q8" i="86"/>
  <c r="W7" i="86"/>
  <c r="V7" i="86"/>
  <c r="U7" i="86"/>
  <c r="X7" i="86"/>
  <c r="T7" i="86"/>
  <c r="S7" i="86"/>
  <c r="R7" i="86"/>
  <c r="Q7" i="86"/>
  <c r="A108" i="44"/>
  <c r="W32" i="85"/>
  <c r="V32" i="85"/>
  <c r="U32" i="85"/>
  <c r="K106" i="44" s="1"/>
  <c r="T32" i="85"/>
  <c r="S32" i="85"/>
  <c r="G106" i="44"/>
  <c r="R32" i="85"/>
  <c r="D106" i="44"/>
  <c r="P31" i="85"/>
  <c r="S105" i="44"/>
  <c r="O31" i="85"/>
  <c r="R105" i="44"/>
  <c r="N31" i="85"/>
  <c r="Q105" i="44"/>
  <c r="M31" i="85"/>
  <c r="P105" i="44"/>
  <c r="L31" i="85"/>
  <c r="O105" i="44"/>
  <c r="K31" i="85"/>
  <c r="M105" i="44"/>
  <c r="J31" i="85"/>
  <c r="I31" i="85"/>
  <c r="H31" i="85"/>
  <c r="G31" i="85"/>
  <c r="F105" i="44"/>
  <c r="F31" i="85"/>
  <c r="E105" i="44"/>
  <c r="E31" i="85"/>
  <c r="C105" i="44"/>
  <c r="D31" i="85"/>
  <c r="B105" i="44"/>
  <c r="C31" i="85"/>
  <c r="W30" i="85"/>
  <c r="V30" i="85"/>
  <c r="U30" i="85"/>
  <c r="T30" i="85"/>
  <c r="Y30" i="85"/>
  <c r="S30" i="85"/>
  <c r="R30" i="85"/>
  <c r="Q30" i="85"/>
  <c r="B30" i="85"/>
  <c r="AA30" i="85" s="1"/>
  <c r="A30" i="85"/>
  <c r="W29" i="85"/>
  <c r="V29" i="85"/>
  <c r="U29" i="85"/>
  <c r="T29" i="85"/>
  <c r="Y29" i="85"/>
  <c r="S29" i="85"/>
  <c r="R29" i="85"/>
  <c r="Q29" i="85"/>
  <c r="B29" i="85"/>
  <c r="AA29" i="85"/>
  <c r="A29" i="85"/>
  <c r="Y28" i="85"/>
  <c r="W28" i="85"/>
  <c r="V28" i="85"/>
  <c r="U28" i="85"/>
  <c r="T28" i="85"/>
  <c r="S28" i="85"/>
  <c r="R28" i="85"/>
  <c r="Q28" i="85"/>
  <c r="B28" i="85"/>
  <c r="AA28" i="85" s="1"/>
  <c r="A28" i="85"/>
  <c r="Y27" i="85"/>
  <c r="W27" i="85"/>
  <c r="V27" i="85"/>
  <c r="U27" i="85"/>
  <c r="T27" i="85"/>
  <c r="S27" i="85"/>
  <c r="R27" i="85"/>
  <c r="Q27" i="85"/>
  <c r="B27" i="85"/>
  <c r="A27" i="85"/>
  <c r="V26" i="85"/>
  <c r="U26" i="85"/>
  <c r="T26" i="85"/>
  <c r="Y26" i="85"/>
  <c r="S26" i="85"/>
  <c r="R26" i="85"/>
  <c r="Q26" i="85"/>
  <c r="B26" i="85"/>
  <c r="AA26" i="85" s="1"/>
  <c r="A26" i="85"/>
  <c r="W25" i="85"/>
  <c r="V25" i="85"/>
  <c r="X25" i="85"/>
  <c r="U25" i="85"/>
  <c r="T25" i="85"/>
  <c r="Y25" i="85"/>
  <c r="S25" i="85"/>
  <c r="R25" i="85"/>
  <c r="Q25" i="85"/>
  <c r="B25" i="85"/>
  <c r="A25" i="85"/>
  <c r="Y24" i="85"/>
  <c r="W24" i="85"/>
  <c r="V24" i="85"/>
  <c r="U24" i="85"/>
  <c r="X24" i="85"/>
  <c r="T24" i="85"/>
  <c r="S24" i="85"/>
  <c r="R24" i="85"/>
  <c r="Q24" i="85"/>
  <c r="B24" i="85"/>
  <c r="A24" i="85"/>
  <c r="Y23" i="85"/>
  <c r="W23" i="85"/>
  <c r="V23" i="85"/>
  <c r="U23" i="85"/>
  <c r="T23" i="85"/>
  <c r="S23" i="85"/>
  <c r="R23" i="85"/>
  <c r="Q23" i="85"/>
  <c r="B23" i="85"/>
  <c r="AA23" i="85" s="1"/>
  <c r="A23" i="85"/>
  <c r="W22" i="85"/>
  <c r="V22" i="85"/>
  <c r="U22" i="85"/>
  <c r="T22" i="85"/>
  <c r="Y22" i="85"/>
  <c r="S22" i="85"/>
  <c r="R22" i="85"/>
  <c r="Q22" i="85"/>
  <c r="B22" i="85"/>
  <c r="AA22" i="85" s="1"/>
  <c r="A22" i="85"/>
  <c r="V21" i="85"/>
  <c r="U21" i="85"/>
  <c r="T21" i="85"/>
  <c r="Y21" i="85"/>
  <c r="S21" i="85"/>
  <c r="R21" i="85"/>
  <c r="Q21" i="85"/>
  <c r="B21" i="85"/>
  <c r="A21" i="85"/>
  <c r="Y20" i="85"/>
  <c r="W20" i="85"/>
  <c r="V20" i="85"/>
  <c r="X20" i="85"/>
  <c r="U20" i="85"/>
  <c r="T20" i="85"/>
  <c r="S20" i="85"/>
  <c r="R20" i="85"/>
  <c r="Q20" i="85"/>
  <c r="B20" i="85"/>
  <c r="Z20" i="85" s="1"/>
  <c r="A20" i="85"/>
  <c r="Y19" i="85"/>
  <c r="W19" i="85"/>
  <c r="V19" i="85"/>
  <c r="U19" i="85"/>
  <c r="T19" i="85"/>
  <c r="S19" i="85"/>
  <c r="R19" i="85"/>
  <c r="Q19" i="85"/>
  <c r="B19" i="85"/>
  <c r="Z19" i="85" s="1"/>
  <c r="A19" i="85"/>
  <c r="W18" i="85"/>
  <c r="V18" i="85"/>
  <c r="U18" i="85"/>
  <c r="T18" i="85"/>
  <c r="Y18" i="85"/>
  <c r="S18" i="85"/>
  <c r="R18" i="85"/>
  <c r="Q18" i="85"/>
  <c r="B18" i="85"/>
  <c r="Z18" i="85" s="1"/>
  <c r="A18" i="85"/>
  <c r="V17" i="85"/>
  <c r="U17" i="85"/>
  <c r="T17" i="85"/>
  <c r="Y17" i="85"/>
  <c r="S17" i="85"/>
  <c r="R17" i="85"/>
  <c r="Q17" i="85"/>
  <c r="B17" i="85"/>
  <c r="A17" i="85"/>
  <c r="Y16" i="85"/>
  <c r="W16" i="85"/>
  <c r="V16" i="85"/>
  <c r="U16" i="85"/>
  <c r="T16" i="85"/>
  <c r="S16" i="85"/>
  <c r="R16" i="85"/>
  <c r="Q16" i="85"/>
  <c r="B16" i="85"/>
  <c r="A16" i="85"/>
  <c r="Y15" i="85"/>
  <c r="W15" i="85"/>
  <c r="V15" i="85"/>
  <c r="U15" i="85"/>
  <c r="T15" i="85"/>
  <c r="S15" i="85"/>
  <c r="R15" i="85"/>
  <c r="Q15" i="85"/>
  <c r="B15" i="85"/>
  <c r="Z15" i="85" s="1"/>
  <c r="A15" i="85"/>
  <c r="V14" i="85"/>
  <c r="X14" i="85"/>
  <c r="U14" i="85"/>
  <c r="T14" i="85"/>
  <c r="Y14" i="85"/>
  <c r="S14" i="85"/>
  <c r="R14" i="85"/>
  <c r="Q14" i="85"/>
  <c r="B14" i="85"/>
  <c r="A14" i="85"/>
  <c r="V13" i="85"/>
  <c r="U13" i="85"/>
  <c r="T13" i="85"/>
  <c r="Y13" i="85"/>
  <c r="S13" i="85"/>
  <c r="R13" i="85"/>
  <c r="Q13" i="85"/>
  <c r="B13" i="85"/>
  <c r="A13" i="85"/>
  <c r="Y12" i="85"/>
  <c r="V12" i="85"/>
  <c r="U12" i="85"/>
  <c r="T12" i="85"/>
  <c r="S12" i="85"/>
  <c r="R12" i="85"/>
  <c r="Q12" i="85"/>
  <c r="B12" i="85"/>
  <c r="Z12" i="85"/>
  <c r="A12" i="85"/>
  <c r="Y11" i="85"/>
  <c r="W11" i="85"/>
  <c r="V11" i="85"/>
  <c r="U11" i="85"/>
  <c r="T11" i="85"/>
  <c r="S11" i="85"/>
  <c r="R11" i="85"/>
  <c r="Q11" i="85"/>
  <c r="B11" i="85"/>
  <c r="Z11" i="85" s="1"/>
  <c r="A11" i="85"/>
  <c r="W10" i="85"/>
  <c r="V10" i="85"/>
  <c r="U10" i="85"/>
  <c r="T10" i="85"/>
  <c r="Y10" i="85"/>
  <c r="S10" i="85"/>
  <c r="R10" i="85"/>
  <c r="Q10" i="85"/>
  <c r="B10" i="85"/>
  <c r="A10" i="85"/>
  <c r="W9" i="85"/>
  <c r="V9" i="85"/>
  <c r="U9" i="85"/>
  <c r="T9" i="85"/>
  <c r="Y9" i="85"/>
  <c r="Y7" i="85"/>
  <c r="Y8" i="85"/>
  <c r="S9" i="85"/>
  <c r="R9" i="85"/>
  <c r="Q9" i="85"/>
  <c r="B9" i="85"/>
  <c r="A9" i="85"/>
  <c r="W8" i="85"/>
  <c r="V8" i="85"/>
  <c r="U8" i="85"/>
  <c r="T8" i="85"/>
  <c r="S8" i="85"/>
  <c r="R8" i="85"/>
  <c r="Q8" i="85"/>
  <c r="Q7" i="85"/>
  <c r="X2" i="85"/>
  <c r="A105" i="44"/>
  <c r="B8" i="85"/>
  <c r="Z8" i="85" s="1"/>
  <c r="A8" i="85"/>
  <c r="W7" i="85"/>
  <c r="V7" i="85"/>
  <c r="U7" i="85"/>
  <c r="T7" i="85"/>
  <c r="S7" i="85"/>
  <c r="R7" i="85"/>
  <c r="B7" i="85"/>
  <c r="A7" i="85"/>
  <c r="X2" i="2"/>
  <c r="A157" i="44"/>
  <c r="A158" i="44" s="1"/>
  <c r="X7" i="105"/>
  <c r="X14" i="92"/>
  <c r="X15" i="102"/>
  <c r="X32" i="123"/>
  <c r="X32" i="117"/>
  <c r="J106" i="44"/>
  <c r="K108" i="44"/>
  <c r="G114" i="44"/>
  <c r="K118" i="44"/>
  <c r="J120" i="44"/>
  <c r="G122" i="44"/>
  <c r="G124" i="44"/>
  <c r="K126" i="44"/>
  <c r="G130" i="44"/>
  <c r="J132" i="44"/>
  <c r="D134" i="44"/>
  <c r="D136" i="44"/>
  <c r="J136" i="44"/>
  <c r="D138" i="44"/>
  <c r="J138" i="44"/>
  <c r="D158" i="44"/>
  <c r="J158" i="44"/>
  <c r="G160" i="44"/>
  <c r="G162" i="44"/>
  <c r="K164" i="44"/>
  <c r="G166" i="44"/>
  <c r="K166" i="44"/>
  <c r="G168" i="44"/>
  <c r="G170" i="44"/>
  <c r="K172" i="44"/>
  <c r="G174" i="44"/>
  <c r="K174" i="44"/>
  <c r="G176" i="44"/>
  <c r="G178" i="44"/>
  <c r="K180" i="44"/>
  <c r="G182" i="44"/>
  <c r="K182" i="44"/>
  <c r="D110" i="44"/>
  <c r="J110" i="44"/>
  <c r="G112" i="44"/>
  <c r="J114" i="44"/>
  <c r="D116" i="44"/>
  <c r="D118" i="44"/>
  <c r="G120" i="44"/>
  <c r="K120" i="44"/>
  <c r="D122" i="44"/>
  <c r="J122" i="44"/>
  <c r="D124" i="44"/>
  <c r="J124" i="44"/>
  <c r="D126" i="44"/>
  <c r="K128" i="44"/>
  <c r="J130" i="44"/>
  <c r="G134" i="44"/>
  <c r="K134" i="44"/>
  <c r="G136" i="44"/>
  <c r="K136" i="44"/>
  <c r="G138" i="44"/>
  <c r="K138" i="44"/>
  <c r="K158" i="44"/>
  <c r="J162" i="44"/>
  <c r="D164" i="44"/>
  <c r="J164" i="44"/>
  <c r="D166" i="44"/>
  <c r="D168" i="44"/>
  <c r="J170" i="44"/>
  <c r="D172" i="44"/>
  <c r="J172" i="44"/>
  <c r="D174" i="44"/>
  <c r="J174" i="44"/>
  <c r="D176" i="44"/>
  <c r="J176" i="44"/>
  <c r="J178" i="44"/>
  <c r="D180" i="44"/>
  <c r="J180" i="44"/>
  <c r="D182" i="44"/>
  <c r="J182" i="44"/>
  <c r="R107" i="44"/>
  <c r="E111" i="44"/>
  <c r="S119" i="44"/>
  <c r="B127" i="44"/>
  <c r="B131" i="44"/>
  <c r="H131" i="44"/>
  <c r="S131" i="44"/>
  <c r="B135" i="44"/>
  <c r="B141" i="44"/>
  <c r="S141" i="44"/>
  <c r="B107" i="44"/>
  <c r="S107" i="44"/>
  <c r="B109" i="44"/>
  <c r="S109" i="44"/>
  <c r="R111" i="44"/>
  <c r="S113" i="44"/>
  <c r="B115" i="44"/>
  <c r="E115" i="44"/>
  <c r="S115" i="44"/>
  <c r="S117" i="44"/>
  <c r="M119" i="44"/>
  <c r="R119" i="44"/>
  <c r="B121" i="44"/>
  <c r="E121" i="44"/>
  <c r="H123" i="44"/>
  <c r="L125" i="44"/>
  <c r="S125" i="44"/>
  <c r="R127" i="44"/>
  <c r="B129" i="44"/>
  <c r="E129" i="44"/>
  <c r="H129" i="44"/>
  <c r="L129" i="44"/>
  <c r="M133" i="44"/>
  <c r="R133" i="44"/>
  <c r="R135" i="44"/>
  <c r="P137" i="44"/>
  <c r="M141" i="44"/>
  <c r="R141" i="44"/>
  <c r="M157" i="44"/>
  <c r="R157" i="44"/>
  <c r="B159" i="44"/>
  <c r="S159" i="44"/>
  <c r="E161" i="44"/>
  <c r="S161" i="44"/>
  <c r="E163" i="44"/>
  <c r="S163" i="44"/>
  <c r="B165" i="44"/>
  <c r="E165" i="44"/>
  <c r="S165" i="44"/>
  <c r="B167" i="44"/>
  <c r="S167" i="44"/>
  <c r="B169" i="44"/>
  <c r="E169" i="44"/>
  <c r="S169" i="44"/>
  <c r="E171" i="44"/>
  <c r="M173" i="44"/>
  <c r="R173" i="44"/>
  <c r="T31" i="120"/>
  <c r="J175" i="44"/>
  <c r="M175" i="44"/>
  <c r="R175" i="44"/>
  <c r="T31" i="121"/>
  <c r="J177" i="44"/>
  <c r="Y31" i="121"/>
  <c r="M179" i="44"/>
  <c r="R179" i="44"/>
  <c r="M181" i="44"/>
  <c r="R181" i="44"/>
  <c r="X11" i="91"/>
  <c r="X8" i="100"/>
  <c r="X11" i="100"/>
  <c r="X7" i="101"/>
  <c r="X8" i="103"/>
  <c r="X7" i="104"/>
  <c r="X7" i="107"/>
  <c r="X20" i="108"/>
  <c r="X22" i="108"/>
  <c r="X24" i="108"/>
  <c r="X26" i="108"/>
  <c r="X28" i="108"/>
  <c r="X30" i="108"/>
  <c r="X15" i="110"/>
  <c r="X16" i="110"/>
  <c r="X18" i="110"/>
  <c r="X20" i="110"/>
  <c r="X22" i="110"/>
  <c r="X24" i="110"/>
  <c r="X24" i="112"/>
  <c r="X26" i="112"/>
  <c r="X30" i="112"/>
  <c r="X7" i="118"/>
  <c r="X19" i="118"/>
  <c r="X23" i="118"/>
  <c r="X27" i="118"/>
  <c r="M121" i="44"/>
  <c r="R121" i="44"/>
  <c r="R129" i="44"/>
  <c r="E131" i="44"/>
  <c r="L131" i="44"/>
  <c r="E135" i="44"/>
  <c r="E137" i="44"/>
  <c r="B139" i="44"/>
  <c r="E157" i="44"/>
  <c r="P159" i="44"/>
  <c r="M163" i="44"/>
  <c r="R163" i="44"/>
  <c r="M165" i="44"/>
  <c r="R165" i="44"/>
  <c r="M167" i="44"/>
  <c r="P167" i="44"/>
  <c r="R167" i="44"/>
  <c r="T31" i="117"/>
  <c r="J169" i="44"/>
  <c r="Y31" i="117"/>
  <c r="P169" i="44"/>
  <c r="P171" i="44"/>
  <c r="B173" i="44"/>
  <c r="E173" i="44"/>
  <c r="H173" i="44"/>
  <c r="S173" i="44"/>
  <c r="B175" i="44"/>
  <c r="E175" i="44"/>
  <c r="S175" i="44"/>
  <c r="B177" i="44"/>
  <c r="S177" i="44"/>
  <c r="E179" i="44"/>
  <c r="B181" i="44"/>
  <c r="E181" i="44"/>
  <c r="S181" i="44"/>
  <c r="T31" i="118"/>
  <c r="J171" i="44"/>
  <c r="R153" i="44"/>
  <c r="M153" i="44"/>
  <c r="X17" i="108"/>
  <c r="X13" i="108"/>
  <c r="O151" i="44"/>
  <c r="S151" i="44"/>
  <c r="R151" i="44"/>
  <c r="P151" i="44"/>
  <c r="H151" i="44"/>
  <c r="B151" i="44"/>
  <c r="M151" i="44"/>
  <c r="X17" i="110"/>
  <c r="X13" i="110"/>
  <c r="R155" i="44"/>
  <c r="P155" i="44"/>
  <c r="M155" i="44"/>
  <c r="S155" i="44"/>
  <c r="B155" i="44"/>
  <c r="J156" i="44"/>
  <c r="D156" i="44"/>
  <c r="A155" i="44"/>
  <c r="A156" i="44" s="1"/>
  <c r="J154" i="44"/>
  <c r="K154" i="44"/>
  <c r="D154" i="44"/>
  <c r="J152" i="44"/>
  <c r="G152" i="44"/>
  <c r="D152" i="44"/>
  <c r="A151" i="44"/>
  <c r="A152" i="44" s="1"/>
  <c r="X32" i="106"/>
  <c r="D150" i="44"/>
  <c r="J150" i="44"/>
  <c r="K150" i="44"/>
  <c r="R149" i="44"/>
  <c r="E149" i="44"/>
  <c r="A149" i="44"/>
  <c r="G148" i="44"/>
  <c r="M147" i="44"/>
  <c r="P147" i="44"/>
  <c r="R147" i="44"/>
  <c r="B147" i="44"/>
  <c r="E147" i="44"/>
  <c r="H147" i="44"/>
  <c r="O147" i="44"/>
  <c r="S147" i="44"/>
  <c r="A147" i="44"/>
  <c r="A148" i="44" s="1"/>
  <c r="G146" i="44"/>
  <c r="K146" i="44"/>
  <c r="D146" i="44"/>
  <c r="J146" i="44"/>
  <c r="B145" i="44"/>
  <c r="E145" i="44"/>
  <c r="H145" i="44"/>
  <c r="S145" i="44"/>
  <c r="M145" i="44"/>
  <c r="P145" i="44"/>
  <c r="G144" i="44"/>
  <c r="D144" i="44"/>
  <c r="J144" i="44"/>
  <c r="E143" i="44"/>
  <c r="H143" i="44"/>
  <c r="Q143" i="44"/>
  <c r="P143" i="44"/>
  <c r="R143" i="44"/>
  <c r="J140" i="44"/>
  <c r="K140" i="44"/>
  <c r="D140" i="44"/>
  <c r="J142" i="44"/>
  <c r="G142" i="44"/>
  <c r="X7" i="103"/>
  <c r="Y32" i="96"/>
  <c r="X13" i="98"/>
  <c r="X16" i="98"/>
  <c r="X10" i="98"/>
  <c r="X11" i="98"/>
  <c r="X14" i="98"/>
  <c r="X15" i="98"/>
  <c r="X22" i="98"/>
  <c r="X23" i="98"/>
  <c r="X26" i="98"/>
  <c r="X27" i="98"/>
  <c r="X28" i="98"/>
  <c r="X30" i="98"/>
  <c r="X14" i="87"/>
  <c r="X15" i="87"/>
  <c r="X19" i="87"/>
  <c r="X30" i="87"/>
  <c r="X18" i="86"/>
  <c r="X28" i="86"/>
  <c r="Q31" i="123"/>
  <c r="H181" i="44"/>
  <c r="W31" i="123"/>
  <c r="L181" i="44"/>
  <c r="N181" i="44"/>
  <c r="O181" i="44"/>
  <c r="Q181" i="44"/>
  <c r="X7" i="123"/>
  <c r="X8" i="123"/>
  <c r="X11" i="123"/>
  <c r="X12" i="123"/>
  <c r="X15" i="123"/>
  <c r="X16" i="123"/>
  <c r="X19" i="123"/>
  <c r="X20" i="123"/>
  <c r="X21" i="123"/>
  <c r="X23" i="123"/>
  <c r="X24" i="123"/>
  <c r="X25" i="123"/>
  <c r="X27" i="123"/>
  <c r="X28" i="123"/>
  <c r="X29" i="123"/>
  <c r="V31" i="123"/>
  <c r="S31" i="123"/>
  <c r="F181" i="44"/>
  <c r="T31" i="123"/>
  <c r="J181" i="44"/>
  <c r="I179" i="44"/>
  <c r="Q31" i="122"/>
  <c r="W31" i="122"/>
  <c r="L179" i="44"/>
  <c r="O179" i="44"/>
  <c r="Q179" i="44"/>
  <c r="X7" i="122"/>
  <c r="X21" i="122"/>
  <c r="X25" i="122"/>
  <c r="X29" i="122"/>
  <c r="S31" i="122"/>
  <c r="F179" i="44"/>
  <c r="Q31" i="121"/>
  <c r="H177" i="44"/>
  <c r="O177" i="44"/>
  <c r="Q177" i="44"/>
  <c r="X10" i="121"/>
  <c r="X17" i="121"/>
  <c r="X18" i="121"/>
  <c r="X20" i="121"/>
  <c r="X24" i="121"/>
  <c r="X28" i="121"/>
  <c r="C177" i="44"/>
  <c r="I177" i="44"/>
  <c r="P177" i="44"/>
  <c r="R31" i="121"/>
  <c r="D177" i="44"/>
  <c r="H175" i="44"/>
  <c r="O175" i="44"/>
  <c r="X9" i="120"/>
  <c r="X13" i="120"/>
  <c r="X17" i="120"/>
  <c r="X20" i="120"/>
  <c r="X22" i="120"/>
  <c r="X24" i="120"/>
  <c r="X25" i="120"/>
  <c r="X26" i="120"/>
  <c r="X28" i="120"/>
  <c r="X29" i="120"/>
  <c r="X30" i="120"/>
  <c r="U31" i="120"/>
  <c r="C175" i="44"/>
  <c r="S31" i="120"/>
  <c r="G175" i="44"/>
  <c r="F175" i="44"/>
  <c r="Y31" i="120"/>
  <c r="I175" i="44"/>
  <c r="P175" i="44"/>
  <c r="R31" i="120"/>
  <c r="V31" i="120"/>
  <c r="X32" i="119"/>
  <c r="W31" i="119"/>
  <c r="L173" i="44"/>
  <c r="N173" i="44"/>
  <c r="O173" i="44"/>
  <c r="Q173" i="44"/>
  <c r="X8" i="119"/>
  <c r="X12" i="119"/>
  <c r="X14" i="119"/>
  <c r="X16" i="119"/>
  <c r="X20" i="119"/>
  <c r="X21" i="119"/>
  <c r="X22" i="119"/>
  <c r="X24" i="119"/>
  <c r="X25" i="119"/>
  <c r="X26" i="119"/>
  <c r="X28" i="119"/>
  <c r="X29" i="119"/>
  <c r="S31" i="119"/>
  <c r="F173" i="44"/>
  <c r="C171" i="44"/>
  <c r="Y31" i="118"/>
  <c r="I171" i="44"/>
  <c r="R31" i="118"/>
  <c r="L171" i="44"/>
  <c r="N171" i="44"/>
  <c r="Q171" i="44"/>
  <c r="Q31" i="117"/>
  <c r="H169" i="44"/>
  <c r="L169" i="44"/>
  <c r="O169" i="44"/>
  <c r="Q169" i="44"/>
  <c r="X10" i="117"/>
  <c r="X14" i="117"/>
  <c r="X18" i="117"/>
  <c r="X21" i="117"/>
  <c r="X24" i="117"/>
  <c r="X25" i="117"/>
  <c r="X28" i="117"/>
  <c r="X29" i="117"/>
  <c r="V31" i="117"/>
  <c r="C169" i="44"/>
  <c r="I169" i="44"/>
  <c r="R31" i="117"/>
  <c r="D169" i="44"/>
  <c r="U31" i="116"/>
  <c r="C167" i="44"/>
  <c r="S31" i="116"/>
  <c r="G167" i="44"/>
  <c r="F167" i="44"/>
  <c r="I167" i="44"/>
  <c r="R31" i="116"/>
  <c r="D167" i="44"/>
  <c r="V31" i="116"/>
  <c r="H167" i="44"/>
  <c r="O167" i="44"/>
  <c r="X9" i="116"/>
  <c r="X13" i="116"/>
  <c r="X17" i="116"/>
  <c r="X20" i="116"/>
  <c r="X22" i="116"/>
  <c r="X24" i="116"/>
  <c r="X25" i="116"/>
  <c r="X26" i="116"/>
  <c r="X28" i="116"/>
  <c r="X30" i="116"/>
  <c r="T31" i="116"/>
  <c r="Y31" i="116"/>
  <c r="X32" i="115"/>
  <c r="H165" i="44"/>
  <c r="W31" i="115"/>
  <c r="O165" i="44"/>
  <c r="X8" i="115"/>
  <c r="X20" i="115"/>
  <c r="X21" i="115"/>
  <c r="X24" i="115"/>
  <c r="X28" i="115"/>
  <c r="X29" i="115"/>
  <c r="S31" i="115"/>
  <c r="F165" i="44"/>
  <c r="U31" i="114"/>
  <c r="C163" i="44"/>
  <c r="S31" i="114"/>
  <c r="G163" i="44"/>
  <c r="F163" i="44"/>
  <c r="I163" i="44"/>
  <c r="P163" i="44"/>
  <c r="W31" i="114"/>
  <c r="L163" i="44"/>
  <c r="N163" i="44"/>
  <c r="Q163" i="44"/>
  <c r="X7" i="114"/>
  <c r="X11" i="114"/>
  <c r="X14" i="114"/>
  <c r="X15" i="114"/>
  <c r="X16" i="114"/>
  <c r="X18" i="114"/>
  <c r="X19" i="114"/>
  <c r="X21" i="114"/>
  <c r="X23" i="114"/>
  <c r="X24" i="114"/>
  <c r="X25" i="114"/>
  <c r="X27" i="114"/>
  <c r="X29" i="114"/>
  <c r="C161" i="44"/>
  <c r="I161" i="44"/>
  <c r="P161" i="44"/>
  <c r="Q31" i="113"/>
  <c r="L161" i="44"/>
  <c r="Q161" i="44"/>
  <c r="X9" i="113"/>
  <c r="X10" i="113"/>
  <c r="X11" i="113"/>
  <c r="X13" i="113"/>
  <c r="X15" i="113"/>
  <c r="X18" i="113"/>
  <c r="X19" i="113"/>
  <c r="X23" i="113"/>
  <c r="X24" i="113"/>
  <c r="X25" i="113"/>
  <c r="X29" i="113"/>
  <c r="X32" i="112"/>
  <c r="C159" i="44"/>
  <c r="F159" i="44"/>
  <c r="I159" i="44"/>
  <c r="R31" i="112"/>
  <c r="D159" i="44"/>
  <c r="Q31" i="112"/>
  <c r="H159" i="44"/>
  <c r="O159" i="44"/>
  <c r="X9" i="112"/>
  <c r="X12" i="112"/>
  <c r="X13" i="112"/>
  <c r="X14" i="112"/>
  <c r="X22" i="112"/>
  <c r="T31" i="112"/>
  <c r="J159" i="44"/>
  <c r="Y31" i="112"/>
  <c r="X7" i="111"/>
  <c r="X10" i="111"/>
  <c r="X14" i="111"/>
  <c r="X15" i="111"/>
  <c r="X18" i="111"/>
  <c r="X19" i="111"/>
  <c r="X21" i="111"/>
  <c r="X8" i="110"/>
  <c r="X9" i="110"/>
  <c r="X26" i="110"/>
  <c r="X28" i="110"/>
  <c r="X30" i="110"/>
  <c r="X7" i="109"/>
  <c r="X15" i="109"/>
  <c r="X29" i="109"/>
  <c r="X8" i="108"/>
  <c r="X9" i="108"/>
  <c r="X32" i="107"/>
  <c r="X11" i="107"/>
  <c r="X12" i="107"/>
  <c r="X15" i="107"/>
  <c r="X16" i="107"/>
  <c r="X18" i="107"/>
  <c r="X25" i="107"/>
  <c r="X27" i="107"/>
  <c r="X7" i="106"/>
  <c r="X11" i="106"/>
  <c r="X13" i="106"/>
  <c r="X10" i="105"/>
  <c r="X11" i="105"/>
  <c r="X12" i="105"/>
  <c r="X16" i="105"/>
  <c r="X9" i="104"/>
  <c r="X10" i="104"/>
  <c r="X11" i="104"/>
  <c r="X14" i="104"/>
  <c r="X19" i="104"/>
  <c r="X21" i="104"/>
  <c r="X23" i="104"/>
  <c r="X25" i="104"/>
  <c r="X27" i="104"/>
  <c r="X29" i="104"/>
  <c r="X10" i="103"/>
  <c r="X12" i="103"/>
  <c r="X10" i="101"/>
  <c r="X11" i="101"/>
  <c r="X14" i="101"/>
  <c r="X15" i="101"/>
  <c r="X12" i="100"/>
  <c r="X13" i="100"/>
  <c r="X14" i="100"/>
  <c r="X15" i="100"/>
  <c r="X17" i="100"/>
  <c r="X18" i="100"/>
  <c r="X21" i="100"/>
  <c r="X22" i="100"/>
  <c r="X23" i="100"/>
  <c r="X25" i="100"/>
  <c r="X26" i="100"/>
  <c r="X27" i="100"/>
  <c r="X29" i="100"/>
  <c r="X30" i="100"/>
  <c r="X13" i="96"/>
  <c r="X14" i="93"/>
  <c r="X7" i="91"/>
  <c r="X12" i="91"/>
  <c r="X15" i="90"/>
  <c r="X16" i="90"/>
  <c r="X19" i="90"/>
  <c r="X22" i="90"/>
  <c r="X24" i="90"/>
  <c r="X26" i="90"/>
  <c r="X28" i="90"/>
  <c r="X10" i="89"/>
  <c r="X11" i="89"/>
  <c r="X21" i="85"/>
  <c r="X27" i="85"/>
  <c r="X28" i="85"/>
  <c r="Y32" i="111"/>
  <c r="U31" i="111"/>
  <c r="K157" i="44" s="1"/>
  <c r="S31" i="111"/>
  <c r="F157" i="44"/>
  <c r="I157" i="44"/>
  <c r="W31" i="111"/>
  <c r="L157" i="44"/>
  <c r="N157" i="44" s="1"/>
  <c r="Q157" i="44"/>
  <c r="X25" i="111"/>
  <c r="X26" i="111"/>
  <c r="X29" i="111"/>
  <c r="T31" i="111"/>
  <c r="J157" i="44" s="1"/>
  <c r="Y32" i="110"/>
  <c r="H155" i="44"/>
  <c r="O155" i="44"/>
  <c r="Q155" i="44"/>
  <c r="T31" i="110"/>
  <c r="J155" i="44" s="1"/>
  <c r="U31" i="110"/>
  <c r="K155" i="44" s="1"/>
  <c r="C155" i="44"/>
  <c r="S31" i="110"/>
  <c r="G155" i="44" s="1"/>
  <c r="F155" i="44"/>
  <c r="I155" i="44"/>
  <c r="R31" i="110"/>
  <c r="V31" i="110"/>
  <c r="X32" i="109"/>
  <c r="Y32" i="109"/>
  <c r="S31" i="109"/>
  <c r="G153" i="44" s="1"/>
  <c r="F153" i="44"/>
  <c r="W31" i="109"/>
  <c r="L153" i="44"/>
  <c r="N153" i="44" s="1"/>
  <c r="Q153" i="44"/>
  <c r="X14" i="109"/>
  <c r="X16" i="109"/>
  <c r="X18" i="109"/>
  <c r="X21" i="109"/>
  <c r="X25" i="109"/>
  <c r="X26" i="109"/>
  <c r="Y32" i="108"/>
  <c r="U31" i="108"/>
  <c r="K151" i="44" s="1"/>
  <c r="C151" i="44"/>
  <c r="S31" i="108"/>
  <c r="F151" i="44"/>
  <c r="I151" i="44"/>
  <c r="R31" i="108"/>
  <c r="D151" i="44" s="1"/>
  <c r="V31" i="108"/>
  <c r="T31" i="108"/>
  <c r="J151" i="44" s="1"/>
  <c r="Y32" i="107"/>
  <c r="L149" i="44"/>
  <c r="Q149" i="44"/>
  <c r="S31" i="107"/>
  <c r="G149" i="44" s="1"/>
  <c r="R31" i="107"/>
  <c r="D149" i="44" s="1"/>
  <c r="Y32" i="106"/>
  <c r="S31" i="106"/>
  <c r="G147" i="44" s="1"/>
  <c r="F147" i="44"/>
  <c r="W31" i="106"/>
  <c r="L147" i="44"/>
  <c r="N147" i="44" s="1"/>
  <c r="X8" i="106"/>
  <c r="X9" i="106"/>
  <c r="X18" i="106"/>
  <c r="X19" i="106"/>
  <c r="X21" i="106"/>
  <c r="X22" i="106"/>
  <c r="X25" i="106"/>
  <c r="X26" i="106"/>
  <c r="X29" i="106"/>
  <c r="X30" i="106"/>
  <c r="X32" i="105"/>
  <c r="Y32" i="105"/>
  <c r="U31" i="105"/>
  <c r="K145" i="44" s="1"/>
  <c r="C145" i="44"/>
  <c r="S31" i="105"/>
  <c r="F145" i="44"/>
  <c r="I145" i="44"/>
  <c r="R31" i="105"/>
  <c r="D145" i="44" s="1"/>
  <c r="V31" i="105"/>
  <c r="W31" i="105"/>
  <c r="L145" i="44"/>
  <c r="O145" i="44"/>
  <c r="Q145" i="44"/>
  <c r="X9" i="105"/>
  <c r="X13" i="105"/>
  <c r="X14" i="105"/>
  <c r="X15" i="105"/>
  <c r="X17" i="105"/>
  <c r="X18" i="105"/>
  <c r="X19" i="105"/>
  <c r="X20" i="105"/>
  <c r="X21" i="105"/>
  <c r="X22" i="105"/>
  <c r="X23" i="105"/>
  <c r="X24" i="105"/>
  <c r="X25" i="105"/>
  <c r="X26" i="105"/>
  <c r="X27" i="105"/>
  <c r="X28" i="105"/>
  <c r="X29" i="105"/>
  <c r="X30" i="105"/>
  <c r="T31" i="105"/>
  <c r="J145" i="44" s="1"/>
  <c r="Y32" i="104"/>
  <c r="I143" i="44"/>
  <c r="L143" i="44"/>
  <c r="T31" i="104"/>
  <c r="J143" i="44" s="1"/>
  <c r="Y31" i="104"/>
  <c r="Y32" i="103"/>
  <c r="C141" i="44"/>
  <c r="L141" i="44"/>
  <c r="X13" i="103"/>
  <c r="X14" i="103"/>
  <c r="X20" i="103"/>
  <c r="X21" i="103"/>
  <c r="X22" i="103"/>
  <c r="X24" i="103"/>
  <c r="X25" i="103"/>
  <c r="X28" i="103"/>
  <c r="X29" i="103"/>
  <c r="Y32" i="102"/>
  <c r="Q139" i="44"/>
  <c r="X14" i="102"/>
  <c r="X19" i="102"/>
  <c r="X23" i="102"/>
  <c r="X27" i="102"/>
  <c r="I139" i="44"/>
  <c r="X32" i="101"/>
  <c r="Y32" i="101"/>
  <c r="C137" i="44"/>
  <c r="I137" i="44"/>
  <c r="L137" i="44"/>
  <c r="O137" i="44"/>
  <c r="Q137" i="44"/>
  <c r="X9" i="101"/>
  <c r="X12" i="101"/>
  <c r="X13" i="101"/>
  <c r="X16" i="101"/>
  <c r="X17" i="101"/>
  <c r="X18" i="101"/>
  <c r="X20" i="101"/>
  <c r="X21" i="101"/>
  <c r="X22" i="101"/>
  <c r="X23" i="101"/>
  <c r="X24" i="101"/>
  <c r="X25" i="101"/>
  <c r="X26" i="101"/>
  <c r="X27" i="101"/>
  <c r="X28" i="101"/>
  <c r="X29" i="101"/>
  <c r="X30" i="101"/>
  <c r="X32" i="100"/>
  <c r="Y32" i="100"/>
  <c r="I135" i="44"/>
  <c r="X32" i="99"/>
  <c r="O133" i="44"/>
  <c r="X10" i="99"/>
  <c r="X13" i="99"/>
  <c r="X20" i="99"/>
  <c r="X24" i="99"/>
  <c r="C133" i="44"/>
  <c r="T31" i="99"/>
  <c r="I133" i="44"/>
  <c r="P133" i="44"/>
  <c r="Y32" i="98"/>
  <c r="O131" i="44"/>
  <c r="Q131" i="44"/>
  <c r="V31" i="98"/>
  <c r="C131" i="44"/>
  <c r="F131" i="44"/>
  <c r="T31" i="98"/>
  <c r="Y31" i="98" s="1"/>
  <c r="I131" i="44"/>
  <c r="M131" i="44"/>
  <c r="P131" i="44"/>
  <c r="Q31" i="98"/>
  <c r="Y32" i="97"/>
  <c r="Q129" i="44"/>
  <c r="X9" i="97"/>
  <c r="X12" i="97"/>
  <c r="X13" i="97"/>
  <c r="X16" i="97"/>
  <c r="X21" i="97"/>
  <c r="X22" i="97"/>
  <c r="X25" i="97"/>
  <c r="X26" i="97"/>
  <c r="X29" i="97"/>
  <c r="X30" i="97"/>
  <c r="W31" i="97"/>
  <c r="M129" i="44"/>
  <c r="X21" i="96"/>
  <c r="X25" i="96"/>
  <c r="X30" i="96"/>
  <c r="Y32" i="95"/>
  <c r="Q125" i="44"/>
  <c r="X13" i="95"/>
  <c r="X22" i="95"/>
  <c r="X26" i="95"/>
  <c r="C125" i="44"/>
  <c r="F125" i="44"/>
  <c r="P125" i="44"/>
  <c r="Y32" i="94"/>
  <c r="X19" i="94"/>
  <c r="X21" i="94"/>
  <c r="X22" i="94"/>
  <c r="X23" i="94"/>
  <c r="X26" i="94"/>
  <c r="X28" i="94"/>
  <c r="X30" i="94"/>
  <c r="I123" i="44"/>
  <c r="Y32" i="93"/>
  <c r="C121" i="44"/>
  <c r="S31" i="93"/>
  <c r="G121" i="44" s="1"/>
  <c r="T31" i="93"/>
  <c r="Q31" i="93"/>
  <c r="H121" i="44"/>
  <c r="W31" i="93"/>
  <c r="L121" i="44"/>
  <c r="O121" i="44"/>
  <c r="Q121" i="44"/>
  <c r="X8" i="93"/>
  <c r="X10" i="93"/>
  <c r="X11" i="93"/>
  <c r="X12" i="93"/>
  <c r="X15" i="93"/>
  <c r="X16" i="93"/>
  <c r="X17" i="93"/>
  <c r="X18" i="93"/>
  <c r="X20" i="93"/>
  <c r="X23" i="93"/>
  <c r="X25" i="93"/>
  <c r="X27" i="93"/>
  <c r="X29" i="93"/>
  <c r="X30" i="93"/>
  <c r="X32" i="92"/>
  <c r="Y32" i="92"/>
  <c r="X11" i="92"/>
  <c r="X21" i="92"/>
  <c r="V31" i="92"/>
  <c r="C119" i="44"/>
  <c r="F119" i="44"/>
  <c r="T31" i="92"/>
  <c r="I119" i="44"/>
  <c r="P119" i="44"/>
  <c r="Y32" i="91"/>
  <c r="H117" i="44"/>
  <c r="L117" i="44"/>
  <c r="O117" i="44"/>
  <c r="X9" i="91"/>
  <c r="X14" i="91"/>
  <c r="X17" i="91"/>
  <c r="X18" i="91"/>
  <c r="X19" i="91"/>
  <c r="X21" i="91"/>
  <c r="X24" i="91"/>
  <c r="X26" i="91"/>
  <c r="X28" i="91"/>
  <c r="X30" i="91"/>
  <c r="I117" i="44"/>
  <c r="R31" i="91"/>
  <c r="D117" i="44" s="1"/>
  <c r="Y32" i="90"/>
  <c r="Q31" i="90"/>
  <c r="H115" i="44"/>
  <c r="L115" i="44"/>
  <c r="O115" i="44"/>
  <c r="Q115" i="44"/>
  <c r="C115" i="44"/>
  <c r="T31" i="90"/>
  <c r="J115" i="44" s="1"/>
  <c r="I115" i="44"/>
  <c r="P115" i="44"/>
  <c r="Y32" i="89"/>
  <c r="T31" i="89"/>
  <c r="Y31" i="89" s="1"/>
  <c r="T31" i="87"/>
  <c r="Y31" i="87"/>
  <c r="Y31" i="90"/>
  <c r="I113" i="44"/>
  <c r="P113" i="44"/>
  <c r="O113" i="44"/>
  <c r="X19" i="89"/>
  <c r="X21" i="89"/>
  <c r="X22" i="89"/>
  <c r="X25" i="89"/>
  <c r="X30" i="89"/>
  <c r="W31" i="88"/>
  <c r="L111" i="44"/>
  <c r="Q111" i="44"/>
  <c r="X11" i="88"/>
  <c r="X20" i="88"/>
  <c r="X23" i="88"/>
  <c r="X24" i="88"/>
  <c r="X27" i="88"/>
  <c r="X29" i="88"/>
  <c r="V31" i="88"/>
  <c r="C111" i="44"/>
  <c r="S31" i="88"/>
  <c r="G111" i="44" s="1"/>
  <c r="F111" i="44"/>
  <c r="I111" i="44"/>
  <c r="P111" i="44"/>
  <c r="C109" i="44"/>
  <c r="I109" i="44"/>
  <c r="P109" i="44"/>
  <c r="H109" i="44"/>
  <c r="O109" i="44"/>
  <c r="Y32" i="86"/>
  <c r="F107" i="44"/>
  <c r="Y32" i="85"/>
  <c r="R31" i="113"/>
  <c r="D161" i="44"/>
  <c r="T31" i="113"/>
  <c r="J161" i="44"/>
  <c r="Y31" i="113"/>
  <c r="V31" i="113"/>
  <c r="X31" i="113"/>
  <c r="R31" i="114"/>
  <c r="T31" i="114"/>
  <c r="J163" i="44"/>
  <c r="Y31" i="114"/>
  <c r="V31" i="114"/>
  <c r="X31" i="114"/>
  <c r="Q31" i="119"/>
  <c r="Y31" i="123"/>
  <c r="Q31" i="106"/>
  <c r="Q31" i="105"/>
  <c r="U31" i="98"/>
  <c r="X31" i="98" s="1"/>
  <c r="R31" i="96"/>
  <c r="D127" i="44" s="1"/>
  <c r="R31" i="98"/>
  <c r="D131" i="44" s="1"/>
  <c r="R31" i="99"/>
  <c r="D133" i="44" s="1"/>
  <c r="R31" i="92"/>
  <c r="D119" i="44" s="1"/>
  <c r="R31" i="90"/>
  <c r="D115" i="44" s="1"/>
  <c r="R31" i="87"/>
  <c r="D109" i="44"/>
  <c r="X31" i="120"/>
  <c r="Y31" i="110"/>
  <c r="J131" i="44"/>
  <c r="G157" i="44"/>
  <c r="G165" i="44"/>
  <c r="J167" i="44"/>
  <c r="D171" i="44"/>
  <c r="G173" i="44"/>
  <c r="D175" i="44"/>
  <c r="K175" i="44"/>
  <c r="G179" i="44"/>
  <c r="D163" i="44"/>
  <c r="J121" i="44"/>
  <c r="K163" i="44"/>
  <c r="G181" i="44"/>
  <c r="G151" i="44"/>
  <c r="D155" i="44"/>
  <c r="G145" i="44"/>
  <c r="Y31" i="111"/>
  <c r="Y31" i="108"/>
  <c r="Y31" i="105"/>
  <c r="A30" i="44"/>
  <c r="A29" i="44"/>
  <c r="A28" i="44"/>
  <c r="A27" i="44"/>
  <c r="A26" i="44"/>
  <c r="A25" i="44"/>
  <c r="A24" i="44"/>
  <c r="A23" i="44"/>
  <c r="A22" i="44"/>
  <c r="A21" i="44"/>
  <c r="A20" i="44"/>
  <c r="A19" i="44"/>
  <c r="A18" i="44"/>
  <c r="A17" i="44"/>
  <c r="A16" i="44"/>
  <c r="A15" i="44"/>
  <c r="A14" i="44"/>
  <c r="A13" i="44"/>
  <c r="A12" i="44"/>
  <c r="A11" i="44"/>
  <c r="A10" i="44"/>
  <c r="A9" i="44"/>
  <c r="A8" i="44"/>
  <c r="A7" i="44"/>
  <c r="B30" i="2"/>
  <c r="AA30" i="2" s="1"/>
  <c r="A30" i="2"/>
  <c r="B29" i="2"/>
  <c r="AA29" i="2"/>
  <c r="A29" i="2"/>
  <c r="B28" i="2"/>
  <c r="A28" i="2"/>
  <c r="B27" i="2"/>
  <c r="AA27" i="2"/>
  <c r="A27" i="2"/>
  <c r="B26" i="2"/>
  <c r="AA26" i="2" s="1"/>
  <c r="A26" i="2"/>
  <c r="B25" i="2"/>
  <c r="AA25" i="2" s="1"/>
  <c r="A25" i="2"/>
  <c r="B24" i="2"/>
  <c r="A24" i="2"/>
  <c r="B23" i="2"/>
  <c r="AA23" i="2"/>
  <c r="A23" i="2"/>
  <c r="B22" i="2"/>
  <c r="A22" i="2"/>
  <c r="B21" i="2"/>
  <c r="A21" i="2"/>
  <c r="B20" i="2"/>
  <c r="A20" i="2"/>
  <c r="B19" i="2"/>
  <c r="A19" i="2"/>
  <c r="B18" i="2"/>
  <c r="Z18" i="2" s="1"/>
  <c r="A18" i="2"/>
  <c r="B17" i="2"/>
  <c r="Z17" i="2"/>
  <c r="A17" i="2"/>
  <c r="B16" i="2"/>
  <c r="A16" i="2"/>
  <c r="B15" i="2"/>
  <c r="A15" i="2"/>
  <c r="B14" i="2"/>
  <c r="Z14" i="2" s="1"/>
  <c r="A14" i="2"/>
  <c r="B13" i="2"/>
  <c r="A13" i="2"/>
  <c r="B12" i="2"/>
  <c r="A12" i="2"/>
  <c r="B11" i="2"/>
  <c r="A11" i="2"/>
  <c r="B10" i="2"/>
  <c r="Z10" i="2"/>
  <c r="A10" i="2"/>
  <c r="B9" i="2"/>
  <c r="Z9" i="2" s="1"/>
  <c r="A9" i="2"/>
  <c r="B8" i="2"/>
  <c r="A8" i="2"/>
  <c r="B7" i="2"/>
  <c r="Z7" i="2"/>
  <c r="A7" i="2"/>
  <c r="U32" i="2"/>
  <c r="T32" i="2"/>
  <c r="S32" i="2"/>
  <c r="R32" i="2"/>
  <c r="U30" i="2"/>
  <c r="T30" i="2"/>
  <c r="Y30" i="2"/>
  <c r="S30" i="2"/>
  <c r="R30" i="2"/>
  <c r="U29" i="2"/>
  <c r="T29" i="2"/>
  <c r="Y29" i="2"/>
  <c r="S29" i="2"/>
  <c r="R29" i="2"/>
  <c r="U28" i="2"/>
  <c r="T28" i="2"/>
  <c r="Y28" i="2"/>
  <c r="S28" i="2"/>
  <c r="R28" i="2"/>
  <c r="U27" i="2"/>
  <c r="T27" i="2"/>
  <c r="S27" i="2"/>
  <c r="R27" i="2"/>
  <c r="U26" i="2"/>
  <c r="T26" i="2"/>
  <c r="Y26" i="2"/>
  <c r="S26" i="2"/>
  <c r="R26" i="2"/>
  <c r="U25" i="2"/>
  <c r="T25" i="2"/>
  <c r="S25" i="2"/>
  <c r="R25" i="2"/>
  <c r="U24" i="2"/>
  <c r="T24" i="2"/>
  <c r="Y24" i="2"/>
  <c r="S24" i="2"/>
  <c r="R24" i="2"/>
  <c r="U23" i="2"/>
  <c r="T23" i="2"/>
  <c r="S23" i="2"/>
  <c r="R23" i="2"/>
  <c r="U22" i="2"/>
  <c r="T22" i="2"/>
  <c r="Y22" i="2"/>
  <c r="S22" i="2"/>
  <c r="R22" i="2"/>
  <c r="U21" i="2"/>
  <c r="T21" i="2"/>
  <c r="Y21" i="2"/>
  <c r="S21" i="2"/>
  <c r="R21" i="2"/>
  <c r="U20" i="2"/>
  <c r="T20" i="2"/>
  <c r="Y20" i="2"/>
  <c r="S20" i="2"/>
  <c r="R20" i="2"/>
  <c r="U19" i="2"/>
  <c r="T19" i="2"/>
  <c r="Y19" i="2"/>
  <c r="S19" i="2"/>
  <c r="R19" i="2"/>
  <c r="U18" i="2"/>
  <c r="T18" i="2"/>
  <c r="S18" i="2"/>
  <c r="R18" i="2"/>
  <c r="U17" i="2"/>
  <c r="T17" i="2"/>
  <c r="S17" i="2"/>
  <c r="R17" i="2"/>
  <c r="U16" i="2"/>
  <c r="T16" i="2"/>
  <c r="Y16" i="2"/>
  <c r="S16" i="2"/>
  <c r="R16" i="2"/>
  <c r="U15" i="2"/>
  <c r="T15" i="2"/>
  <c r="S15" i="2"/>
  <c r="R15" i="2"/>
  <c r="U14" i="2"/>
  <c r="T14" i="2"/>
  <c r="Y14" i="2"/>
  <c r="S14" i="2"/>
  <c r="R14" i="2"/>
  <c r="U13" i="2"/>
  <c r="T13" i="2"/>
  <c r="Y13" i="2"/>
  <c r="S13" i="2"/>
  <c r="R13" i="2"/>
  <c r="U12" i="2"/>
  <c r="T12" i="2"/>
  <c r="Y12" i="2"/>
  <c r="S12" i="2"/>
  <c r="R12" i="2"/>
  <c r="U11" i="2"/>
  <c r="T11" i="2"/>
  <c r="Y11" i="2"/>
  <c r="S11" i="2"/>
  <c r="R11" i="2"/>
  <c r="U10" i="2"/>
  <c r="T10" i="2"/>
  <c r="S10" i="2"/>
  <c r="R10" i="2"/>
  <c r="U9" i="2"/>
  <c r="T9" i="2"/>
  <c r="Y9" i="2"/>
  <c r="S9" i="2"/>
  <c r="R9" i="2"/>
  <c r="U8" i="2"/>
  <c r="T8" i="2"/>
  <c r="Y8" i="2"/>
  <c r="S8" i="2"/>
  <c r="R8" i="2"/>
  <c r="U7" i="2"/>
  <c r="T7" i="2"/>
  <c r="Y7" i="2"/>
  <c r="S7" i="2"/>
  <c r="R7" i="2"/>
  <c r="Y10" i="2"/>
  <c r="Y15" i="2"/>
  <c r="Y17" i="2"/>
  <c r="Y18" i="2"/>
  <c r="Y23" i="2"/>
  <c r="Y25" i="2"/>
  <c r="Y27" i="2"/>
  <c r="W32" i="2"/>
  <c r="V32" i="2"/>
  <c r="W30" i="2"/>
  <c r="V30" i="2"/>
  <c r="X30" i="2"/>
  <c r="W29" i="2"/>
  <c r="V29" i="2"/>
  <c r="X29" i="2"/>
  <c r="W28" i="2"/>
  <c r="V28" i="2"/>
  <c r="X28" i="2"/>
  <c r="W27" i="2"/>
  <c r="V27" i="2"/>
  <c r="X27" i="2"/>
  <c r="W26" i="2"/>
  <c r="V26" i="2"/>
  <c r="W25" i="2"/>
  <c r="V25" i="2"/>
  <c r="X25" i="2"/>
  <c r="W24" i="2"/>
  <c r="V24" i="2"/>
  <c r="X24" i="2"/>
  <c r="W23" i="2"/>
  <c r="V23" i="2"/>
  <c r="X23" i="2"/>
  <c r="W22" i="2"/>
  <c r="V22" i="2"/>
  <c r="X22" i="2"/>
  <c r="W21" i="2"/>
  <c r="V21" i="2"/>
  <c r="W20" i="2"/>
  <c r="V20" i="2"/>
  <c r="X20" i="2"/>
  <c r="W19" i="2"/>
  <c r="V19" i="2"/>
  <c r="X19" i="2"/>
  <c r="W18" i="2"/>
  <c r="V18" i="2"/>
  <c r="X18" i="2"/>
  <c r="W17" i="2"/>
  <c r="V17" i="2"/>
  <c r="X17" i="2"/>
  <c r="W16" i="2"/>
  <c r="V16" i="2"/>
  <c r="X16" i="2"/>
  <c r="W15" i="2"/>
  <c r="V15" i="2"/>
  <c r="X15" i="2"/>
  <c r="W14" i="2"/>
  <c r="V14" i="2"/>
  <c r="X14" i="2"/>
  <c r="W13" i="2"/>
  <c r="V13" i="2"/>
  <c r="X13" i="2"/>
  <c r="W12" i="2"/>
  <c r="V12" i="2"/>
  <c r="X12" i="2"/>
  <c r="W11" i="2"/>
  <c r="V11" i="2"/>
  <c r="X11" i="2"/>
  <c r="W10" i="2"/>
  <c r="V10" i="2"/>
  <c r="X10" i="2"/>
  <c r="W9" i="2"/>
  <c r="V9" i="2"/>
  <c r="X9" i="2"/>
  <c r="W8" i="2"/>
  <c r="V8" i="2"/>
  <c r="X8" i="2"/>
  <c r="W7" i="2"/>
  <c r="V7" i="2"/>
  <c r="X7" i="2"/>
  <c r="X26" i="2"/>
  <c r="J104" i="44"/>
  <c r="Q103" i="44"/>
  <c r="S103" i="44"/>
  <c r="O103" i="44"/>
  <c r="E103" i="44"/>
  <c r="Q31" i="94"/>
  <c r="L123" i="44"/>
  <c r="W31" i="94"/>
  <c r="Q133" i="44"/>
  <c r="W31" i="99"/>
  <c r="L133" i="44"/>
  <c r="V31" i="99"/>
  <c r="U31" i="99"/>
  <c r="K133" i="44" s="1"/>
  <c r="S31" i="99"/>
  <c r="G133" i="44" s="1"/>
  <c r="X8" i="94"/>
  <c r="C129" i="44"/>
  <c r="X18" i="97"/>
  <c r="X32" i="85"/>
  <c r="I107" i="44"/>
  <c r="S31" i="86"/>
  <c r="G107" i="44"/>
  <c r="S31" i="85"/>
  <c r="G105" i="44" s="1"/>
  <c r="V31" i="85"/>
  <c r="U31" i="85"/>
  <c r="R31" i="85"/>
  <c r="D105" i="44"/>
  <c r="L103" i="44"/>
  <c r="W31" i="2"/>
  <c r="S31" i="2"/>
  <c r="B103" i="44"/>
  <c r="R113" i="44"/>
  <c r="M113" i="44"/>
  <c r="X13" i="89"/>
  <c r="U31" i="89"/>
  <c r="K113" i="44" s="1"/>
  <c r="V31" i="89"/>
  <c r="X31" i="89" s="1"/>
  <c r="E113" i="44"/>
  <c r="X32" i="89"/>
  <c r="M125" i="44"/>
  <c r="N125" i="44" s="1"/>
  <c r="V31" i="95"/>
  <c r="R31" i="95"/>
  <c r="D125" i="44" s="1"/>
  <c r="P123" i="44"/>
  <c r="M123" i="44"/>
  <c r="C123" i="44"/>
  <c r="V31" i="94"/>
  <c r="V31" i="97"/>
  <c r="X7" i="97"/>
  <c r="X11" i="96"/>
  <c r="V31" i="96"/>
  <c r="S31" i="96"/>
  <c r="G127" i="44" s="1"/>
  <c r="P135" i="44"/>
  <c r="W31" i="100"/>
  <c r="O135" i="44"/>
  <c r="C135" i="44"/>
  <c r="R31" i="100"/>
  <c r="D135" i="44" s="1"/>
  <c r="W31" i="104"/>
  <c r="S31" i="104"/>
  <c r="G143" i="44" s="1"/>
  <c r="X17" i="104"/>
  <c r="X13" i="104"/>
  <c r="B143" i="44"/>
  <c r="O141" i="44"/>
  <c r="W31" i="103"/>
  <c r="T31" i="103"/>
  <c r="J141" i="44" s="1"/>
  <c r="I141" i="44"/>
  <c r="Q31" i="103"/>
  <c r="E141" i="44"/>
  <c r="S31" i="103"/>
  <c r="G141" i="44" s="1"/>
  <c r="W31" i="101"/>
  <c r="R31" i="101"/>
  <c r="D137" i="44" s="1"/>
  <c r="F137" i="44"/>
  <c r="U31" i="101"/>
  <c r="K137" i="44" s="1"/>
  <c r="V31" i="101"/>
  <c r="B137" i="44"/>
  <c r="R139" i="44"/>
  <c r="X16" i="102"/>
  <c r="X9" i="102"/>
  <c r="S31" i="102"/>
  <c r="G139" i="44" s="1"/>
  <c r="F139" i="44"/>
  <c r="C139" i="44"/>
  <c r="V31" i="102"/>
  <c r="N118" i="44"/>
  <c r="N142" i="44"/>
  <c r="N150" i="44"/>
  <c r="N131" i="44"/>
  <c r="N108" i="44"/>
  <c r="N129" i="44"/>
  <c r="N178" i="44"/>
  <c r="N164" i="44"/>
  <c r="N168" i="44"/>
  <c r="T31" i="2"/>
  <c r="Y31" i="2"/>
  <c r="V31" i="2"/>
  <c r="N123" i="44"/>
  <c r="N130" i="44"/>
  <c r="N138" i="44"/>
  <c r="N144" i="44"/>
  <c r="N146" i="44"/>
  <c r="N156" i="44"/>
  <c r="N158" i="44"/>
  <c r="N162" i="44"/>
  <c r="N120" i="44"/>
  <c r="N126" i="44"/>
  <c r="N134" i="44"/>
  <c r="N182" i="44"/>
  <c r="N110" i="44"/>
  <c r="N140" i="44"/>
  <c r="N128" i="44"/>
  <c r="AI31" i="44"/>
  <c r="AI32" i="44"/>
  <c r="AI20" i="124"/>
  <c r="CZ7" i="44"/>
  <c r="X23" i="85"/>
  <c r="X10" i="85"/>
  <c r="AA17" i="91"/>
  <c r="AA15" i="93"/>
  <c r="X15" i="85"/>
  <c r="X17" i="85"/>
  <c r="X29" i="85"/>
  <c r="X11" i="85"/>
  <c r="X18" i="85"/>
  <c r="AA15" i="2"/>
  <c r="AA19" i="2"/>
  <c r="AA14" i="85"/>
  <c r="AA10" i="86"/>
  <c r="AA9" i="99"/>
  <c r="AA9" i="102"/>
  <c r="I38" i="102" a="1"/>
  <c r="I38" i="102" s="1"/>
  <c r="I44" i="102" s="1"/>
  <c r="AA11" i="102"/>
  <c r="I40" i="102" a="1"/>
  <c r="I40" i="102" s="1"/>
  <c r="I46" i="102" s="1"/>
  <c r="AA13" i="102"/>
  <c r="AA17" i="102"/>
  <c r="AA13" i="108"/>
  <c r="AA16" i="111"/>
  <c r="AA9" i="121"/>
  <c r="I38" i="121" a="1"/>
  <c r="I38" i="121" s="1"/>
  <c r="I44" i="121" s="1"/>
  <c r="AA19" i="121"/>
  <c r="AA10" i="123"/>
  <c r="I39" i="123" s="1" a="1"/>
  <c r="I39" i="123" s="1"/>
  <c r="I45" i="123" s="1"/>
  <c r="AA9" i="85"/>
  <c r="AA10" i="85"/>
  <c r="AA8" i="92"/>
  <c r="AA8" i="102"/>
  <c r="AA12" i="102"/>
  <c r="D104" i="44"/>
  <c r="G104" i="44"/>
  <c r="Y32" i="2"/>
  <c r="K104" i="44"/>
  <c r="H103" i="44"/>
  <c r="J103" i="44"/>
  <c r="G103" i="44"/>
  <c r="F103" i="44"/>
  <c r="I103" i="44"/>
  <c r="M103" i="44"/>
  <c r="R103" i="44"/>
  <c r="AE1" i="124"/>
  <c r="W5" i="124"/>
  <c r="A103" i="44"/>
  <c r="Z26" i="89"/>
  <c r="Z26" i="91"/>
  <c r="AA22" i="96"/>
  <c r="AA21" i="101"/>
  <c r="Z13" i="102"/>
  <c r="Z26" i="106"/>
  <c r="Z14" i="108"/>
  <c r="Z10" i="115"/>
  <c r="Z18" i="115"/>
  <c r="AA14" i="86"/>
  <c r="Z26" i="98"/>
  <c r="AA15" i="92"/>
  <c r="Z26" i="93"/>
  <c r="AA25" i="95"/>
  <c r="Z26" i="96"/>
  <c r="Z25" i="101"/>
  <c r="Z10" i="86"/>
  <c r="Z9" i="102"/>
  <c r="Z17" i="102"/>
  <c r="Z25" i="110"/>
  <c r="Z8" i="115"/>
  <c r="Z12" i="115"/>
  <c r="Z16" i="115"/>
  <c r="X18" i="123"/>
  <c r="X8" i="122"/>
  <c r="X9" i="122"/>
  <c r="X11" i="122"/>
  <c r="X15" i="122"/>
  <c r="X19" i="122"/>
  <c r="X23" i="122"/>
  <c r="X27" i="122"/>
  <c r="X11" i="121"/>
  <c r="X13" i="121"/>
  <c r="X14" i="121"/>
  <c r="X19" i="121"/>
  <c r="X22" i="121"/>
  <c r="X23" i="121"/>
  <c r="X26" i="121"/>
  <c r="X27" i="121"/>
  <c r="X30" i="121"/>
  <c r="X15" i="121"/>
  <c r="X7" i="120"/>
  <c r="X8" i="120"/>
  <c r="X11" i="120"/>
  <c r="X12" i="120"/>
  <c r="X15" i="120"/>
  <c r="X16" i="120"/>
  <c r="X19" i="120"/>
  <c r="X23" i="120"/>
  <c r="X27" i="120"/>
  <c r="X9" i="119"/>
  <c r="X18" i="119"/>
  <c r="X19" i="119"/>
  <c r="X23" i="119"/>
  <c r="X27" i="119"/>
  <c r="W31" i="118"/>
  <c r="U31" i="118"/>
  <c r="K171" i="44"/>
  <c r="X20" i="118"/>
  <c r="X22" i="118"/>
  <c r="X24" i="118"/>
  <c r="X26" i="118"/>
  <c r="X28" i="118"/>
  <c r="X30" i="118"/>
  <c r="V31" i="118"/>
  <c r="F171" i="44"/>
  <c r="X13" i="118"/>
  <c r="X8" i="117"/>
  <c r="X9" i="117"/>
  <c r="X17" i="117"/>
  <c r="X20" i="117"/>
  <c r="X27" i="116"/>
  <c r="X7" i="115"/>
  <c r="X9" i="115"/>
  <c r="X10" i="115"/>
  <c r="X11" i="115"/>
  <c r="X13" i="115"/>
  <c r="X14" i="115"/>
  <c r="X15" i="115"/>
  <c r="X17" i="115"/>
  <c r="X18" i="115"/>
  <c r="X19" i="115"/>
  <c r="X22" i="115"/>
  <c r="X23" i="115"/>
  <c r="X26" i="115"/>
  <c r="X27" i="115"/>
  <c r="X16" i="113"/>
  <c r="X22" i="113"/>
  <c r="X26" i="113"/>
  <c r="X30" i="113"/>
  <c r="U31" i="112"/>
  <c r="K159" i="44"/>
  <c r="X19" i="112"/>
  <c r="X23" i="112"/>
  <c r="V31" i="112"/>
  <c r="X8" i="111"/>
  <c r="X12" i="111"/>
  <c r="X13" i="111"/>
  <c r="X16" i="111"/>
  <c r="V31" i="111"/>
  <c r="R31" i="111"/>
  <c r="D157" i="44" s="1"/>
  <c r="X14" i="110"/>
  <c r="X19" i="110"/>
  <c r="X21" i="110"/>
  <c r="X25" i="110"/>
  <c r="X29" i="110"/>
  <c r="X13" i="109"/>
  <c r="N152" i="44"/>
  <c r="X7" i="108"/>
  <c r="X10" i="108"/>
  <c r="X11" i="108"/>
  <c r="X12" i="108"/>
  <c r="X15" i="108"/>
  <c r="X16" i="108"/>
  <c r="X18" i="108"/>
  <c r="X25" i="108"/>
  <c r="X29" i="108"/>
  <c r="M149" i="44"/>
  <c r="N149" i="44" s="1"/>
  <c r="X20" i="107"/>
  <c r="X24" i="107"/>
  <c r="V31" i="107"/>
  <c r="C147" i="44"/>
  <c r="V31" i="106"/>
  <c r="I147" i="44"/>
  <c r="U31" i="106"/>
  <c r="K147" i="44" s="1"/>
  <c r="K144" i="44"/>
  <c r="X8" i="104"/>
  <c r="X17" i="103"/>
  <c r="X7" i="100"/>
  <c r="X12" i="99"/>
  <c r="X16" i="99"/>
  <c r="X17" i="99"/>
  <c r="X18" i="99"/>
  <c r="X19" i="99"/>
  <c r="X21" i="99"/>
  <c r="X32" i="97"/>
  <c r="X11" i="97"/>
  <c r="U31" i="96"/>
  <c r="K127" i="44" s="1"/>
  <c r="X17" i="95"/>
  <c r="X18" i="95"/>
  <c r="X23" i="95"/>
  <c r="X25" i="95"/>
  <c r="X32" i="94"/>
  <c r="X15" i="94"/>
  <c r="X7" i="94"/>
  <c r="X10" i="94"/>
  <c r="N121" i="44"/>
  <c r="W31" i="92"/>
  <c r="X15" i="92"/>
  <c r="X18" i="92"/>
  <c r="X19" i="92"/>
  <c r="X23" i="92"/>
  <c r="X25" i="92"/>
  <c r="X30" i="92"/>
  <c r="Q31" i="91"/>
  <c r="X25" i="91"/>
  <c r="K116" i="44"/>
  <c r="N116" i="44"/>
  <c r="X8" i="90"/>
  <c r="N112" i="44"/>
  <c r="X19" i="88"/>
  <c r="X7" i="88"/>
  <c r="X12" i="88"/>
  <c r="X13" i="88"/>
  <c r="X10" i="87"/>
  <c r="X25" i="87"/>
  <c r="X24" i="86"/>
  <c r="X27" i="86"/>
  <c r="U31" i="86"/>
  <c r="K107" i="44"/>
  <c r="X12" i="85"/>
  <c r="AA25" i="90"/>
  <c r="AA24" i="93"/>
  <c r="AA24" i="97"/>
  <c r="AA25" i="98"/>
  <c r="AA25" i="99"/>
  <c r="AA25" i="104"/>
  <c r="AA25" i="106"/>
  <c r="AA25" i="109"/>
  <c r="AA25" i="111"/>
  <c r="AA24" i="113"/>
  <c r="AA25" i="114"/>
  <c r="AA25" i="116"/>
  <c r="AA24" i="122"/>
  <c r="AA14" i="123"/>
  <c r="AA25" i="85"/>
  <c r="AA11" i="87"/>
  <c r="AA15" i="89"/>
  <c r="AA7" i="90"/>
  <c r="AA19" i="91"/>
  <c r="AA8" i="93"/>
  <c r="AA25" i="93"/>
  <c r="AA9" i="94"/>
  <c r="AA24" i="95"/>
  <c r="AA24" i="96"/>
  <c r="AA10" i="97"/>
  <c r="AA14" i="97"/>
  <c r="AA7" i="101"/>
  <c r="AA11" i="101"/>
  <c r="I40" i="101" a="1"/>
  <c r="I40" i="101" s="1"/>
  <c r="I46" i="101" s="1"/>
  <c r="AA13" i="101"/>
  <c r="AA15" i="101"/>
  <c r="AA19" i="101"/>
  <c r="AA24" i="102"/>
  <c r="AA24" i="103"/>
  <c r="AA24" i="105"/>
  <c r="AA24" i="107"/>
  <c r="AA7" i="108"/>
  <c r="AA18" i="108"/>
  <c r="AA24" i="108"/>
  <c r="AA17" i="111"/>
  <c r="AA24" i="112"/>
  <c r="AA18" i="113"/>
  <c r="AA25" i="113"/>
  <c r="AA24" i="115"/>
  <c r="AA24" i="117"/>
  <c r="AA18" i="122"/>
  <c r="AA25" i="122"/>
  <c r="AA24" i="86"/>
  <c r="AA24" i="87"/>
  <c r="AA24" i="91"/>
  <c r="AA24" i="92"/>
  <c r="AA24" i="94"/>
  <c r="AA25" i="96"/>
  <c r="AA24" i="100"/>
  <c r="AA24" i="101"/>
  <c r="AA25" i="102"/>
  <c r="AA25" i="103"/>
  <c r="AA25" i="105"/>
  <c r="AA25" i="107"/>
  <c r="AA25" i="108"/>
  <c r="AA24" i="110"/>
  <c r="AA25" i="112"/>
  <c r="AA25" i="115"/>
  <c r="AA25" i="117"/>
  <c r="AA25" i="119"/>
  <c r="AA24" i="121"/>
  <c r="AA8" i="87"/>
  <c r="I37" i="87" a="1"/>
  <c r="I37" i="87" s="1"/>
  <c r="I43" i="87" s="1"/>
  <c r="AA12" i="87"/>
  <c r="AA21" i="87"/>
  <c r="AA25" i="88"/>
  <c r="AA8" i="89"/>
  <c r="AA24" i="90"/>
  <c r="AA15" i="91"/>
  <c r="AA25" i="91"/>
  <c r="AA25" i="92"/>
  <c r="AA12" i="94"/>
  <c r="AA25" i="94"/>
  <c r="AA11" i="97"/>
  <c r="I40" i="97" a="1"/>
  <c r="I40" i="97" s="1"/>
  <c r="I46" i="97" s="1"/>
  <c r="AA13" i="97"/>
  <c r="AA15" i="97"/>
  <c r="AA24" i="98"/>
  <c r="AA24" i="99"/>
  <c r="AA25" i="100"/>
  <c r="AA8" i="101"/>
  <c r="I37" i="101" a="1"/>
  <c r="I37" i="101" s="1"/>
  <c r="I43" i="101" s="1"/>
  <c r="AA14" i="101"/>
  <c r="AA24" i="104"/>
  <c r="AA24" i="106"/>
  <c r="AA8" i="109"/>
  <c r="AA12" i="109"/>
  <c r="AA24" i="109"/>
  <c r="AA9" i="111"/>
  <c r="AA7" i="112"/>
  <c r="I36" i="112" s="1" a="1"/>
  <c r="I36" i="112" s="1"/>
  <c r="I42" i="112" s="1"/>
  <c r="AA15" i="112"/>
  <c r="AA13" i="113"/>
  <c r="AA15" i="113"/>
  <c r="AA17" i="113"/>
  <c r="AA19" i="113"/>
  <c r="AA24" i="114"/>
  <c r="AA24" i="116"/>
  <c r="AA7" i="119"/>
  <c r="AA11" i="119"/>
  <c r="AA24" i="120"/>
  <c r="AA25" i="121"/>
  <c r="AA11" i="122"/>
  <c r="I40" i="122" s="1" a="1"/>
  <c r="I40" i="122" s="1"/>
  <c r="I46" i="122" s="1"/>
  <c r="AA15" i="122"/>
  <c r="AA24" i="123"/>
  <c r="X16" i="104"/>
  <c r="X18" i="104"/>
  <c r="X20" i="104"/>
  <c r="X22" i="104"/>
  <c r="X24" i="104"/>
  <c r="X26" i="104"/>
  <c r="X28" i="104"/>
  <c r="X30" i="104"/>
  <c r="X12" i="104"/>
  <c r="X15" i="104"/>
  <c r="N141" i="44"/>
  <c r="R31" i="103"/>
  <c r="D141" i="44" s="1"/>
  <c r="X15" i="103"/>
  <c r="X18" i="103"/>
  <c r="X11" i="103"/>
  <c r="X19" i="103"/>
  <c r="X31" i="101"/>
  <c r="X9" i="100"/>
  <c r="X10" i="100"/>
  <c r="X16" i="100"/>
  <c r="X11" i="99"/>
  <c r="X14" i="99"/>
  <c r="X23" i="99"/>
  <c r="X25" i="99"/>
  <c r="X27" i="99"/>
  <c r="X7" i="98"/>
  <c r="X17" i="97"/>
  <c r="X20" i="97"/>
  <c r="X8" i="96"/>
  <c r="X9" i="96"/>
  <c r="I39" i="96" a="1"/>
  <c r="I39" i="96" s="1"/>
  <c r="I45" i="96" s="1"/>
  <c r="X14" i="95"/>
  <c r="X20" i="95"/>
  <c r="X24" i="95"/>
  <c r="X27" i="95"/>
  <c r="X11" i="95"/>
  <c r="X11" i="94"/>
  <c r="T31" i="94"/>
  <c r="X16" i="94"/>
  <c r="X13" i="94"/>
  <c r="X14" i="94"/>
  <c r="X21" i="93"/>
  <c r="X29" i="92"/>
  <c r="X29" i="91"/>
  <c r="X20" i="91"/>
  <c r="X9" i="89"/>
  <c r="X32" i="88"/>
  <c r="X14" i="88"/>
  <c r="X16" i="87"/>
  <c r="X25" i="86"/>
  <c r="X8" i="85"/>
  <c r="X9" i="85"/>
  <c r="T31" i="85"/>
  <c r="X16" i="85"/>
  <c r="X22" i="85"/>
  <c r="X26" i="85"/>
  <c r="X30" i="85"/>
  <c r="AA23" i="86"/>
  <c r="Z8" i="92"/>
  <c r="Z10" i="96"/>
  <c r="Z11" i="106"/>
  <c r="Z15" i="106"/>
  <c r="Z19" i="106"/>
  <c r="AA11" i="92"/>
  <c r="I40" i="92" a="1"/>
  <c r="I40" i="92" s="1"/>
  <c r="I46" i="92" s="1"/>
  <c r="AA7" i="95"/>
  <c r="AA11" i="95"/>
  <c r="AA19" i="95"/>
  <c r="AA10" i="99"/>
  <c r="AA8" i="104"/>
  <c r="I37" i="104" a="1"/>
  <c r="I37" i="104" s="1"/>
  <c r="I43" i="104" s="1"/>
  <c r="AA14" i="117"/>
  <c r="AA11" i="118"/>
  <c r="AA19" i="118"/>
  <c r="AA16" i="89"/>
  <c r="Z12" i="96"/>
  <c r="Z9" i="99"/>
  <c r="AA20" i="100"/>
  <c r="Z9" i="106"/>
  <c r="Z13" i="106"/>
  <c r="Z17" i="106"/>
  <c r="AA18" i="95"/>
  <c r="AA16" i="96"/>
  <c r="AA9" i="98"/>
  <c r="AA13" i="98"/>
  <c r="AA10" i="105"/>
  <c r="AA14" i="105"/>
  <c r="AA18" i="105"/>
  <c r="AA15" i="110"/>
  <c r="AA12" i="116"/>
  <c r="AA9" i="117"/>
  <c r="AA17" i="117"/>
  <c r="AA8" i="118"/>
  <c r="AA20" i="86"/>
  <c r="AA20" i="87"/>
  <c r="AA23" i="88"/>
  <c r="AA23" i="110"/>
  <c r="AA20" i="122"/>
  <c r="AA21" i="123"/>
  <c r="AA22" i="2"/>
  <c r="AA18" i="86"/>
  <c r="AA16" i="87"/>
  <c r="AA18" i="87"/>
  <c r="AA18" i="88"/>
  <c r="AA23" i="97"/>
  <c r="AA20" i="111"/>
  <c r="AA11" i="2"/>
  <c r="AA13" i="2"/>
  <c r="Z15" i="2"/>
  <c r="AA13" i="86"/>
  <c r="AA13" i="87"/>
  <c r="AA17" i="87"/>
  <c r="AA22" i="92"/>
  <c r="AA23" i="95"/>
  <c r="AA21" i="99"/>
  <c r="AA22" i="100"/>
  <c r="AA22" i="113"/>
  <c r="AA21" i="2"/>
  <c r="Z23" i="2"/>
  <c r="AA22" i="86"/>
  <c r="AA22" i="87"/>
  <c r="AA22" i="88"/>
  <c r="AA22" i="98"/>
  <c r="AA23" i="101"/>
  <c r="AA20" i="102"/>
  <c r="AA23" i="112"/>
  <c r="AA20" i="90"/>
  <c r="AA21" i="92"/>
  <c r="AA22" i="93"/>
  <c r="AA20" i="94"/>
  <c r="AA22" i="95"/>
  <c r="AA20" i="96"/>
  <c r="AA23" i="96"/>
  <c r="AA20" i="97"/>
  <c r="AA21" i="98"/>
  <c r="I38" i="98" a="1"/>
  <c r="I38" i="98" s="1"/>
  <c r="I44" i="98" s="1"/>
  <c r="AA22" i="101"/>
  <c r="AA20" i="103"/>
  <c r="AA22" i="104"/>
  <c r="AA22" i="105"/>
  <c r="AA22" i="106"/>
  <c r="AA10" i="107"/>
  <c r="AA22" i="107"/>
  <c r="AA22" i="108"/>
  <c r="AA13" i="109"/>
  <c r="AA23" i="109"/>
  <c r="AA7" i="110"/>
  <c r="I36" i="110" s="1" a="1"/>
  <c r="I36" i="110" s="1"/>
  <c r="I42" i="110" s="1"/>
  <c r="AA7" i="111"/>
  <c r="I36" i="111" s="1" a="1"/>
  <c r="I36" i="111" s="1"/>
  <c r="I42" i="111" s="1"/>
  <c r="AA21" i="111"/>
  <c r="AA10" i="112"/>
  <c r="AA14" i="112"/>
  <c r="AA18" i="112"/>
  <c r="AA21" i="112"/>
  <c r="AA16" i="113"/>
  <c r="AA20" i="113"/>
  <c r="AA23" i="113"/>
  <c r="AA9" i="114"/>
  <c r="AA23" i="114"/>
  <c r="AA14" i="115"/>
  <c r="AA20" i="115"/>
  <c r="AA7" i="116"/>
  <c r="AA10" i="116"/>
  <c r="I39" i="116" a="1"/>
  <c r="I39" i="116" s="1"/>
  <c r="I45" i="116" s="1"/>
  <c r="AA16" i="116"/>
  <c r="AA18" i="116"/>
  <c r="AA21" i="116"/>
  <c r="AA23" i="117"/>
  <c r="AA12" i="118"/>
  <c r="AA14" i="118"/>
  <c r="AA15" i="119"/>
  <c r="AA17" i="119"/>
  <c r="AA19" i="119"/>
  <c r="AA23" i="119"/>
  <c r="AA20" i="120"/>
  <c r="AA8" i="121"/>
  <c r="I37" i="121" s="1" a="1"/>
  <c r="I37" i="121" s="1"/>
  <c r="I43" i="121" s="1"/>
  <c r="AA16" i="121"/>
  <c r="AA21" i="121"/>
  <c r="AA23" i="122"/>
  <c r="AA17" i="123"/>
  <c r="AA19" i="123"/>
  <c r="AA22" i="123"/>
  <c r="AA10" i="90"/>
  <c r="I39" i="90" a="1"/>
  <c r="I39" i="90" s="1"/>
  <c r="I45" i="90" s="1"/>
  <c r="AA14" i="90"/>
  <c r="AA18" i="90"/>
  <c r="AA21" i="90"/>
  <c r="AA11" i="91"/>
  <c r="AA13" i="91"/>
  <c r="AA17" i="93"/>
  <c r="AA23" i="93"/>
  <c r="AA21" i="94"/>
  <c r="AA17" i="95"/>
  <c r="AA7" i="96"/>
  <c r="AA18" i="96"/>
  <c r="AA21" i="96"/>
  <c r="I38" i="96" a="1"/>
  <c r="I38" i="96" s="1"/>
  <c r="I44" i="96" s="1"/>
  <c r="AA7" i="97"/>
  <c r="AA18" i="97"/>
  <c r="AA21" i="97"/>
  <c r="AA7" i="98"/>
  <c r="AA19" i="98"/>
  <c r="AA22" i="99"/>
  <c r="AA8" i="100"/>
  <c r="I37" i="100" a="1"/>
  <c r="I37" i="100" s="1"/>
  <c r="I43" i="100" s="1"/>
  <c r="AA12" i="100"/>
  <c r="AA14" i="100"/>
  <c r="AA23" i="100"/>
  <c r="AA20" i="101"/>
  <c r="AA21" i="103"/>
  <c r="AA17" i="104"/>
  <c r="AA19" i="104"/>
  <c r="AA23" i="104"/>
  <c r="AA23" i="105"/>
  <c r="AA23" i="106"/>
  <c r="AA23" i="107"/>
  <c r="AA23" i="108"/>
  <c r="AA20" i="109"/>
  <c r="AA20" i="110"/>
  <c r="AA22" i="111"/>
  <c r="AA22" i="112"/>
  <c r="AA21" i="113"/>
  <c r="AA20" i="114"/>
  <c r="AA21" i="115"/>
  <c r="AA22" i="116"/>
  <c r="AA20" i="117"/>
  <c r="AA20" i="119"/>
  <c r="AA21" i="120"/>
  <c r="AA20" i="123"/>
  <c r="AA23" i="123"/>
  <c r="AA21" i="88"/>
  <c r="AA12" i="89"/>
  <c r="AA22" i="90"/>
  <c r="AA22" i="91"/>
  <c r="AA20" i="93"/>
  <c r="AA22" i="94"/>
  <c r="I38" i="94" a="1"/>
  <c r="I38" i="94" s="1"/>
  <c r="I44" i="94" s="1"/>
  <c r="AA20" i="95"/>
  <c r="AA22" i="97"/>
  <c r="AA20" i="99"/>
  <c r="AA21" i="100"/>
  <c r="AA23" i="102"/>
  <c r="AA7" i="103"/>
  <c r="AA11" i="103"/>
  <c r="I40" i="103" a="1"/>
  <c r="I40" i="103" s="1"/>
  <c r="I46" i="103" s="1"/>
  <c r="AA22" i="103"/>
  <c r="AA10" i="104"/>
  <c r="AA20" i="104"/>
  <c r="AA16" i="105"/>
  <c r="AA20" i="105"/>
  <c r="AA20" i="106"/>
  <c r="AA20" i="107"/>
  <c r="AA20" i="108"/>
  <c r="AA14" i="109"/>
  <c r="AA21" i="109"/>
  <c r="AA8" i="110"/>
  <c r="I37" i="110" a="1"/>
  <c r="I37" i="110" s="1"/>
  <c r="I43" i="110" s="1"/>
  <c r="AA10" i="110"/>
  <c r="AA14" i="110"/>
  <c r="AA18" i="110"/>
  <c r="AA21" i="110"/>
  <c r="AA8" i="111"/>
  <c r="AA10" i="111"/>
  <c r="AA12" i="111"/>
  <c r="AA23" i="111"/>
  <c r="AA19" i="112"/>
  <c r="AA7" i="113"/>
  <c r="AA9" i="113"/>
  <c r="AA11" i="113"/>
  <c r="AA8" i="114"/>
  <c r="I37" i="114" a="1"/>
  <c r="I37" i="114" s="1"/>
  <c r="I43" i="114" s="1"/>
  <c r="AA10" i="114"/>
  <c r="AA12" i="114"/>
  <c r="AA14" i="114"/>
  <c r="AA18" i="114"/>
  <c r="AA21" i="114"/>
  <c r="AA22" i="115"/>
  <c r="AA23" i="116"/>
  <c r="AA12" i="117"/>
  <c r="AA21" i="117"/>
  <c r="AA18" i="119"/>
  <c r="AA21" i="119"/>
  <c r="AA9" i="120"/>
  <c r="AA22" i="120"/>
  <c r="AA7" i="121"/>
  <c r="AA13" i="121"/>
  <c r="AA21" i="122"/>
  <c r="AA13" i="123"/>
  <c r="AA16" i="123"/>
  <c r="AA18" i="123"/>
  <c r="AA13" i="90"/>
  <c r="AA23" i="90"/>
  <c r="AA12" i="91"/>
  <c r="AA20" i="91"/>
  <c r="AA23" i="91"/>
  <c r="AA7" i="92"/>
  <c r="AA9" i="92"/>
  <c r="AA20" i="92"/>
  <c r="AA23" i="92"/>
  <c r="AA11" i="93"/>
  <c r="I40" i="93" a="1"/>
  <c r="I40" i="93" s="1"/>
  <c r="I46" i="93" s="1"/>
  <c r="AA16" i="93"/>
  <c r="AA21" i="93"/>
  <c r="AA23" i="94"/>
  <c r="AA14" i="95"/>
  <c r="AA21" i="95"/>
  <c r="AA8" i="96"/>
  <c r="I37" i="96" a="1"/>
  <c r="I37" i="96" s="1"/>
  <c r="I43" i="96" s="1"/>
  <c r="AA17" i="96"/>
  <c r="AA8" i="98"/>
  <c r="I37" i="98" a="1"/>
  <c r="I37" i="98" s="1"/>
  <c r="I43" i="98" s="1"/>
  <c r="AA16" i="98"/>
  <c r="AA23" i="98"/>
  <c r="AA14" i="99"/>
  <c r="AA9" i="100"/>
  <c r="AA11" i="100"/>
  <c r="I40" i="100" a="1"/>
  <c r="I40" i="100" s="1"/>
  <c r="I46" i="100" s="1"/>
  <c r="AA13" i="100"/>
  <c r="AA17" i="100"/>
  <c r="AA19" i="100"/>
  <c r="AA21" i="102"/>
  <c r="AA10" i="103"/>
  <c r="AA23" i="103"/>
  <c r="AA21" i="104"/>
  <c r="AA9" i="105"/>
  <c r="I38" i="105" s="1" a="1"/>
  <c r="I38" i="105" s="1"/>
  <c r="I44" i="105" s="1"/>
  <c r="AA21" i="105"/>
  <c r="AA21" i="106"/>
  <c r="AA21" i="107"/>
  <c r="AA21" i="108"/>
  <c r="AA22" i="109"/>
  <c r="AA22" i="110"/>
  <c r="AA20" i="112"/>
  <c r="AA22" i="114"/>
  <c r="AA23" i="115"/>
  <c r="AA20" i="116"/>
  <c r="AA22" i="117"/>
  <c r="AA22" i="119"/>
  <c r="AA23" i="120"/>
  <c r="AA20" i="121"/>
  <c r="AA23" i="121"/>
  <c r="AA22" i="122"/>
  <c r="N104" i="44"/>
  <c r="X32" i="2"/>
  <c r="X13" i="123"/>
  <c r="X14" i="123"/>
  <c r="V31" i="122"/>
  <c r="X31" i="122"/>
  <c r="Y31" i="122"/>
  <c r="R31" i="122"/>
  <c r="D179" i="44"/>
  <c r="C179" i="44"/>
  <c r="N179" i="44"/>
  <c r="X10" i="122"/>
  <c r="X13" i="122"/>
  <c r="X14" i="122"/>
  <c r="X17" i="122"/>
  <c r="X18" i="122"/>
  <c r="X20" i="122"/>
  <c r="X24" i="122"/>
  <c r="X26" i="122"/>
  <c r="X28" i="122"/>
  <c r="X30" i="122"/>
  <c r="X12" i="121"/>
  <c r="X7" i="121"/>
  <c r="X8" i="121"/>
  <c r="X9" i="121"/>
  <c r="X16" i="121"/>
  <c r="N174" i="44"/>
  <c r="X13" i="119"/>
  <c r="X15" i="119"/>
  <c r="I40" i="119" a="1"/>
  <c r="I40" i="119" s="1"/>
  <c r="I46" i="119" s="1"/>
  <c r="X7" i="119"/>
  <c r="I36" i="119" a="1"/>
  <c r="I36" i="119" s="1"/>
  <c r="I42" i="119" s="1"/>
  <c r="X16" i="118"/>
  <c r="X31" i="118"/>
  <c r="X12" i="118"/>
  <c r="X14" i="118"/>
  <c r="X9" i="118"/>
  <c r="X10" i="118"/>
  <c r="I37" i="118" a="1"/>
  <c r="I37" i="118" s="1"/>
  <c r="I43" i="118" s="1"/>
  <c r="N170" i="44"/>
  <c r="X11" i="117"/>
  <c r="X12" i="117"/>
  <c r="X13" i="117"/>
  <c r="X19" i="117"/>
  <c r="X22" i="117"/>
  <c r="X23" i="117"/>
  <c r="X26" i="117"/>
  <c r="X27" i="117"/>
  <c r="X30" i="117"/>
  <c r="X14" i="116"/>
  <c r="X10" i="116"/>
  <c r="X11" i="116"/>
  <c r="X12" i="116"/>
  <c r="X7" i="116"/>
  <c r="X8" i="116"/>
  <c r="X30" i="115"/>
  <c r="X8" i="114"/>
  <c r="X7" i="113"/>
  <c r="N161" i="44"/>
  <c r="X12" i="113"/>
  <c r="N160" i="44"/>
  <c r="X7" i="112"/>
  <c r="X27" i="112"/>
  <c r="I37" i="111" a="1"/>
  <c r="I37" i="111" s="1"/>
  <c r="I43" i="111" s="1"/>
  <c r="I39" i="111" a="1"/>
  <c r="I39" i="111" s="1"/>
  <c r="I45" i="111" s="1"/>
  <c r="I38" i="111" a="1"/>
  <c r="I38" i="111" s="1"/>
  <c r="I44" i="111" s="1"/>
  <c r="X23" i="110"/>
  <c r="X27" i="110"/>
  <c r="X10" i="110"/>
  <c r="V31" i="109"/>
  <c r="I37" i="109" a="1"/>
  <c r="I37" i="109" s="1"/>
  <c r="I43" i="109" s="1"/>
  <c r="T31" i="109"/>
  <c r="J153" i="44" s="1"/>
  <c r="R31" i="109"/>
  <c r="D153" i="44" s="1"/>
  <c r="C153" i="44"/>
  <c r="X9" i="109"/>
  <c r="X10" i="109"/>
  <c r="X24" i="109"/>
  <c r="X28" i="109"/>
  <c r="X14" i="108"/>
  <c r="T31" i="107"/>
  <c r="J149" i="44" s="1"/>
  <c r="C149" i="44"/>
  <c r="I39" i="107" a="1"/>
  <c r="I39" i="107" s="1"/>
  <c r="I45" i="107" s="1"/>
  <c r="I149" i="44"/>
  <c r="U31" i="107"/>
  <c r="X31" i="107" s="1"/>
  <c r="X22" i="107"/>
  <c r="X26" i="107"/>
  <c r="X28" i="107"/>
  <c r="X30" i="107"/>
  <c r="I40" i="107" a="1"/>
  <c r="I40" i="107" s="1"/>
  <c r="I46" i="107" s="1"/>
  <c r="X16" i="103"/>
  <c r="V31" i="103"/>
  <c r="U31" i="103"/>
  <c r="K141" i="44" s="1"/>
  <c r="X17" i="102"/>
  <c r="X29" i="99"/>
  <c r="N132" i="44"/>
  <c r="K130" i="44"/>
  <c r="X14" i="97"/>
  <c r="X15" i="97"/>
  <c r="X19" i="97"/>
  <c r="X7" i="96"/>
  <c r="X12" i="96"/>
  <c r="X17" i="96"/>
  <c r="X27" i="96"/>
  <c r="X29" i="96"/>
  <c r="X19" i="95"/>
  <c r="X21" i="95"/>
  <c r="X28" i="95"/>
  <c r="X12" i="95"/>
  <c r="X15" i="95"/>
  <c r="W31" i="95"/>
  <c r="X8" i="95"/>
  <c r="X12" i="94"/>
  <c r="X20" i="94"/>
  <c r="X25" i="94"/>
  <c r="X27" i="94"/>
  <c r="X9" i="93"/>
  <c r="X7" i="92"/>
  <c r="X8" i="92"/>
  <c r="X27" i="91"/>
  <c r="X8" i="91"/>
  <c r="X11" i="90"/>
  <c r="X7" i="90"/>
  <c r="U31" i="90"/>
  <c r="K115" i="44" s="1"/>
  <c r="J113" i="44"/>
  <c r="X16" i="89"/>
  <c r="X29" i="89"/>
  <c r="X14" i="89"/>
  <c r="K112" i="44"/>
  <c r="X8" i="88"/>
  <c r="X21" i="88"/>
  <c r="X22" i="88"/>
  <c r="X26" i="88"/>
  <c r="X28" i="88"/>
  <c r="X30" i="88"/>
  <c r="X11" i="87"/>
  <c r="X12" i="87"/>
  <c r="X13" i="87"/>
  <c r="X20" i="87"/>
  <c r="X27" i="87"/>
  <c r="N109" i="44"/>
  <c r="X9" i="86"/>
  <c r="X14" i="86"/>
  <c r="X20" i="86"/>
  <c r="X29" i="86"/>
  <c r="R31" i="86"/>
  <c r="D107" i="44"/>
  <c r="X11" i="86"/>
  <c r="X7" i="85"/>
  <c r="X13" i="85"/>
  <c r="X19" i="85"/>
  <c r="Z7" i="109"/>
  <c r="AA7" i="109"/>
  <c r="I36" i="109" a="1"/>
  <c r="I36" i="109" s="1"/>
  <c r="I42" i="109" s="1"/>
  <c r="AA15" i="109"/>
  <c r="Z15" i="109"/>
  <c r="AA19" i="109"/>
  <c r="Z19" i="109"/>
  <c r="Z13" i="101"/>
  <c r="Z8" i="102"/>
  <c r="Z13" i="109"/>
  <c r="AA9" i="103"/>
  <c r="Z9" i="103"/>
  <c r="Z19" i="107"/>
  <c r="AA19" i="107"/>
  <c r="AA17" i="108"/>
  <c r="Z17" i="108"/>
  <c r="AA14" i="113"/>
  <c r="Z14" i="113"/>
  <c r="AA8" i="123"/>
  <c r="I37" i="123" s="1" a="1"/>
  <c r="I37" i="123" s="1"/>
  <c r="I43" i="123" s="1"/>
  <c r="Z8" i="123"/>
  <c r="AA12" i="123"/>
  <c r="Z12" i="123"/>
  <c r="AA16" i="101"/>
  <c r="Z16" i="101"/>
  <c r="AA10" i="113"/>
  <c r="Z10" i="113"/>
  <c r="AA14" i="121"/>
  <c r="Z14" i="121"/>
  <c r="Z17" i="96"/>
  <c r="Z8" i="89"/>
  <c r="Z12" i="89"/>
  <c r="Z10" i="90"/>
  <c r="Z11" i="91"/>
  <c r="Z16" i="93"/>
  <c r="Z9" i="114"/>
  <c r="Z16" i="121"/>
  <c r="Z17" i="123"/>
  <c r="AA9" i="89"/>
  <c r="AA19" i="102"/>
  <c r="Z19" i="102"/>
  <c r="AA17" i="116"/>
  <c r="Z17" i="116"/>
  <c r="AA10" i="117"/>
  <c r="Z10" i="117"/>
  <c r="AA18" i="117"/>
  <c r="Z18" i="117"/>
  <c r="Z11" i="87"/>
  <c r="Z16" i="98"/>
  <c r="Z7" i="110"/>
  <c r="AA15" i="86"/>
  <c r="AA19" i="86"/>
  <c r="AA18" i="93"/>
  <c r="AA11" i="114"/>
  <c r="AA7" i="86"/>
  <c r="AA7" i="88"/>
  <c r="AA11" i="88"/>
  <c r="AA15" i="88"/>
  <c r="AA17" i="89"/>
  <c r="AA15" i="90"/>
  <c r="AA10" i="91"/>
  <c r="I39" i="91" a="1"/>
  <c r="I39" i="91" s="1"/>
  <c r="I45" i="91" s="1"/>
  <c r="AA14" i="91"/>
  <c r="AA14" i="93"/>
  <c r="AA16" i="94"/>
  <c r="AA11" i="99"/>
  <c r="AA15" i="99"/>
  <c r="AA19" i="99"/>
  <c r="AA18" i="103"/>
  <c r="AA12" i="104"/>
  <c r="AA16" i="104"/>
  <c r="AA12" i="106"/>
  <c r="AA16" i="106"/>
  <c r="AA17" i="109"/>
  <c r="AA8" i="113"/>
  <c r="AA16" i="114"/>
  <c r="AA15" i="116"/>
  <c r="AA10" i="120"/>
  <c r="AA12" i="121"/>
  <c r="AA8" i="122"/>
  <c r="I37" i="122" a="1"/>
  <c r="I37" i="122" s="1"/>
  <c r="I43" i="122" s="1"/>
  <c r="Z25" i="2"/>
  <c r="Z28" i="85"/>
  <c r="AA9" i="86"/>
  <c r="AA11" i="86"/>
  <c r="AA7" i="87"/>
  <c r="AA9" i="87"/>
  <c r="I38" i="87" a="1"/>
  <c r="I38" i="87" s="1"/>
  <c r="I44" i="87" s="1"/>
  <c r="AA14" i="87"/>
  <c r="AA8" i="88"/>
  <c r="I37" i="88" a="1"/>
  <c r="I37" i="88" s="1"/>
  <c r="I43" i="88" s="1"/>
  <c r="AA17" i="88"/>
  <c r="AA19" i="88"/>
  <c r="AA11" i="89"/>
  <c r="AA13" i="89"/>
  <c r="AA18" i="89"/>
  <c r="AA9" i="90"/>
  <c r="AA11" i="90"/>
  <c r="I40" i="90" a="1"/>
  <c r="I40" i="90" s="1"/>
  <c r="I46" i="90" s="1"/>
  <c r="AA16" i="90"/>
  <c r="AA7" i="91"/>
  <c r="AA9" i="91"/>
  <c r="AA18" i="91"/>
  <c r="AA12" i="92"/>
  <c r="AA10" i="93"/>
  <c r="I39" i="93" a="1"/>
  <c r="I39" i="93" s="1"/>
  <c r="I45" i="93" s="1"/>
  <c r="AA7" i="94"/>
  <c r="I36" i="94" a="1"/>
  <c r="I36" i="94" s="1"/>
  <c r="I42" i="94" s="1"/>
  <c r="AA10" i="95"/>
  <c r="AA16" i="97"/>
  <c r="AA18" i="101"/>
  <c r="AA9" i="2"/>
  <c r="Z11" i="2"/>
  <c r="AA17" i="2"/>
  <c r="Z19" i="2"/>
  <c r="Z27" i="2"/>
  <c r="Z9" i="85"/>
  <c r="AA15" i="85"/>
  <c r="AA18" i="85"/>
  <c r="AA19" i="85"/>
  <c r="Z23" i="85"/>
  <c r="Z30" i="85"/>
  <c r="Z13" i="2"/>
  <c r="Z21" i="2"/>
  <c r="Z29" i="2"/>
  <c r="Z10" i="85"/>
  <c r="Z14" i="85"/>
  <c r="Z25" i="85"/>
  <c r="AA8" i="86"/>
  <c r="I37" i="86" a="1"/>
  <c r="I37" i="86" s="1"/>
  <c r="I43" i="86" s="1"/>
  <c r="AA17" i="86"/>
  <c r="AA15" i="87"/>
  <c r="AA9" i="88"/>
  <c r="AA16" i="88"/>
  <c r="AA10" i="89"/>
  <c r="AA19" i="89"/>
  <c r="AA8" i="90"/>
  <c r="I37" i="90" a="1"/>
  <c r="I37" i="90" s="1"/>
  <c r="I43" i="90" s="1"/>
  <c r="AA17" i="90"/>
  <c r="AA19" i="90"/>
  <c r="AA16" i="92"/>
  <c r="I37" i="92" a="1"/>
  <c r="I37" i="92" s="1"/>
  <c r="I43" i="92" s="1"/>
  <c r="AA7" i="93"/>
  <c r="AA9" i="93"/>
  <c r="AA15" i="94"/>
  <c r="AA17" i="94"/>
  <c r="AA9" i="95"/>
  <c r="AA8" i="97"/>
  <c r="I37" i="97" a="1"/>
  <c r="I37" i="97" s="1"/>
  <c r="I43" i="97" s="1"/>
  <c r="AA10" i="101"/>
  <c r="I39" i="101" a="1"/>
  <c r="I39" i="101" s="1"/>
  <c r="I45" i="101" s="1"/>
  <c r="AA12" i="86"/>
  <c r="AA10" i="87"/>
  <c r="I39" i="87" a="1"/>
  <c r="I39" i="87" s="1"/>
  <c r="I45" i="87" s="1"/>
  <c r="AA19" i="87"/>
  <c r="AA13" i="88"/>
  <c r="AA7" i="89"/>
  <c r="AA13" i="92"/>
  <c r="AA10" i="94"/>
  <c r="I39" i="94" a="1"/>
  <c r="I39" i="94" s="1"/>
  <c r="I45" i="94" s="1"/>
  <c r="AA19" i="97"/>
  <c r="AA12" i="98"/>
  <c r="AA18" i="99"/>
  <c r="AA16" i="100"/>
  <c r="AA16" i="102"/>
  <c r="AA13" i="99"/>
  <c r="AA7" i="104"/>
  <c r="I36" i="104" a="1"/>
  <c r="I36" i="104" s="1"/>
  <c r="I42" i="104" s="1"/>
  <c r="AA11" i="105"/>
  <c r="I40" i="105" a="1"/>
  <c r="I40" i="105" s="1"/>
  <c r="I46" i="105" s="1"/>
  <c r="AA13" i="105"/>
  <c r="AA10" i="106"/>
  <c r="I39" i="106" a="1"/>
  <c r="I39" i="106" s="1"/>
  <c r="I45" i="106" s="1"/>
  <c r="AA7" i="107"/>
  <c r="I36" i="107" a="1"/>
  <c r="I36" i="107" s="1"/>
  <c r="I42" i="107" s="1"/>
  <c r="AA9" i="107"/>
  <c r="I38" i="107" a="1"/>
  <c r="I38" i="107" s="1"/>
  <c r="I44" i="107" s="1"/>
  <c r="AA12" i="119"/>
  <c r="AA12" i="122"/>
  <c r="AA11" i="96"/>
  <c r="I36" i="96" s="1" a="1"/>
  <c r="I36" i="96" s="1"/>
  <c r="I42" i="96" s="1"/>
  <c r="I40" i="96" a="1"/>
  <c r="I40" i="96" s="1"/>
  <c r="I46" i="96" s="1"/>
  <c r="AA14" i="96"/>
  <c r="AA19" i="96"/>
  <c r="AA11" i="98"/>
  <c r="I40" i="98" a="1"/>
  <c r="I40" i="98" s="1"/>
  <c r="I46" i="98" s="1"/>
  <c r="AA17" i="99"/>
  <c r="AA7" i="100"/>
  <c r="I36" i="100" a="1"/>
  <c r="I36" i="100" s="1"/>
  <c r="I42" i="100" s="1"/>
  <c r="AA10" i="100"/>
  <c r="AA15" i="100"/>
  <c r="AA18" i="100"/>
  <c r="AA9" i="101"/>
  <c r="I36" i="101" a="1"/>
  <c r="I36" i="101" s="1"/>
  <c r="I42" i="101" s="1"/>
  <c r="AA12" i="101"/>
  <c r="AA17" i="101"/>
  <c r="AA7" i="102"/>
  <c r="I36" i="102" a="1"/>
  <c r="I36" i="102" s="1"/>
  <c r="I42" i="102" s="1"/>
  <c r="AA15" i="102"/>
  <c r="I37" i="102" a="1"/>
  <c r="I37" i="102" s="1"/>
  <c r="I43" i="102" s="1"/>
  <c r="AA13" i="103"/>
  <c r="AA15" i="103"/>
  <c r="AA18" i="104"/>
  <c r="AA8" i="105"/>
  <c r="I37" i="105" s="1" a="1"/>
  <c r="I37" i="105" s="1"/>
  <c r="I43" i="105" s="1"/>
  <c r="AA7" i="106"/>
  <c r="I36" i="106" a="1"/>
  <c r="I36" i="106" s="1"/>
  <c r="I42" i="106" s="1"/>
  <c r="AA9" i="108"/>
  <c r="AA11" i="108"/>
  <c r="I40" i="108" a="1"/>
  <c r="I40" i="108" s="1"/>
  <c r="I46" i="108" s="1"/>
  <c r="AA16" i="109"/>
  <c r="AA19" i="110"/>
  <c r="AA11" i="112"/>
  <c r="I40" i="112" a="1"/>
  <c r="I40" i="112" s="1"/>
  <c r="I46" i="112" s="1"/>
  <c r="I39" i="112" a="1"/>
  <c r="I39" i="112" s="1"/>
  <c r="I45" i="112" s="1"/>
  <c r="AA9" i="119"/>
  <c r="I38" i="119" s="1" a="1"/>
  <c r="I38" i="119" s="1"/>
  <c r="I44" i="119" s="1"/>
  <c r="AA15" i="121"/>
  <c r="AA7" i="122"/>
  <c r="I36" i="122" a="1"/>
  <c r="I36" i="122" s="1"/>
  <c r="I42" i="122" s="1"/>
  <c r="AA14" i="92"/>
  <c r="AA17" i="92"/>
  <c r="AA19" i="92"/>
  <c r="AA13" i="93"/>
  <c r="AA8" i="94"/>
  <c r="AA11" i="94"/>
  <c r="I40" i="94" a="1"/>
  <c r="I40" i="94" s="1"/>
  <c r="I46" i="94" s="1"/>
  <c r="AA13" i="94"/>
  <c r="AA18" i="94"/>
  <c r="AA13" i="95"/>
  <c r="AA15" i="95"/>
  <c r="AA9" i="97"/>
  <c r="I36" i="97" s="1" a="1"/>
  <c r="I36" i="97" s="1"/>
  <c r="I42" i="97" s="1"/>
  <c r="AA12" i="97"/>
  <c r="AA17" i="97"/>
  <c r="AA15" i="98"/>
  <c r="AA17" i="98"/>
  <c r="AA7" i="99"/>
  <c r="AA14" i="103"/>
  <c r="AA13" i="104"/>
  <c r="AA15" i="104"/>
  <c r="I38" i="104" a="1"/>
  <c r="I38" i="104" s="1"/>
  <c r="I44" i="104" s="1"/>
  <c r="AA19" i="105"/>
  <c r="AA8" i="106"/>
  <c r="I37" i="106" s="1" a="1"/>
  <c r="I37" i="106" s="1"/>
  <c r="I43" i="106" s="1"/>
  <c r="AA18" i="106"/>
  <c r="AA15" i="107"/>
  <c r="AA17" i="107"/>
  <c r="I36" i="108" a="1"/>
  <c r="I36" i="108" s="1"/>
  <c r="I42" i="108" s="1"/>
  <c r="AA9" i="109"/>
  <c r="I38" i="109" a="1"/>
  <c r="I38" i="109" s="1"/>
  <c r="I44" i="109" s="1"/>
  <c r="AA11" i="109"/>
  <c r="I40" i="109" s="1" a="1"/>
  <c r="I40" i="109" s="1"/>
  <c r="I46" i="109" s="1"/>
  <c r="AA11" i="110"/>
  <c r="I40" i="110" a="1"/>
  <c r="I40" i="110" s="1"/>
  <c r="I46" i="110" s="1"/>
  <c r="AA13" i="110"/>
  <c r="AA16" i="110"/>
  <c r="AA13" i="111"/>
  <c r="AA15" i="111"/>
  <c r="AA12" i="113"/>
  <c r="AA16" i="118"/>
  <c r="AA19" i="120"/>
  <c r="AA19" i="122"/>
  <c r="AA9" i="123"/>
  <c r="I38" i="123" s="1" a="1"/>
  <c r="I38" i="123" s="1"/>
  <c r="I44" i="123" s="1"/>
  <c r="AA12" i="107"/>
  <c r="AA14" i="107"/>
  <c r="AA18" i="107"/>
  <c r="AA10" i="108"/>
  <c r="AA9" i="110"/>
  <c r="AA12" i="110"/>
  <c r="AA17" i="110"/>
  <c r="I39" i="110" a="1"/>
  <c r="I39" i="110" s="1"/>
  <c r="I45" i="110" s="1"/>
  <c r="AA11" i="111"/>
  <c r="I40" i="111" a="1"/>
  <c r="I40" i="111" s="1"/>
  <c r="I46" i="111" s="1"/>
  <c r="AA14" i="111"/>
  <c r="AA19" i="111"/>
  <c r="AA8" i="112"/>
  <c r="I37" i="112" a="1"/>
  <c r="I37" i="112" s="1"/>
  <c r="I43" i="112" s="1"/>
  <c r="AA13" i="112"/>
  <c r="AA16" i="112"/>
  <c r="AA7" i="114"/>
  <c r="AA17" i="114"/>
  <c r="AA19" i="114"/>
  <c r="AA15" i="115"/>
  <c r="AA17" i="115"/>
  <c r="AA19" i="116"/>
  <c r="AA8" i="117"/>
  <c r="I37" i="117" s="1" a="1"/>
  <c r="I37" i="117" s="1"/>
  <c r="I43" i="117" s="1"/>
  <c r="AA15" i="117"/>
  <c r="AA9" i="118"/>
  <c r="I38" i="118" s="1" a="1"/>
  <c r="I38" i="118" s="1"/>
  <c r="I44" i="118" s="1"/>
  <c r="H49" i="118" s="1"/>
  <c r="AA15" i="118"/>
  <c r="AA18" i="118"/>
  <c r="AA8" i="119"/>
  <c r="I37" i="119" s="1" a="1"/>
  <c r="I37" i="119" s="1"/>
  <c r="I43" i="119" s="1"/>
  <c r="AA16" i="119"/>
  <c r="AA12" i="120"/>
  <c r="AA18" i="120"/>
  <c r="AA14" i="122"/>
  <c r="AA16" i="122"/>
  <c r="AA18" i="111"/>
  <c r="AA9" i="112"/>
  <c r="AA12" i="112"/>
  <c r="AA17" i="112"/>
  <c r="AA15" i="114"/>
  <c r="AA7" i="115"/>
  <c r="AA9" i="115"/>
  <c r="AA13" i="115"/>
  <c r="AA11" i="116"/>
  <c r="AA14" i="116"/>
  <c r="AA13" i="117"/>
  <c r="AA16" i="117"/>
  <c r="AA7" i="118"/>
  <c r="I36" i="118" a="1"/>
  <c r="I36" i="118" s="1"/>
  <c r="I42" i="118" s="1"/>
  <c r="AA10" i="118"/>
  <c r="AA10" i="119"/>
  <c r="I39" i="119" a="1"/>
  <c r="I39" i="119" s="1"/>
  <c r="I45" i="119" s="1"/>
  <c r="AA13" i="119"/>
  <c r="AA11" i="120"/>
  <c r="I40" i="120" s="1" a="1"/>
  <c r="I40" i="120" s="1"/>
  <c r="I46" i="120" s="1"/>
  <c r="AA13" i="120"/>
  <c r="AA15" i="120"/>
  <c r="AA11" i="121"/>
  <c r="AA10" i="122"/>
  <c r="I39" i="122" a="1"/>
  <c r="I39" i="122" s="1"/>
  <c r="I45" i="122" s="1"/>
  <c r="AA13" i="122"/>
  <c r="AI27" i="124"/>
  <c r="AI25" i="44"/>
  <c r="AI20" i="44"/>
  <c r="AI27" i="44"/>
  <c r="AI30" i="44"/>
  <c r="AI21" i="124"/>
  <c r="AI7" i="44"/>
  <c r="AI22" i="124"/>
  <c r="AI8" i="124"/>
  <c r="AI19" i="124"/>
  <c r="AI24" i="124"/>
  <c r="AI29" i="124"/>
  <c r="AI8" i="44"/>
  <c r="AI15" i="124"/>
  <c r="AI23" i="124"/>
  <c r="AI26" i="124"/>
  <c r="AI30" i="124"/>
  <c r="AI16" i="124"/>
  <c r="AI25" i="124"/>
  <c r="AI11" i="44"/>
  <c r="AI16" i="44"/>
  <c r="AI23" i="44"/>
  <c r="AI11" i="124"/>
  <c r="AI14" i="44"/>
  <c r="AI21" i="44"/>
  <c r="AI14" i="124"/>
  <c r="AI13" i="124"/>
  <c r="AI26" i="44"/>
  <c r="AI17" i="44"/>
  <c r="AI28" i="44"/>
  <c r="AI15" i="44"/>
  <c r="AI13" i="44"/>
  <c r="AI18" i="124"/>
  <c r="AI9" i="124"/>
  <c r="AI12" i="124"/>
  <c r="AI12" i="44"/>
  <c r="AI19" i="44"/>
  <c r="AI24" i="44"/>
  <c r="Q1" i="44"/>
  <c r="AI7" i="124"/>
  <c r="AI22" i="44"/>
  <c r="AI29" i="44"/>
  <c r="AI10" i="124"/>
  <c r="AI18" i="44"/>
  <c r="AI9" i="44"/>
  <c r="AI10" i="44"/>
  <c r="A1" i="44"/>
  <c r="AI17" i="124"/>
  <c r="AI28" i="124"/>
  <c r="A2" i="106"/>
  <c r="N1" i="124"/>
  <c r="A2" i="105"/>
  <c r="A2" i="116"/>
  <c r="A2" i="92"/>
  <c r="A2" i="122"/>
  <c r="A2" i="123"/>
  <c r="A2" i="121"/>
  <c r="A2" i="113"/>
  <c r="A2" i="95"/>
  <c r="A2" i="85"/>
  <c r="A2" i="86"/>
  <c r="A2" i="94"/>
  <c r="A2" i="108"/>
  <c r="A2" i="2"/>
  <c r="A2" i="109"/>
  <c r="A2" i="112"/>
  <c r="A2" i="89"/>
  <c r="A2" i="101"/>
  <c r="A2" i="99"/>
  <c r="A2" i="96"/>
  <c r="A2" i="98"/>
  <c r="A2" i="91"/>
  <c r="A2" i="114"/>
  <c r="A2" i="118"/>
  <c r="A2" i="93"/>
  <c r="A2" i="117"/>
  <c r="A2" i="100"/>
  <c r="A2" i="87"/>
  <c r="A2" i="104"/>
  <c r="A2" i="107"/>
  <c r="E125" i="44"/>
  <c r="S31" i="95"/>
  <c r="U31" i="95"/>
  <c r="X31" i="95" s="1"/>
  <c r="Q31" i="95"/>
  <c r="AA8" i="2"/>
  <c r="Z8" i="2"/>
  <c r="AA16" i="2"/>
  <c r="Z16" i="2"/>
  <c r="AA24" i="2"/>
  <c r="Z24" i="2"/>
  <c r="AA7" i="85"/>
  <c r="Z7" i="85"/>
  <c r="AA24" i="85"/>
  <c r="Z24" i="85"/>
  <c r="E36" i="86"/>
  <c r="F38" i="86" a="1"/>
  <c r="F38" i="86" s="1"/>
  <c r="F44" i="86" s="1"/>
  <c r="Q107" i="44"/>
  <c r="F109" i="44"/>
  <c r="V31" i="87"/>
  <c r="U31" i="87"/>
  <c r="X31" i="87" s="1"/>
  <c r="E36" i="88"/>
  <c r="F38" i="88" s="1" a="1"/>
  <c r="F38" i="88" s="1"/>
  <c r="F44" i="88" s="1"/>
  <c r="R31" i="88"/>
  <c r="U31" i="88"/>
  <c r="K111" i="44" s="1"/>
  <c r="Q31" i="88"/>
  <c r="H111" i="44"/>
  <c r="S111" i="44"/>
  <c r="L113" i="44"/>
  <c r="N113" i="44" s="1"/>
  <c r="S31" i="91"/>
  <c r="U31" i="91"/>
  <c r="F117" i="44"/>
  <c r="M117" i="44"/>
  <c r="N117" i="44" s="1"/>
  <c r="W31" i="91"/>
  <c r="N103" i="44"/>
  <c r="K105" i="44"/>
  <c r="X31" i="85"/>
  <c r="W31" i="87"/>
  <c r="X31" i="116"/>
  <c r="K167" i="44"/>
  <c r="B111" i="44"/>
  <c r="J112" i="44"/>
  <c r="T31" i="96"/>
  <c r="Q31" i="96"/>
  <c r="H127" i="44"/>
  <c r="M127" i="44"/>
  <c r="W31" i="96"/>
  <c r="H137" i="44"/>
  <c r="T31" i="101"/>
  <c r="Q31" i="101"/>
  <c r="U31" i="102"/>
  <c r="K139" i="44" s="1"/>
  <c r="R31" i="102"/>
  <c r="D139" i="44" s="1"/>
  <c r="T31" i="102"/>
  <c r="Q31" i="102"/>
  <c r="R31" i="104"/>
  <c r="C143" i="44"/>
  <c r="V31" i="104"/>
  <c r="U31" i="104"/>
  <c r="X31" i="104" s="1"/>
  <c r="Q31" i="107"/>
  <c r="H149" i="44"/>
  <c r="E151" i="44"/>
  <c r="Q31" i="108"/>
  <c r="W31" i="108"/>
  <c r="L151" i="44"/>
  <c r="N151" i="44" s="1"/>
  <c r="K152" i="44"/>
  <c r="X32" i="108"/>
  <c r="W31" i="113"/>
  <c r="A104" i="44"/>
  <c r="A106" i="44"/>
  <c r="AA13" i="85"/>
  <c r="Z13" i="85"/>
  <c r="AA17" i="85"/>
  <c r="Z17" i="85"/>
  <c r="L105" i="44"/>
  <c r="N105" i="44"/>
  <c r="W31" i="85"/>
  <c r="T31" i="86"/>
  <c r="H107" i="44"/>
  <c r="W31" i="86"/>
  <c r="M107" i="44"/>
  <c r="N107" i="44"/>
  <c r="E36" i="94"/>
  <c r="F36" i="94" s="1" a="1"/>
  <c r="F36" i="94" s="1"/>
  <c r="F42" i="94" s="1"/>
  <c r="Q31" i="100"/>
  <c r="T31" i="100"/>
  <c r="H135" i="44"/>
  <c r="AA12" i="2"/>
  <c r="Z12" i="2"/>
  <c r="AA20" i="2"/>
  <c r="Z20" i="2"/>
  <c r="AA28" i="2"/>
  <c r="Z28" i="2"/>
  <c r="Y31" i="92"/>
  <c r="J119" i="44"/>
  <c r="Q31" i="111"/>
  <c r="I165" i="44"/>
  <c r="T31" i="115"/>
  <c r="AA21" i="85"/>
  <c r="Z21" i="85"/>
  <c r="AA27" i="85"/>
  <c r="Z27" i="85"/>
  <c r="C117" i="44"/>
  <c r="V31" i="91"/>
  <c r="U31" i="93"/>
  <c r="V31" i="93"/>
  <c r="R31" i="93"/>
  <c r="I121" i="44"/>
  <c r="Y31" i="93"/>
  <c r="K122" i="44"/>
  <c r="X32" i="93"/>
  <c r="X20" i="96"/>
  <c r="H133" i="44"/>
  <c r="Q31" i="99"/>
  <c r="Y32" i="99"/>
  <c r="J134" i="44"/>
  <c r="AA12" i="90"/>
  <c r="Z12" i="90"/>
  <c r="E36" i="2"/>
  <c r="AA10" i="2"/>
  <c r="F36" i="2" s="1" a="1"/>
  <c r="F36" i="2" s="1"/>
  <c r="F42" i="2" s="1"/>
  <c r="F39" i="2" a="1"/>
  <c r="F39" i="2" s="1"/>
  <c r="F45" i="2" s="1"/>
  <c r="X21" i="2"/>
  <c r="R31" i="2"/>
  <c r="C103" i="44"/>
  <c r="U31" i="2"/>
  <c r="P103" i="44"/>
  <c r="Y31" i="99"/>
  <c r="J133" i="44"/>
  <c r="A150" i="44"/>
  <c r="AA16" i="85"/>
  <c r="Z16" i="85"/>
  <c r="H105" i="44"/>
  <c r="V31" i="86"/>
  <c r="X31" i="86"/>
  <c r="C107" i="44"/>
  <c r="F115" i="44"/>
  <c r="V31" i="90"/>
  <c r="X31" i="90" s="1"/>
  <c r="M115" i="44"/>
  <c r="N115" i="44" s="1"/>
  <c r="W31" i="90"/>
  <c r="E119" i="44"/>
  <c r="U31" i="92"/>
  <c r="Q31" i="92"/>
  <c r="S31" i="92"/>
  <c r="G119" i="44" s="1"/>
  <c r="B36" i="93"/>
  <c r="C41" i="93" s="1" a="1"/>
  <c r="C41" i="93" s="1"/>
  <c r="R31" i="94"/>
  <c r="I125" i="44"/>
  <c r="T31" i="95"/>
  <c r="Y31" i="95" s="1"/>
  <c r="R31" i="97"/>
  <c r="U31" i="97"/>
  <c r="K129" i="44" s="1"/>
  <c r="AA16" i="86"/>
  <c r="Z16" i="86"/>
  <c r="H153" i="44"/>
  <c r="E155" i="44"/>
  <c r="Q31" i="110"/>
  <c r="W31" i="110"/>
  <c r="L155" i="44"/>
  <c r="N155" i="44" s="1"/>
  <c r="X32" i="110"/>
  <c r="K156" i="44"/>
  <c r="W31" i="112"/>
  <c r="L159" i="44"/>
  <c r="N159" i="44"/>
  <c r="S31" i="113"/>
  <c r="F161" i="44"/>
  <c r="K162" i="44"/>
  <c r="X32" i="113"/>
  <c r="Q31" i="114"/>
  <c r="H163" i="44"/>
  <c r="B36" i="115"/>
  <c r="C38" i="115" a="1"/>
  <c r="C38" i="115" s="1"/>
  <c r="C44" i="115" s="1"/>
  <c r="R31" i="115"/>
  <c r="V31" i="115"/>
  <c r="X31" i="115"/>
  <c r="U31" i="115"/>
  <c r="E167" i="44"/>
  <c r="Q31" i="116"/>
  <c r="W31" i="116"/>
  <c r="L167" i="44"/>
  <c r="N167" i="44"/>
  <c r="K168" i="44"/>
  <c r="X32" i="116"/>
  <c r="U31" i="117"/>
  <c r="X31" i="117"/>
  <c r="S31" i="117"/>
  <c r="M169" i="44"/>
  <c r="N169" i="44"/>
  <c r="W31" i="117"/>
  <c r="Q31" i="118"/>
  <c r="B36" i="119"/>
  <c r="C38" i="119" a="1"/>
  <c r="C38" i="119" s="1"/>
  <c r="C44" i="119" s="1"/>
  <c r="U31" i="119"/>
  <c r="X31" i="119"/>
  <c r="C173" i="44"/>
  <c r="R31" i="119"/>
  <c r="T31" i="119"/>
  <c r="Y31" i="119"/>
  <c r="I173" i="44"/>
  <c r="W31" i="120"/>
  <c r="L175" i="44"/>
  <c r="N175" i="44"/>
  <c r="K176" i="44"/>
  <c r="X32" i="120"/>
  <c r="F177" i="44"/>
  <c r="V31" i="121"/>
  <c r="U31" i="121"/>
  <c r="M177" i="44"/>
  <c r="N177" i="44"/>
  <c r="W31" i="121"/>
  <c r="K178" i="44"/>
  <c r="X32" i="121"/>
  <c r="B36" i="123"/>
  <c r="C36" i="123" a="1"/>
  <c r="C36" i="123" s="1"/>
  <c r="C42" i="123" s="1"/>
  <c r="C38" i="123" a="1"/>
  <c r="C38" i="123" s="1"/>
  <c r="C44" i="123" s="1"/>
  <c r="C181" i="44"/>
  <c r="R31" i="123"/>
  <c r="U31" i="123"/>
  <c r="Z159" i="44"/>
  <c r="W159" i="44"/>
  <c r="T159" i="44"/>
  <c r="A160" i="44"/>
  <c r="W171" i="44"/>
  <c r="T171" i="44"/>
  <c r="Z171" i="44"/>
  <c r="A172" i="44"/>
  <c r="AE1" i="44"/>
  <c r="C38" i="2" a="1"/>
  <c r="C38" i="2" s="1"/>
  <c r="C44" i="2" s="1"/>
  <c r="C40" i="2" a="1"/>
  <c r="C40" i="2" s="1"/>
  <c r="C46" i="2" s="1"/>
  <c r="C41" i="2" a="1"/>
  <c r="C41" i="2" s="1"/>
  <c r="AA14" i="89"/>
  <c r="Z14" i="89"/>
  <c r="AA7" i="2"/>
  <c r="I36" i="2" a="1"/>
  <c r="I36" i="2" s="1"/>
  <c r="I42" i="2" s="1"/>
  <c r="Z22" i="2"/>
  <c r="Z26" i="2"/>
  <c r="Z30" i="2"/>
  <c r="J109" i="44"/>
  <c r="Z22" i="85"/>
  <c r="Z26" i="85"/>
  <c r="Z29" i="85"/>
  <c r="I105" i="44"/>
  <c r="B36" i="88"/>
  <c r="C37" i="88" s="1" a="1"/>
  <c r="C37" i="88" s="1"/>
  <c r="C43" i="88" s="1"/>
  <c r="E36" i="90"/>
  <c r="F38" i="90" s="1" a="1"/>
  <c r="F38" i="90" s="1"/>
  <c r="F44" i="90" s="1"/>
  <c r="E36" i="92"/>
  <c r="F39" i="92" s="1" a="1"/>
  <c r="F39" i="92" s="1"/>
  <c r="F45" i="92" s="1"/>
  <c r="E36" i="95"/>
  <c r="F39" i="95" s="1" a="1"/>
  <c r="F39" i="95" s="1"/>
  <c r="F45" i="95" s="1"/>
  <c r="E36" i="96"/>
  <c r="F37" i="96" s="1" a="1"/>
  <c r="F37" i="96" s="1"/>
  <c r="F43" i="96" s="1"/>
  <c r="E36" i="98"/>
  <c r="F40" i="98" s="1" a="1"/>
  <c r="F40" i="98" s="1"/>
  <c r="F46" i="98" s="1"/>
  <c r="X9" i="99"/>
  <c r="B36" i="107"/>
  <c r="C37" i="2" a="1"/>
  <c r="C37" i="2" s="1"/>
  <c r="C43" i="2" s="1"/>
  <c r="AA14" i="2"/>
  <c r="I37" i="2" a="1"/>
  <c r="I37" i="2" s="1"/>
  <c r="I43" i="2" s="1"/>
  <c r="I39" i="85" a="1"/>
  <c r="I39" i="85" s="1"/>
  <c r="I45" i="85" s="1"/>
  <c r="I38" i="85" a="1"/>
  <c r="I38" i="85" s="1"/>
  <c r="I44" i="85" s="1"/>
  <c r="I36" i="99" a="1"/>
  <c r="I36" i="99" s="1"/>
  <c r="I42" i="99" s="1"/>
  <c r="I39" i="2" a="1"/>
  <c r="I39" i="2" s="1"/>
  <c r="I45" i="2" s="1"/>
  <c r="AA18" i="2"/>
  <c r="C36" i="2" a="1"/>
  <c r="C36" i="2" s="1"/>
  <c r="C42" i="2" s="1"/>
  <c r="AA8" i="85"/>
  <c r="I37" i="85" a="1"/>
  <c r="I37" i="85" s="1"/>
  <c r="I43" i="85" s="1"/>
  <c r="AA11" i="85"/>
  <c r="I40" i="85" a="1"/>
  <c r="I40" i="85" s="1"/>
  <c r="I46" i="85" s="1"/>
  <c r="AA12" i="85"/>
  <c r="B36" i="86"/>
  <c r="C39" i="86" a="1"/>
  <c r="C39" i="86" s="1"/>
  <c r="C45" i="86" s="1"/>
  <c r="B36" i="90"/>
  <c r="C36" i="90" s="1" a="1"/>
  <c r="C36" i="90" s="1"/>
  <c r="C42" i="90" s="1"/>
  <c r="B36" i="95"/>
  <c r="C37" i="95" s="1" a="1"/>
  <c r="C37" i="95" s="1"/>
  <c r="C43" i="95" s="1"/>
  <c r="B36" i="96"/>
  <c r="C36" i="96" s="1" a="1"/>
  <c r="C36" i="96" s="1"/>
  <c r="C42" i="96" s="1"/>
  <c r="B36" i="97"/>
  <c r="C36" i="97" s="1" a="1"/>
  <c r="C36" i="97" s="1"/>
  <c r="C42" i="97" s="1"/>
  <c r="B36" i="99"/>
  <c r="C37" i="99" s="1" a="1"/>
  <c r="C37" i="99" s="1"/>
  <c r="C43" i="99" s="1"/>
  <c r="B36" i="100"/>
  <c r="C36" i="100" s="1" a="1"/>
  <c r="C36" i="100" s="1"/>
  <c r="C42" i="100" s="1"/>
  <c r="E36" i="100"/>
  <c r="F37" i="100" s="1" a="1"/>
  <c r="F37" i="100" s="1"/>
  <c r="F43" i="100" s="1"/>
  <c r="E36" i="104"/>
  <c r="F40" i="104" s="1" a="1"/>
  <c r="F40" i="104" s="1"/>
  <c r="F46" i="104" s="1"/>
  <c r="T169" i="44"/>
  <c r="Z169" i="44"/>
  <c r="W169" i="44"/>
  <c r="A170" i="44"/>
  <c r="I40" i="2" a="1"/>
  <c r="I40" i="2" s="1"/>
  <c r="I46" i="2" s="1"/>
  <c r="B36" i="85"/>
  <c r="C37" i="85" s="1" a="1"/>
  <c r="C37" i="85" s="1"/>
  <c r="C43" i="85" s="1"/>
  <c r="I36" i="88" a="1"/>
  <c r="I36" i="88" s="1"/>
  <c r="I42" i="88" s="1"/>
  <c r="I40" i="88" a="1"/>
  <c r="I40" i="88" s="1"/>
  <c r="I46" i="88" s="1"/>
  <c r="I39" i="88" a="1"/>
  <c r="I39" i="88" s="1"/>
  <c r="I45" i="88" s="1"/>
  <c r="I38" i="88" a="1"/>
  <c r="I38" i="88" s="1"/>
  <c r="I44" i="88" s="1"/>
  <c r="K149" i="44"/>
  <c r="E36" i="85"/>
  <c r="F37" i="85" a="1"/>
  <c r="F37" i="85" s="1"/>
  <c r="F43" i="85" s="1"/>
  <c r="E36" i="89"/>
  <c r="F39" i="89" s="1" a="1"/>
  <c r="F39" i="89" s="1"/>
  <c r="F45" i="89" s="1"/>
  <c r="B36" i="91"/>
  <c r="B36" i="92"/>
  <c r="C38" i="92" s="1" a="1"/>
  <c r="C38" i="92" s="1"/>
  <c r="C44" i="92" s="1"/>
  <c r="E36" i="93"/>
  <c r="F37" i="93" s="1" a="1"/>
  <c r="F37" i="93" s="1"/>
  <c r="F43" i="93" s="1"/>
  <c r="X32" i="96"/>
  <c r="X32" i="98"/>
  <c r="S31" i="101"/>
  <c r="G137" i="44" s="1"/>
  <c r="B36" i="103"/>
  <c r="C36" i="103" s="1" a="1"/>
  <c r="C36" i="103" s="1"/>
  <c r="C42" i="103" s="1"/>
  <c r="V5" i="124"/>
  <c r="B36" i="94"/>
  <c r="C40" i="94" s="1" a="1"/>
  <c r="C40" i="94" s="1"/>
  <c r="C46" i="94" s="1"/>
  <c r="Q31" i="104"/>
  <c r="I38" i="2" a="1"/>
  <c r="I38" i="2" s="1"/>
  <c r="I44" i="2" s="1"/>
  <c r="I36" i="86" a="1"/>
  <c r="I36" i="86" s="1"/>
  <c r="I42" i="86" s="1"/>
  <c r="I40" i="86" a="1"/>
  <c r="I40" i="86" s="1"/>
  <c r="I46" i="86" s="1"/>
  <c r="I39" i="86" a="1"/>
  <c r="I39" i="86" s="1"/>
  <c r="I45" i="86" s="1"/>
  <c r="I38" i="86" a="1"/>
  <c r="I38" i="86" s="1"/>
  <c r="I44" i="86" s="1"/>
  <c r="I39" i="95" a="1"/>
  <c r="I39" i="95" s="1"/>
  <c r="I45" i="95" s="1"/>
  <c r="I38" i="95" a="1"/>
  <c r="I38" i="95" s="1"/>
  <c r="I44" i="95" s="1"/>
  <c r="E36" i="102"/>
  <c r="F39" i="102" s="1" a="1"/>
  <c r="F39" i="102" s="1"/>
  <c r="F45" i="102" s="1"/>
  <c r="B36" i="104"/>
  <c r="C37" i="104" s="1" a="1"/>
  <c r="C37" i="104" s="1"/>
  <c r="C43" i="104" s="1"/>
  <c r="B36" i="105"/>
  <c r="C36" i="105" s="1" a="1"/>
  <c r="C36" i="105" s="1"/>
  <c r="C42" i="105" s="1"/>
  <c r="C39" i="107" a="1"/>
  <c r="C39" i="107" s="1"/>
  <c r="C45" i="107" s="1"/>
  <c r="C36" i="107" a="1"/>
  <c r="C36" i="107" s="1"/>
  <c r="C42" i="107" s="1"/>
  <c r="C38" i="107" a="1"/>
  <c r="C38" i="107" s="1"/>
  <c r="C44" i="107" s="1"/>
  <c r="C41" i="107" a="1"/>
  <c r="C41" i="107" s="1"/>
  <c r="C37" i="107" a="1"/>
  <c r="C37" i="107" s="1"/>
  <c r="C43" i="107" s="1"/>
  <c r="C40" i="107" a="1"/>
  <c r="C40" i="107" s="1"/>
  <c r="C46" i="107" s="1"/>
  <c r="B36" i="109"/>
  <c r="C40" i="109" s="1" a="1"/>
  <c r="C40" i="109" s="1"/>
  <c r="C46" i="109" s="1"/>
  <c r="E36" i="110"/>
  <c r="F39" i="110" s="1" a="1"/>
  <c r="F39" i="110" s="1"/>
  <c r="F45" i="110" s="1"/>
  <c r="B36" i="111"/>
  <c r="C39" i="111" s="1" a="1"/>
  <c r="C39" i="111" s="1"/>
  <c r="C45" i="111" s="1"/>
  <c r="E36" i="113"/>
  <c r="F37" i="113" a="1"/>
  <c r="F37" i="113" s="1"/>
  <c r="F43" i="113" s="1"/>
  <c r="F39" i="113" a="1"/>
  <c r="F39" i="113" s="1"/>
  <c r="F45" i="113" s="1"/>
  <c r="F36" i="113" a="1"/>
  <c r="F36" i="113" s="1"/>
  <c r="F42" i="113" s="1"/>
  <c r="F38" i="113" a="1"/>
  <c r="F38" i="113" s="1"/>
  <c r="F44" i="113" s="1"/>
  <c r="F40" i="113" a="1"/>
  <c r="F40" i="113" s="1"/>
  <c r="F46" i="113" s="1"/>
  <c r="B36" i="114"/>
  <c r="C38" i="114" a="1"/>
  <c r="C38" i="114" s="1"/>
  <c r="C44" i="114" s="1"/>
  <c r="E36" i="117"/>
  <c r="F37" i="117" a="1"/>
  <c r="F37" i="117" s="1"/>
  <c r="F43" i="117" s="1"/>
  <c r="F36" i="117" a="1"/>
  <c r="F36" i="117" s="1"/>
  <c r="F42" i="117" s="1"/>
  <c r="F39" i="117" a="1"/>
  <c r="F39" i="117" s="1"/>
  <c r="F45" i="117" s="1"/>
  <c r="B36" i="118"/>
  <c r="C36" i="118" a="1"/>
  <c r="C36" i="118" s="1"/>
  <c r="C42" i="118" s="1"/>
  <c r="F36" i="121" a="1"/>
  <c r="F36" i="121" s="1"/>
  <c r="F42" i="121" s="1"/>
  <c r="E36" i="121"/>
  <c r="F40" i="121" a="1"/>
  <c r="F40" i="121" s="1"/>
  <c r="F46" i="121" s="1"/>
  <c r="C41" i="122" a="1"/>
  <c r="C41" i="122" s="1"/>
  <c r="B36" i="122"/>
  <c r="C36" i="122" a="1"/>
  <c r="C36" i="122" s="1"/>
  <c r="C42" i="122" s="1"/>
  <c r="Z165" i="44"/>
  <c r="W165" i="44"/>
  <c r="T165" i="44"/>
  <c r="Z167" i="44"/>
  <c r="W167" i="44"/>
  <c r="T167" i="44"/>
  <c r="A2" i="120"/>
  <c r="A2" i="102"/>
  <c r="A2" i="111"/>
  <c r="A2" i="88"/>
  <c r="A2" i="90"/>
  <c r="A2" i="115"/>
  <c r="A2" i="110"/>
  <c r="A2" i="119"/>
  <c r="C39" i="2" a="1"/>
  <c r="C39" i="2" s="1"/>
  <c r="C45" i="2" s="1"/>
  <c r="I40" i="87" a="1"/>
  <c r="I40" i="87" s="1"/>
  <c r="I46" i="87" s="1"/>
  <c r="I36" i="87" a="1"/>
  <c r="I36" i="87" s="1"/>
  <c r="I42" i="87" s="1"/>
  <c r="I36" i="89" a="1"/>
  <c r="I36" i="89" s="1"/>
  <c r="I42" i="89" s="1"/>
  <c r="AA8" i="91"/>
  <c r="I37" i="91" a="1"/>
  <c r="I37" i="91" s="1"/>
  <c r="I43" i="91" s="1"/>
  <c r="AA18" i="92"/>
  <c r="AA12" i="93"/>
  <c r="AA8" i="95"/>
  <c r="C36" i="95" a="1"/>
  <c r="C36" i="95" s="1"/>
  <c r="C42" i="95" s="1"/>
  <c r="AA16" i="95"/>
  <c r="I40" i="95" a="1"/>
  <c r="I40" i="95" s="1"/>
  <c r="I46" i="95" s="1"/>
  <c r="AA10" i="98"/>
  <c r="I39" i="98" a="1"/>
  <c r="I39" i="98" s="1"/>
  <c r="I45" i="98" s="1"/>
  <c r="AA18" i="98"/>
  <c r="AA12" i="99"/>
  <c r="E36" i="99"/>
  <c r="F36" i="99" s="1" a="1"/>
  <c r="F36" i="99" s="1"/>
  <c r="F42" i="99" s="1"/>
  <c r="E36" i="101"/>
  <c r="F37" i="101" s="1" a="1"/>
  <c r="F37" i="101" s="1"/>
  <c r="F43" i="101" s="1"/>
  <c r="AA10" i="102"/>
  <c r="I39" i="102" a="1"/>
  <c r="I39" i="102" s="1"/>
  <c r="I45" i="102" s="1"/>
  <c r="AA18" i="102"/>
  <c r="E36" i="103"/>
  <c r="F36" i="103" s="1" a="1"/>
  <c r="F36" i="103" s="1"/>
  <c r="F42" i="103" s="1"/>
  <c r="B36" i="106"/>
  <c r="C38" i="106" s="1" a="1"/>
  <c r="C38" i="106" s="1"/>
  <c r="C44" i="106" s="1"/>
  <c r="E36" i="108"/>
  <c r="E36" i="112"/>
  <c r="F36" i="112" a="1"/>
  <c r="F36" i="112" s="1"/>
  <c r="F42" i="112" s="1"/>
  <c r="B36" i="113"/>
  <c r="C40" i="113" a="1"/>
  <c r="C40" i="113" s="1"/>
  <c r="C46" i="113" s="1"/>
  <c r="E36" i="115"/>
  <c r="F36" i="115" a="1"/>
  <c r="F36" i="115" s="1"/>
  <c r="F42" i="115" s="1"/>
  <c r="E36" i="116"/>
  <c r="F39" i="116" a="1"/>
  <c r="F39" i="116" s="1"/>
  <c r="F45" i="116" s="1"/>
  <c r="B36" i="117"/>
  <c r="C37" i="117" a="1"/>
  <c r="C37" i="117" s="1"/>
  <c r="C43" i="117" s="1"/>
  <c r="C41" i="117" a="1"/>
  <c r="C41" i="117" s="1"/>
  <c r="E36" i="119"/>
  <c r="F38" i="119" a="1"/>
  <c r="F38" i="119" s="1"/>
  <c r="F44" i="119" s="1"/>
  <c r="F40" i="120" a="1"/>
  <c r="F40" i="120" s="1"/>
  <c r="F46" i="120" s="1"/>
  <c r="F37" i="120" a="1"/>
  <c r="F37" i="120" s="1"/>
  <c r="F43" i="120" s="1"/>
  <c r="F39" i="120" a="1"/>
  <c r="F39" i="120" s="1"/>
  <c r="F45" i="120" s="1"/>
  <c r="E36" i="120"/>
  <c r="F36" i="120" a="1"/>
  <c r="F36" i="120" s="1"/>
  <c r="F42" i="120" s="1"/>
  <c r="F38" i="120" a="1"/>
  <c r="F38" i="120" s="1"/>
  <c r="F44" i="120" s="1"/>
  <c r="B36" i="121"/>
  <c r="C36" i="121" a="1"/>
  <c r="C36" i="121" s="1"/>
  <c r="C42" i="121" s="1"/>
  <c r="C37" i="121" a="1"/>
  <c r="C37" i="121" s="1"/>
  <c r="C43" i="121" s="1"/>
  <c r="C40" i="121" a="1"/>
  <c r="C40" i="121" s="1"/>
  <c r="C46" i="121" s="1"/>
  <c r="C41" i="121" a="1"/>
  <c r="C41" i="121" s="1"/>
  <c r="E36" i="123"/>
  <c r="F40" i="123" a="1"/>
  <c r="F40" i="123" s="1"/>
  <c r="F46" i="123" s="1"/>
  <c r="W163" i="44"/>
  <c r="T163" i="44"/>
  <c r="Z163" i="44"/>
  <c r="W179" i="44"/>
  <c r="T179" i="44"/>
  <c r="Z179" i="44"/>
  <c r="Z181" i="44"/>
  <c r="W181" i="44"/>
  <c r="T181" i="44"/>
  <c r="I40" i="91" a="1"/>
  <c r="I40" i="91" s="1"/>
  <c r="I46" i="91" s="1"/>
  <c r="I37" i="95" a="1"/>
  <c r="I37" i="95" s="1"/>
  <c r="I43" i="95" s="1"/>
  <c r="E36" i="97"/>
  <c r="F37" i="97" s="1" a="1"/>
  <c r="F37" i="97" s="1"/>
  <c r="F43" i="97" s="1"/>
  <c r="B36" i="98"/>
  <c r="C37" i="98" s="1" a="1"/>
  <c r="C37" i="98" s="1"/>
  <c r="C43" i="98" s="1"/>
  <c r="I39" i="99" a="1"/>
  <c r="I39" i="99" s="1"/>
  <c r="I45" i="99" s="1"/>
  <c r="I38" i="99" a="1"/>
  <c r="I38" i="99" s="1"/>
  <c r="I44" i="99" s="1"/>
  <c r="F40" i="99" a="1"/>
  <c r="F40" i="99" s="1"/>
  <c r="F46" i="99" s="1"/>
  <c r="B36" i="101"/>
  <c r="C41" i="101" s="1" a="1"/>
  <c r="C41" i="101" s="1"/>
  <c r="B36" i="102"/>
  <c r="C37" i="102" s="1" a="1"/>
  <c r="C37" i="102" s="1"/>
  <c r="C43" i="102" s="1"/>
  <c r="E36" i="105"/>
  <c r="F40" i="105" s="1" a="1"/>
  <c r="F40" i="105" s="1"/>
  <c r="F46" i="105" s="1"/>
  <c r="E36" i="107"/>
  <c r="F38" i="107" s="1" a="1"/>
  <c r="F38" i="107" s="1"/>
  <c r="F44" i="107" s="1"/>
  <c r="B36" i="108"/>
  <c r="C41" i="108" s="1" a="1"/>
  <c r="C41" i="108" s="1"/>
  <c r="E36" i="109"/>
  <c r="F39" i="109" s="1" a="1"/>
  <c r="F39" i="109" s="1"/>
  <c r="F45" i="109" s="1"/>
  <c r="B36" i="110"/>
  <c r="C39" i="110" s="1" a="1"/>
  <c r="C39" i="110" s="1"/>
  <c r="C45" i="110" s="1"/>
  <c r="E36" i="111"/>
  <c r="F36" i="111" s="1" a="1"/>
  <c r="F36" i="111" s="1"/>
  <c r="F42" i="111" s="1"/>
  <c r="B36" i="112"/>
  <c r="C36" i="112" a="1"/>
  <c r="C36" i="112" s="1"/>
  <c r="C42" i="112" s="1"/>
  <c r="C41" i="112" a="1"/>
  <c r="C41" i="112" s="1"/>
  <c r="E36" i="114"/>
  <c r="F40" i="114" a="1"/>
  <c r="F40" i="114" s="1"/>
  <c r="F46" i="114" s="1"/>
  <c r="B36" i="116"/>
  <c r="C41" i="116" a="1"/>
  <c r="C41" i="116" s="1"/>
  <c r="F38" i="118" a="1"/>
  <c r="F38" i="118" s="1"/>
  <c r="F44" i="118" s="1"/>
  <c r="F39" i="118" a="1"/>
  <c r="F39" i="118" s="1"/>
  <c r="F45" i="118" s="1"/>
  <c r="E36" i="118"/>
  <c r="F40" i="118" a="1"/>
  <c r="F40" i="118" s="1"/>
  <c r="F46" i="118" s="1"/>
  <c r="B36" i="120"/>
  <c r="C37" i="120" a="1"/>
  <c r="C37" i="120" s="1"/>
  <c r="C43" i="120" s="1"/>
  <c r="F39" i="122" a="1"/>
  <c r="F39" i="122" s="1"/>
  <c r="F45" i="122" s="1"/>
  <c r="E36" i="122"/>
  <c r="F40" i="122" a="1"/>
  <c r="F40" i="122" s="1"/>
  <c r="F46" i="122" s="1"/>
  <c r="T161" i="44"/>
  <c r="Z161" i="44"/>
  <c r="W161" i="44"/>
  <c r="Z173" i="44"/>
  <c r="W173" i="44"/>
  <c r="T173" i="44"/>
  <c r="Z175" i="44"/>
  <c r="W175" i="44"/>
  <c r="T175" i="44"/>
  <c r="T177" i="44"/>
  <c r="Z177" i="44"/>
  <c r="W177" i="44"/>
  <c r="AA16" i="91"/>
  <c r="I38" i="91" a="1"/>
  <c r="I38" i="91" s="1"/>
  <c r="I44" i="91" s="1"/>
  <c r="I36" i="91" a="1"/>
  <c r="I36" i="91" s="1"/>
  <c r="I42" i="91" s="1"/>
  <c r="AA10" i="92"/>
  <c r="AA14" i="94"/>
  <c r="AA12" i="95"/>
  <c r="I36" i="95" a="1"/>
  <c r="I36" i="95" s="1"/>
  <c r="I42" i="95" s="1"/>
  <c r="I39" i="97" a="1"/>
  <c r="I39" i="97" s="1"/>
  <c r="I45" i="97" s="1"/>
  <c r="I38" i="97" a="1"/>
  <c r="I38" i="97" s="1"/>
  <c r="I44" i="97" s="1"/>
  <c r="AA14" i="98"/>
  <c r="AA8" i="99"/>
  <c r="AA16" i="99"/>
  <c r="I40" i="99" a="1"/>
  <c r="I40" i="99" s="1"/>
  <c r="I46" i="99" s="1"/>
  <c r="AA14" i="102"/>
  <c r="E36" i="106"/>
  <c r="F36" i="106" s="1" a="1"/>
  <c r="F36" i="106" s="1"/>
  <c r="F42" i="106" s="1"/>
  <c r="AA12" i="103"/>
  <c r="I38" i="101" a="1"/>
  <c r="I38" i="101" s="1"/>
  <c r="I44" i="101" s="1"/>
  <c r="AA14" i="104"/>
  <c r="AA12" i="105"/>
  <c r="I39" i="105" a="1"/>
  <c r="I39" i="105" s="1"/>
  <c r="I45" i="105" s="1"/>
  <c r="AA14" i="106"/>
  <c r="AA8" i="107"/>
  <c r="I37" i="107" a="1"/>
  <c r="I37" i="107" s="1"/>
  <c r="I43" i="107" s="1"/>
  <c r="H49" i="107" s="1"/>
  <c r="Z149" i="44" s="1"/>
  <c r="AA16" i="107"/>
  <c r="AA8" i="103"/>
  <c r="I36" i="103" s="1" a="1"/>
  <c r="I36" i="103" s="1"/>
  <c r="I42" i="103" s="1"/>
  <c r="I37" i="103" a="1"/>
  <c r="I37" i="103" s="1"/>
  <c r="I43" i="103" s="1"/>
  <c r="AA16" i="103"/>
  <c r="AA16" i="108"/>
  <c r="I38" i="108" a="1"/>
  <c r="I38" i="108" s="1"/>
  <c r="I44" i="108" s="1"/>
  <c r="AA10" i="109"/>
  <c r="I39" i="109" a="1"/>
  <c r="I39" i="109" s="1"/>
  <c r="I45" i="109" s="1"/>
  <c r="I39" i="108" a="1"/>
  <c r="I39" i="108" s="1"/>
  <c r="I45" i="108" s="1"/>
  <c r="I38" i="113" a="1"/>
  <c r="I38" i="113" s="1"/>
  <c r="I44" i="113" s="1"/>
  <c r="I39" i="114" a="1"/>
  <c r="I39" i="114" s="1"/>
  <c r="I45" i="114" s="1"/>
  <c r="I36" i="120" a="1"/>
  <c r="I36" i="120" s="1"/>
  <c r="I42" i="120" s="1"/>
  <c r="AA8" i="108"/>
  <c r="I37" i="108" a="1"/>
  <c r="I37" i="108" s="1"/>
  <c r="I43" i="108" s="1"/>
  <c r="AA18" i="109"/>
  <c r="AA13" i="114"/>
  <c r="AA19" i="117"/>
  <c r="I39" i="117" a="1"/>
  <c r="I39" i="117" s="1"/>
  <c r="I45" i="117" s="1"/>
  <c r="I38" i="117" a="1"/>
  <c r="I38" i="117" s="1"/>
  <c r="I44" i="117" s="1"/>
  <c r="AA13" i="118"/>
  <c r="I38" i="110" a="1"/>
  <c r="I38" i="110" s="1"/>
  <c r="I44" i="110" s="1"/>
  <c r="I38" i="112" a="1"/>
  <c r="I38" i="112" s="1"/>
  <c r="I44" i="112" s="1"/>
  <c r="I36" i="113" a="1"/>
  <c r="I36" i="113" s="1"/>
  <c r="I42" i="113" s="1"/>
  <c r="I40" i="113" a="1"/>
  <c r="I40" i="113" s="1"/>
  <c r="I46" i="113" s="1"/>
  <c r="I38" i="114" a="1"/>
  <c r="I38" i="114" s="1"/>
  <c r="I44" i="114" s="1"/>
  <c r="I36" i="114" a="1"/>
  <c r="I36" i="114" s="1"/>
  <c r="I42" i="114" s="1"/>
  <c r="I40" i="114" a="1"/>
  <c r="I40" i="114" s="1"/>
  <c r="I46" i="114" s="1"/>
  <c r="AA9" i="116"/>
  <c r="I38" i="116" s="1" a="1"/>
  <c r="I38" i="116" s="1"/>
  <c r="I44" i="116" s="1"/>
  <c r="AA7" i="117"/>
  <c r="I36" i="117" a="1"/>
  <c r="I36" i="117" s="1"/>
  <c r="I42" i="117" s="1"/>
  <c r="AA17" i="118"/>
  <c r="AA17" i="121"/>
  <c r="I39" i="113" a="1"/>
  <c r="I39" i="113" s="1"/>
  <c r="I45" i="113" s="1"/>
  <c r="I37" i="113" a="1"/>
  <c r="I37" i="113" s="1"/>
  <c r="I43" i="113" s="1"/>
  <c r="I36" i="115" a="1"/>
  <c r="I36" i="115" s="1"/>
  <c r="I42" i="115" s="1"/>
  <c r="I40" i="115" a="1"/>
  <c r="I40" i="115" s="1"/>
  <c r="I46" i="115" s="1"/>
  <c r="I39" i="115" a="1"/>
  <c r="I39" i="115" s="1"/>
  <c r="I45" i="115" s="1"/>
  <c r="I38" i="115" a="1"/>
  <c r="I38" i="115" s="1"/>
  <c r="I44" i="115" s="1"/>
  <c r="AA13" i="116"/>
  <c r="AA11" i="117"/>
  <c r="I40" i="117" a="1"/>
  <c r="I40" i="117" s="1"/>
  <c r="I46" i="117" s="1"/>
  <c r="I40" i="116" a="1"/>
  <c r="I40" i="116" s="1"/>
  <c r="I46" i="116" s="1"/>
  <c r="I36" i="116" a="1"/>
  <c r="I36" i="116" s="1"/>
  <c r="I42" i="116" s="1"/>
  <c r="I39" i="118" a="1"/>
  <c r="I39" i="118" s="1"/>
  <c r="I45" i="118" s="1"/>
  <c r="AA16" i="120"/>
  <c r="I38" i="120" a="1"/>
  <c r="I38" i="120" s="1"/>
  <c r="I44" i="120" s="1"/>
  <c r="AA10" i="121"/>
  <c r="I39" i="121" s="1" a="1"/>
  <c r="I39" i="121" s="1"/>
  <c r="I45" i="121" s="1"/>
  <c r="I39" i="120" a="1"/>
  <c r="I39" i="120" s="1"/>
  <c r="I45" i="120" s="1"/>
  <c r="I40" i="118" a="1"/>
  <c r="I40" i="118" s="1"/>
  <c r="I46" i="118" s="1"/>
  <c r="AA14" i="119"/>
  <c r="AA8" i="120"/>
  <c r="I37" i="120" a="1"/>
  <c r="I37" i="120" s="1"/>
  <c r="I43" i="120" s="1"/>
  <c r="AA18" i="121"/>
  <c r="AA7" i="123"/>
  <c r="I36" i="123" s="1" a="1"/>
  <c r="I36" i="123" s="1"/>
  <c r="I42" i="123" s="1"/>
  <c r="AA15" i="123"/>
  <c r="I36" i="121" a="1"/>
  <c r="I36" i="121" s="1"/>
  <c r="I42" i="121" s="1"/>
  <c r="I40" i="121" a="1"/>
  <c r="I40" i="121" s="1"/>
  <c r="I46" i="121" s="1"/>
  <c r="AA9" i="122"/>
  <c r="I38" i="122" a="1"/>
  <c r="I38" i="122" s="1"/>
  <c r="I44" i="122" s="1"/>
  <c r="AA17" i="122"/>
  <c r="X31" i="2"/>
  <c r="I37" i="94" a="1"/>
  <c r="I37" i="94" s="1"/>
  <c r="I43" i="94" s="1"/>
  <c r="F36" i="122" a="1"/>
  <c r="F36" i="122" s="1"/>
  <c r="F42" i="122" s="1"/>
  <c r="C39" i="121" a="1"/>
  <c r="C39" i="121" s="1"/>
  <c r="C45" i="121" s="1"/>
  <c r="F38" i="121" a="1"/>
  <c r="F38" i="121" s="1"/>
  <c r="F44" i="121" s="1"/>
  <c r="C37" i="119" a="1"/>
  <c r="C37" i="119" s="1"/>
  <c r="C43" i="119" s="1"/>
  <c r="C39" i="119" a="1"/>
  <c r="C39" i="119" s="1"/>
  <c r="C45" i="119" s="1"/>
  <c r="C40" i="119" a="1"/>
  <c r="C40" i="119" s="1"/>
  <c r="C46" i="119" s="1"/>
  <c r="C41" i="119" a="1"/>
  <c r="C41" i="119" s="1"/>
  <c r="C38" i="118" a="1"/>
  <c r="C38" i="118" s="1"/>
  <c r="C44" i="118" s="1"/>
  <c r="F37" i="118" a="1"/>
  <c r="F37" i="118" s="1"/>
  <c r="F43" i="118" s="1"/>
  <c r="F36" i="114" a="1"/>
  <c r="F36" i="114" s="1"/>
  <c r="F42" i="114" s="1"/>
  <c r="X31" i="112"/>
  <c r="F37" i="112" a="1"/>
  <c r="F37" i="112" s="1"/>
  <c r="F43" i="112" s="1"/>
  <c r="F37" i="107" a="1"/>
  <c r="F37" i="107" s="1"/>
  <c r="F43" i="107" s="1"/>
  <c r="F40" i="107" a="1"/>
  <c r="F40" i="107" s="1"/>
  <c r="F46" i="107" s="1"/>
  <c r="F39" i="107" a="1"/>
  <c r="F39" i="107" s="1"/>
  <c r="F45" i="107" s="1"/>
  <c r="X31" i="106"/>
  <c r="C39" i="99" a="1"/>
  <c r="C39" i="99" s="1"/>
  <c r="C45" i="99" s="1"/>
  <c r="F39" i="98" a="1"/>
  <c r="F39" i="98" s="1"/>
  <c r="F45" i="98" s="1"/>
  <c r="C38" i="98" a="1"/>
  <c r="C38" i="98" s="1"/>
  <c r="C44" i="98" s="1"/>
  <c r="I36" i="85" a="1"/>
  <c r="I36" i="85" s="1"/>
  <c r="I42" i="85" s="1"/>
  <c r="I39" i="100" a="1"/>
  <c r="I39" i="100" s="1"/>
  <c r="I45" i="100" s="1"/>
  <c r="I39" i="103" a="1"/>
  <c r="I39" i="103" s="1"/>
  <c r="I45" i="103" s="1"/>
  <c r="I39" i="104" a="1"/>
  <c r="I39" i="104" s="1"/>
  <c r="I45" i="104" s="1"/>
  <c r="I36" i="98" a="1"/>
  <c r="I36" i="98" s="1"/>
  <c r="I42" i="98" s="1"/>
  <c r="I36" i="105" a="1"/>
  <c r="I36" i="105" s="1"/>
  <c r="I42" i="105" s="1"/>
  <c r="I36" i="93" a="1"/>
  <c r="I36" i="93" s="1"/>
  <c r="I42" i="93" s="1"/>
  <c r="I38" i="100" a="1"/>
  <c r="I38" i="100" s="1"/>
  <c r="I44" i="100" s="1"/>
  <c r="I38" i="103" a="1"/>
  <c r="I38" i="103" s="1"/>
  <c r="I44" i="103" s="1"/>
  <c r="C38" i="103" a="1"/>
  <c r="C38" i="103" s="1"/>
  <c r="C44" i="103" s="1"/>
  <c r="F40" i="102" a="1"/>
  <c r="F40" i="102" s="1"/>
  <c r="F46" i="102" s="1"/>
  <c r="F38" i="102" a="1"/>
  <c r="F38" i="102" s="1"/>
  <c r="F44" i="102" s="1"/>
  <c r="C36" i="99" a="1"/>
  <c r="C36" i="99" s="1"/>
  <c r="C42" i="99" s="1"/>
  <c r="C39" i="96" a="1"/>
  <c r="C39" i="96" s="1"/>
  <c r="C45" i="96" s="1"/>
  <c r="C41" i="96" a="1"/>
  <c r="C41" i="96" s="1"/>
  <c r="C40" i="95" a="1"/>
  <c r="C40" i="95" s="1"/>
  <c r="C46" i="95" s="1"/>
  <c r="C38" i="95" a="1"/>
  <c r="C38" i="95" s="1"/>
  <c r="C44" i="95" s="1"/>
  <c r="F37" i="94" a="1"/>
  <c r="F37" i="94" s="1"/>
  <c r="F43" i="94" s="1"/>
  <c r="J123" i="44"/>
  <c r="Y31" i="94"/>
  <c r="C36" i="88" a="1"/>
  <c r="C36" i="88" s="1"/>
  <c r="C42" i="88" s="1"/>
  <c r="F37" i="88" a="1"/>
  <c r="F37" i="88" s="1"/>
  <c r="F43" i="88" s="1"/>
  <c r="F39" i="86" a="1"/>
  <c r="F39" i="86" s="1"/>
  <c r="F45" i="86" s="1"/>
  <c r="F40" i="86" a="1"/>
  <c r="F40" i="86" s="1"/>
  <c r="F46" i="86" s="1"/>
  <c r="F37" i="86" a="1"/>
  <c r="F37" i="86" s="1"/>
  <c r="F43" i="86" s="1"/>
  <c r="J105" i="44"/>
  <c r="Y31" i="85"/>
  <c r="I37" i="99" a="1"/>
  <c r="I37" i="99" s="1"/>
  <c r="I43" i="99" s="1"/>
  <c r="I39" i="92" a="1"/>
  <c r="I39" i="92" s="1"/>
  <c r="I45" i="92" s="1"/>
  <c r="I37" i="93" a="1"/>
  <c r="I37" i="93" s="1"/>
  <c r="I43" i="93" s="1"/>
  <c r="I38" i="93" a="1"/>
  <c r="I38" i="93" s="1"/>
  <c r="I44" i="93" s="1"/>
  <c r="I36" i="92" a="1"/>
  <c r="I36" i="92" s="1"/>
  <c r="I42" i="92" s="1"/>
  <c r="I38" i="92" a="1"/>
  <c r="I38" i="92" s="1"/>
  <c r="I44" i="92" s="1"/>
  <c r="I36" i="90" a="1"/>
  <c r="I36" i="90" s="1"/>
  <c r="I42" i="90" s="1"/>
  <c r="I38" i="90" a="1"/>
  <c r="I38" i="90" s="1"/>
  <c r="I44" i="90" s="1"/>
  <c r="C41" i="123" a="1"/>
  <c r="C41" i="123" s="1"/>
  <c r="C40" i="123" a="1"/>
  <c r="C40" i="123" s="1"/>
  <c r="C46" i="123" s="1"/>
  <c r="C37" i="123" a="1"/>
  <c r="C37" i="123" s="1"/>
  <c r="C43" i="123" s="1"/>
  <c r="F37" i="121" a="1"/>
  <c r="F37" i="121" s="1"/>
  <c r="F43" i="121" s="1"/>
  <c r="F39" i="121" a="1"/>
  <c r="F39" i="121" s="1"/>
  <c r="F45" i="121" s="1"/>
  <c r="C36" i="120" a="1"/>
  <c r="C36" i="120" s="1"/>
  <c r="C42" i="120" s="1"/>
  <c r="C39" i="120" a="1"/>
  <c r="C39" i="120" s="1"/>
  <c r="C45" i="120" s="1"/>
  <c r="C38" i="120" a="1"/>
  <c r="C38" i="120" s="1"/>
  <c r="C44" i="120" s="1"/>
  <c r="F40" i="119" a="1"/>
  <c r="F40" i="119" s="1"/>
  <c r="F46" i="119" s="1"/>
  <c r="F36" i="119" a="1"/>
  <c r="F36" i="119" s="1"/>
  <c r="F42" i="119" s="1"/>
  <c r="C36" i="119" a="1"/>
  <c r="C36" i="119" s="1"/>
  <c r="C42" i="119" s="1"/>
  <c r="F36" i="118" a="1"/>
  <c r="F36" i="118" s="1"/>
  <c r="F42" i="118" s="1"/>
  <c r="C40" i="117" a="1"/>
  <c r="C40" i="117" s="1"/>
  <c r="C46" i="117" s="1"/>
  <c r="C38" i="117" a="1"/>
  <c r="C38" i="117" s="1"/>
  <c r="C44" i="117" s="1"/>
  <c r="C36" i="117" a="1"/>
  <c r="C36" i="117" s="1"/>
  <c r="C42" i="117" s="1"/>
  <c r="C39" i="117" a="1"/>
  <c r="C39" i="117" s="1"/>
  <c r="C45" i="117" s="1"/>
  <c r="C39" i="116" a="1"/>
  <c r="C39" i="116" s="1"/>
  <c r="C45" i="116" s="1"/>
  <c r="C40" i="116" a="1"/>
  <c r="C40" i="116" s="1"/>
  <c r="C46" i="116" s="1"/>
  <c r="F39" i="115" a="1"/>
  <c r="F39" i="115" s="1"/>
  <c r="F45" i="115" s="1"/>
  <c r="F38" i="112" a="1"/>
  <c r="F38" i="112" s="1"/>
  <c r="F44" i="112" s="1"/>
  <c r="F40" i="112" a="1"/>
  <c r="F40" i="112" s="1"/>
  <c r="F46" i="112" s="1"/>
  <c r="F36" i="109" a="1"/>
  <c r="F36" i="109" s="1"/>
  <c r="F42" i="109" s="1"/>
  <c r="F40" i="109" a="1"/>
  <c r="F40" i="109" s="1"/>
  <c r="F46" i="109" s="1"/>
  <c r="C39" i="108" a="1"/>
  <c r="C39" i="108" s="1"/>
  <c r="C45" i="108" s="1"/>
  <c r="F37" i="108" a="1"/>
  <c r="F37" i="108" s="1"/>
  <c r="F43" i="108" s="1"/>
  <c r="F36" i="104" a="1"/>
  <c r="F36" i="104" s="1"/>
  <c r="F42" i="104" s="1"/>
  <c r="C41" i="104" a="1"/>
  <c r="C41" i="104" s="1"/>
  <c r="F37" i="104" a="1"/>
  <c r="F37" i="104" s="1"/>
  <c r="F43" i="104" s="1"/>
  <c r="F39" i="104" a="1"/>
  <c r="F39" i="104" s="1"/>
  <c r="F45" i="104" s="1"/>
  <c r="F38" i="104" a="1"/>
  <c r="F38" i="104" s="1"/>
  <c r="F44" i="104" s="1"/>
  <c r="C40" i="103" a="1"/>
  <c r="C40" i="103" s="1"/>
  <c r="C46" i="103" s="1"/>
  <c r="C39" i="103" a="1"/>
  <c r="C39" i="103" s="1"/>
  <c r="C45" i="103" s="1"/>
  <c r="C41" i="103" a="1"/>
  <c r="C41" i="103" s="1"/>
  <c r="C37" i="103" a="1"/>
  <c r="C37" i="103" s="1"/>
  <c r="C43" i="103" s="1"/>
  <c r="C41" i="102" a="1"/>
  <c r="C41" i="102" s="1"/>
  <c r="C37" i="100" a="1"/>
  <c r="C37" i="100" s="1"/>
  <c r="C43" i="100" s="1"/>
  <c r="F38" i="98" a="1"/>
  <c r="F38" i="98" s="1"/>
  <c r="F44" i="98" s="1"/>
  <c r="F36" i="98" a="1"/>
  <c r="F36" i="98" s="1"/>
  <c r="F42" i="98" s="1"/>
  <c r="F37" i="98" a="1"/>
  <c r="F37" i="98" s="1"/>
  <c r="F43" i="98" s="1"/>
  <c r="C40" i="96" a="1"/>
  <c r="C40" i="96" s="1"/>
  <c r="C46" i="96" s="1"/>
  <c r="F36" i="95" a="1"/>
  <c r="F36" i="95" s="1"/>
  <c r="F42" i="95" s="1"/>
  <c r="F39" i="94" a="1"/>
  <c r="F39" i="94" s="1"/>
  <c r="F45" i="94" s="1"/>
  <c r="F38" i="94" a="1"/>
  <c r="F38" i="94" s="1"/>
  <c r="F44" i="94" s="1"/>
  <c r="C38" i="93" a="1"/>
  <c r="C38" i="93" s="1"/>
  <c r="C44" i="93" s="1"/>
  <c r="F37" i="92" a="1"/>
  <c r="F37" i="92" s="1"/>
  <c r="F43" i="92" s="1"/>
  <c r="C39" i="91" a="1"/>
  <c r="C39" i="91" s="1"/>
  <c r="C45" i="91" s="1"/>
  <c r="C41" i="90" a="1"/>
  <c r="C41" i="90" s="1"/>
  <c r="C38" i="90" a="1"/>
  <c r="C38" i="90" s="1"/>
  <c r="C44" i="90" s="1"/>
  <c r="C40" i="90" a="1"/>
  <c r="C40" i="90" s="1"/>
  <c r="C46" i="90" s="1"/>
  <c r="C37" i="90" a="1"/>
  <c r="C37" i="90" s="1"/>
  <c r="C43" i="90" s="1"/>
  <c r="F39" i="90" a="1"/>
  <c r="F39" i="90" s="1"/>
  <c r="F45" i="90" s="1"/>
  <c r="F38" i="89" a="1"/>
  <c r="F38" i="89" s="1"/>
  <c r="F44" i="89" s="1"/>
  <c r="F40" i="88" a="1"/>
  <c r="F40" i="88" s="1"/>
  <c r="F46" i="88" s="1"/>
  <c r="C41" i="88" a="1"/>
  <c r="C41" i="88" s="1"/>
  <c r="C41" i="86" a="1"/>
  <c r="C41" i="86" s="1"/>
  <c r="F37" i="2" a="1"/>
  <c r="F37" i="2" s="1"/>
  <c r="F43" i="2" s="1"/>
  <c r="F40" i="2" a="1"/>
  <c r="F40" i="2" s="1"/>
  <c r="F46" i="2" s="1"/>
  <c r="F38" i="2" a="1"/>
  <c r="F38" i="2" s="1"/>
  <c r="F44" i="2" s="1"/>
  <c r="C38" i="112" a="1"/>
  <c r="C38" i="112" s="1"/>
  <c r="C44" i="112" s="1"/>
  <c r="F38" i="97" a="1"/>
  <c r="F38" i="97" s="1"/>
  <c r="F44" i="97" s="1"/>
  <c r="F37" i="122" a="1"/>
  <c r="F37" i="122" s="1"/>
  <c r="F43" i="122" s="1"/>
  <c r="F38" i="122" a="1"/>
  <c r="F38" i="122" s="1"/>
  <c r="F44" i="122" s="1"/>
  <c r="C40" i="120" a="1"/>
  <c r="C40" i="120" s="1"/>
  <c r="C46" i="120" s="1"/>
  <c r="C38" i="116" a="1"/>
  <c r="C38" i="116" s="1"/>
  <c r="C44" i="116" s="1"/>
  <c r="C36" i="116" a="1"/>
  <c r="C36" i="116" s="1"/>
  <c r="C42" i="116" s="1"/>
  <c r="F37" i="114" a="1"/>
  <c r="F37" i="114" s="1"/>
  <c r="F43" i="114" s="1"/>
  <c r="C39" i="112" a="1"/>
  <c r="C39" i="112" s="1"/>
  <c r="C45" i="112" s="1"/>
  <c r="C37" i="112" a="1"/>
  <c r="C37" i="112" s="1"/>
  <c r="C43" i="112" s="1"/>
  <c r="F37" i="111" a="1"/>
  <c r="F37" i="111" s="1"/>
  <c r="F43" i="111" s="1"/>
  <c r="C37" i="110" a="1"/>
  <c r="C37" i="110" s="1"/>
  <c r="C43" i="110" s="1"/>
  <c r="C36" i="108" a="1"/>
  <c r="C36" i="108" s="1"/>
  <c r="C42" i="108" s="1"/>
  <c r="F36" i="107" a="1"/>
  <c r="F36" i="107" s="1"/>
  <c r="F42" i="107" s="1"/>
  <c r="F36" i="105" a="1"/>
  <c r="F36" i="105" s="1"/>
  <c r="F42" i="105" s="1"/>
  <c r="C38" i="102" a="1"/>
  <c r="C38" i="102" s="1"/>
  <c r="C44" i="102" s="1"/>
  <c r="F37" i="123" a="1"/>
  <c r="F37" i="123" s="1"/>
  <c r="F43" i="123" s="1"/>
  <c r="F36" i="123" a="1"/>
  <c r="F36" i="123" s="1"/>
  <c r="F42" i="123" s="1"/>
  <c r="C38" i="121" a="1"/>
  <c r="C38" i="121" s="1"/>
  <c r="C44" i="121" s="1"/>
  <c r="B49" i="121" s="1"/>
  <c r="F37" i="119" a="1"/>
  <c r="F37" i="119" s="1"/>
  <c r="F43" i="119" s="1"/>
  <c r="F37" i="116" a="1"/>
  <c r="F37" i="116" s="1"/>
  <c r="F43" i="116" s="1"/>
  <c r="F38" i="115" a="1"/>
  <c r="F38" i="115" s="1"/>
  <c r="F44" i="115" s="1"/>
  <c r="F37" i="115" a="1"/>
  <c r="F37" i="115" s="1"/>
  <c r="F43" i="115" s="1"/>
  <c r="C39" i="113" a="1"/>
  <c r="C39" i="113" s="1"/>
  <c r="C45" i="113" s="1"/>
  <c r="C38" i="113" a="1"/>
  <c r="C38" i="113" s="1"/>
  <c r="C44" i="113" s="1"/>
  <c r="F39" i="112" a="1"/>
  <c r="F39" i="112" s="1"/>
  <c r="F45" i="112" s="1"/>
  <c r="F39" i="108" a="1"/>
  <c r="F39" i="108" s="1"/>
  <c r="F45" i="108" s="1"/>
  <c r="C37" i="106" a="1"/>
  <c r="C37" i="106" s="1"/>
  <c r="C43" i="106" s="1"/>
  <c r="C36" i="98" a="1"/>
  <c r="C36" i="98" s="1"/>
  <c r="C42" i="98" s="1"/>
  <c r="C38" i="122" a="1"/>
  <c r="C38" i="122" s="1"/>
  <c r="C44" i="122" s="1"/>
  <c r="C39" i="122" a="1"/>
  <c r="C39" i="122" s="1"/>
  <c r="C45" i="122" s="1"/>
  <c r="C40" i="118" a="1"/>
  <c r="C40" i="118" s="1"/>
  <c r="C46" i="118" s="1"/>
  <c r="C37" i="118" a="1"/>
  <c r="C37" i="118" s="1"/>
  <c r="C43" i="118" s="1"/>
  <c r="F40" i="117" a="1"/>
  <c r="F40" i="117" s="1"/>
  <c r="F46" i="117" s="1"/>
  <c r="C39" i="114" a="1"/>
  <c r="C39" i="114" s="1"/>
  <c r="C45" i="114" s="1"/>
  <c r="C41" i="114" a="1"/>
  <c r="C41" i="114" s="1"/>
  <c r="F37" i="110" a="1"/>
  <c r="F37" i="110" s="1"/>
  <c r="F43" i="110" s="1"/>
  <c r="F40" i="110" a="1"/>
  <c r="F40" i="110" s="1"/>
  <c r="F46" i="110" s="1"/>
  <c r="C41" i="109" a="1"/>
  <c r="C41" i="109" s="1"/>
  <c r="F37" i="102" a="1"/>
  <c r="F37" i="102" s="1"/>
  <c r="F43" i="102" s="1"/>
  <c r="F36" i="102" a="1"/>
  <c r="F36" i="102" s="1"/>
  <c r="F42" i="102" s="1"/>
  <c r="F40" i="97" a="1"/>
  <c r="F40" i="97" s="1"/>
  <c r="F46" i="97" s="1"/>
  <c r="C38" i="104" a="1"/>
  <c r="C38" i="104" s="1"/>
  <c r="C44" i="104" s="1"/>
  <c r="F38" i="93" a="1"/>
  <c r="F38" i="93" s="1"/>
  <c r="F44" i="93" s="1"/>
  <c r="C40" i="100" a="1"/>
  <c r="C40" i="100" s="1"/>
  <c r="C46" i="100" s="1"/>
  <c r="C40" i="99" a="1"/>
  <c r="C40" i="99" s="1"/>
  <c r="C46" i="99" s="1"/>
  <c r="C39" i="97" a="1"/>
  <c r="C39" i="97" s="1"/>
  <c r="C45" i="97" s="1"/>
  <c r="C37" i="96" a="1"/>
  <c r="C37" i="96" s="1"/>
  <c r="C43" i="96" s="1"/>
  <c r="C38" i="96" a="1"/>
  <c r="C38" i="96" s="1"/>
  <c r="C44" i="96" s="1"/>
  <c r="C37" i="86" a="1"/>
  <c r="C37" i="86" s="1"/>
  <c r="C43" i="86" s="1"/>
  <c r="C40" i="85" a="1"/>
  <c r="C40" i="85" s="1"/>
  <c r="C46" i="85" s="1"/>
  <c r="F40" i="92" a="1"/>
  <c r="F40" i="92" s="1"/>
  <c r="F46" i="92" s="1"/>
  <c r="F37" i="90" a="1"/>
  <c r="F37" i="90" s="1"/>
  <c r="F43" i="90" s="1"/>
  <c r="C38" i="88" a="1"/>
  <c r="C38" i="88" s="1"/>
  <c r="C44" i="88" s="1"/>
  <c r="C39" i="123" a="1"/>
  <c r="C39" i="123" s="1"/>
  <c r="C45" i="123" s="1"/>
  <c r="X31" i="121"/>
  <c r="J173" i="44"/>
  <c r="D165" i="44"/>
  <c r="C41" i="115" a="1"/>
  <c r="C41" i="115" s="1"/>
  <c r="C40" i="93" a="1"/>
  <c r="C40" i="93" s="1"/>
  <c r="C46" i="93" s="1"/>
  <c r="D103" i="44"/>
  <c r="D143" i="44"/>
  <c r="D111" i="44"/>
  <c r="F36" i="88" a="1"/>
  <c r="F36" i="88" s="1"/>
  <c r="F42" i="88" s="1"/>
  <c r="F36" i="86" a="1"/>
  <c r="F36" i="86" s="1"/>
  <c r="F42" i="86" s="1"/>
  <c r="G125" i="44"/>
  <c r="F38" i="105" a="1"/>
  <c r="F38" i="105" s="1"/>
  <c r="F44" i="105" s="1"/>
  <c r="C40" i="114" a="1"/>
  <c r="C40" i="114" s="1"/>
  <c r="C46" i="114" s="1"/>
  <c r="F36" i="110" a="1"/>
  <c r="F36" i="110" s="1"/>
  <c r="F42" i="110" s="1"/>
  <c r="F38" i="101" a="1"/>
  <c r="F38" i="101" s="1"/>
  <c r="F44" i="101" s="1"/>
  <c r="F36" i="97" a="1"/>
  <c r="F36" i="97" s="1"/>
  <c r="F42" i="97" s="1"/>
  <c r="F40" i="93" a="1"/>
  <c r="F40" i="93" s="1"/>
  <c r="F46" i="93" s="1"/>
  <c r="C38" i="85" a="1"/>
  <c r="C38" i="85" s="1"/>
  <c r="C44" i="85" s="1"/>
  <c r="C36" i="85" a="1"/>
  <c r="C36" i="85" s="1"/>
  <c r="C42" i="85" s="1"/>
  <c r="K181" i="44"/>
  <c r="D173" i="44"/>
  <c r="C37" i="115" a="1"/>
  <c r="C37" i="115" s="1"/>
  <c r="C43" i="115" s="1"/>
  <c r="C40" i="115" a="1"/>
  <c r="C40" i="115" s="1"/>
  <c r="C46" i="115" s="1"/>
  <c r="G161" i="44"/>
  <c r="K119" i="44"/>
  <c r="X31" i="123"/>
  <c r="D121" i="44"/>
  <c r="Y31" i="100"/>
  <c r="J135" i="44"/>
  <c r="Y31" i="86"/>
  <c r="J107" i="44"/>
  <c r="Y31" i="96"/>
  <c r="J127" i="44"/>
  <c r="K117" i="44"/>
  <c r="C41" i="120" a="1"/>
  <c r="C41" i="120" s="1"/>
  <c r="C37" i="116" a="1"/>
  <c r="C37" i="116" s="1"/>
  <c r="C43" i="116" s="1"/>
  <c r="F38" i="114" a="1"/>
  <c r="F38" i="114" s="1"/>
  <c r="F44" i="114" s="1"/>
  <c r="F39" i="114" a="1"/>
  <c r="F39" i="114" s="1"/>
  <c r="F45" i="114" s="1"/>
  <c r="C40" i="112" a="1"/>
  <c r="C40" i="112" s="1"/>
  <c r="C46" i="112" s="1"/>
  <c r="F40" i="111" a="1"/>
  <c r="F40" i="111" s="1"/>
  <c r="F46" i="111" s="1"/>
  <c r="F38" i="111" a="1"/>
  <c r="F38" i="111" s="1"/>
  <c r="F44" i="111" s="1"/>
  <c r="C40" i="110" a="1"/>
  <c r="C40" i="110" s="1"/>
  <c r="C46" i="110" s="1"/>
  <c r="F37" i="105" a="1"/>
  <c r="F37" i="105" s="1"/>
  <c r="F43" i="105" s="1"/>
  <c r="F39" i="123" a="1"/>
  <c r="F39" i="123" s="1"/>
  <c r="F45" i="123" s="1"/>
  <c r="F39" i="119" a="1"/>
  <c r="F39" i="119" s="1"/>
  <c r="F45" i="119" s="1"/>
  <c r="F40" i="116" a="1"/>
  <c r="F40" i="116" s="1"/>
  <c r="F46" i="116" s="1"/>
  <c r="F38" i="116" a="1"/>
  <c r="F38" i="116" s="1"/>
  <c r="F44" i="116" s="1"/>
  <c r="F40" i="115" a="1"/>
  <c r="F40" i="115" s="1"/>
  <c r="F46" i="115" s="1"/>
  <c r="C41" i="113" a="1"/>
  <c r="C41" i="113" s="1"/>
  <c r="C37" i="113" a="1"/>
  <c r="C37" i="113" s="1"/>
  <c r="C43" i="113" s="1"/>
  <c r="F40" i="108" a="1"/>
  <c r="F40" i="108" s="1"/>
  <c r="F46" i="108" s="1"/>
  <c r="C37" i="122" a="1"/>
  <c r="C37" i="122" s="1"/>
  <c r="C43" i="122" s="1"/>
  <c r="C40" i="122" a="1"/>
  <c r="C40" i="122" s="1"/>
  <c r="C46" i="122" s="1"/>
  <c r="C41" i="118" a="1"/>
  <c r="C41" i="118" s="1"/>
  <c r="F38" i="117" a="1"/>
  <c r="F38" i="117" s="1"/>
  <c r="F44" i="117" s="1"/>
  <c r="C37" i="114" a="1"/>
  <c r="C37" i="114" s="1"/>
  <c r="C43" i="114" s="1"/>
  <c r="C36" i="114" a="1"/>
  <c r="C36" i="114" s="1"/>
  <c r="C42" i="114" s="1"/>
  <c r="C38" i="111" a="1"/>
  <c r="C38" i="111" s="1"/>
  <c r="C44" i="111" s="1"/>
  <c r="F38" i="110" a="1"/>
  <c r="F38" i="110" s="1"/>
  <c r="F44" i="110" s="1"/>
  <c r="C38" i="109" a="1"/>
  <c r="C38" i="109" s="1"/>
  <c r="C44" i="109" s="1"/>
  <c r="F40" i="106" a="1"/>
  <c r="F40" i="106" s="1"/>
  <c r="F46" i="106" s="1"/>
  <c r="C39" i="98" a="1"/>
  <c r="C39" i="98" s="1"/>
  <c r="C45" i="98" s="1"/>
  <c r="F39" i="111" a="1"/>
  <c r="F39" i="111" s="1"/>
  <c r="F45" i="111" s="1"/>
  <c r="F39" i="93" a="1"/>
  <c r="F39" i="93" s="1"/>
  <c r="F45" i="93" s="1"/>
  <c r="F36" i="93" a="1"/>
  <c r="F36" i="93" s="1"/>
  <c r="F42" i="93" s="1"/>
  <c r="F40" i="89" a="1"/>
  <c r="F40" i="89" s="1"/>
  <c r="F46" i="89" s="1"/>
  <c r="F39" i="85" a="1"/>
  <c r="F39" i="85" s="1"/>
  <c r="F45" i="85" s="1"/>
  <c r="F38" i="85" a="1"/>
  <c r="F38" i="85" s="1"/>
  <c r="F44" i="85" s="1"/>
  <c r="F40" i="85" a="1"/>
  <c r="F40" i="85" s="1"/>
  <c r="F46" i="85" s="1"/>
  <c r="F36" i="85" a="1"/>
  <c r="F36" i="85" s="1"/>
  <c r="F42" i="85" s="1"/>
  <c r="C38" i="99" a="1"/>
  <c r="C38" i="99" s="1"/>
  <c r="C44" i="99" s="1"/>
  <c r="C40" i="86" a="1"/>
  <c r="C40" i="86" s="1"/>
  <c r="C46" i="86" s="1"/>
  <c r="C38" i="86" a="1"/>
  <c r="C38" i="86" s="1"/>
  <c r="C44" i="86" s="1"/>
  <c r="C39" i="85" a="1"/>
  <c r="C39" i="85" s="1"/>
  <c r="C45" i="85" s="1"/>
  <c r="F38" i="92" a="1"/>
  <c r="F38" i="92" s="1"/>
  <c r="F44" i="92" s="1"/>
  <c r="F40" i="90" a="1"/>
  <c r="F40" i="90" s="1"/>
  <c r="F46" i="90" s="1"/>
  <c r="D181" i="44"/>
  <c r="G169" i="44"/>
  <c r="K165" i="44"/>
  <c r="C39" i="115" a="1"/>
  <c r="C39" i="115" s="1"/>
  <c r="C45" i="115" s="1"/>
  <c r="C36" i="115" a="1"/>
  <c r="C36" i="115" s="1"/>
  <c r="C42" i="115" s="1"/>
  <c r="D123" i="44"/>
  <c r="K103" i="44"/>
  <c r="X31" i="93"/>
  <c r="X31" i="92"/>
  <c r="Y31" i="102"/>
  <c r="J139" i="44"/>
  <c r="G117" i="44"/>
  <c r="X31" i="88"/>
  <c r="F38" i="123" a="1"/>
  <c r="F38" i="123" s="1"/>
  <c r="F44" i="123" s="1"/>
  <c r="F36" i="116" a="1"/>
  <c r="F36" i="116" s="1"/>
  <c r="F42" i="116" s="1"/>
  <c r="C36" i="113" a="1"/>
  <c r="C36" i="113" s="1"/>
  <c r="C42" i="113" s="1"/>
  <c r="C39" i="118" a="1"/>
  <c r="C39" i="118" s="1"/>
  <c r="C45" i="118" s="1"/>
  <c r="C40" i="111" a="1"/>
  <c r="C40" i="111" s="1"/>
  <c r="C46" i="111" s="1"/>
  <c r="C36" i="109" a="1"/>
  <c r="C36" i="109" s="1"/>
  <c r="C42" i="109" s="1"/>
  <c r="F39" i="97" a="1"/>
  <c r="F39" i="97" s="1"/>
  <c r="F45" i="97" s="1"/>
  <c r="C36" i="86" a="1"/>
  <c r="C36" i="86" s="1"/>
  <c r="C42" i="86" s="1"/>
  <c r="C41" i="85" a="1"/>
  <c r="C41" i="85" s="1"/>
  <c r="F36" i="90" a="1"/>
  <c r="F36" i="90" s="1"/>
  <c r="F42" i="90" s="1"/>
  <c r="K177" i="44"/>
  <c r="K173" i="44"/>
  <c r="K169" i="44"/>
  <c r="D129" i="44"/>
  <c r="K121" i="44"/>
  <c r="J165" i="44"/>
  <c r="Y31" i="101"/>
  <c r="J137" i="44"/>
  <c r="K125" i="44"/>
  <c r="C36" i="111" l="1" a="1"/>
  <c r="C36" i="111" s="1"/>
  <c r="C42" i="111" s="1"/>
  <c r="C37" i="111" a="1"/>
  <c r="C37" i="111" s="1"/>
  <c r="C43" i="111" s="1"/>
  <c r="X31" i="111"/>
  <c r="C41" i="111" a="1"/>
  <c r="C41" i="111" s="1"/>
  <c r="C38" i="110" a="1"/>
  <c r="C38" i="110" s="1"/>
  <c r="C44" i="110" s="1"/>
  <c r="C41" i="110" a="1"/>
  <c r="C41" i="110" s="1"/>
  <c r="X31" i="110"/>
  <c r="C36" i="110" a="1"/>
  <c r="C36" i="110" s="1"/>
  <c r="C42" i="110" s="1"/>
  <c r="Y31" i="109"/>
  <c r="F37" i="109" a="1"/>
  <c r="F37" i="109" s="1"/>
  <c r="F43" i="109" s="1"/>
  <c r="F38" i="109" a="1"/>
  <c r="F38" i="109" s="1"/>
  <c r="F44" i="109" s="1"/>
  <c r="Q31" i="109"/>
  <c r="C39" i="109" a="1"/>
  <c r="C39" i="109" s="1"/>
  <c r="C45" i="109" s="1"/>
  <c r="C37" i="109" a="1"/>
  <c r="C37" i="109" s="1"/>
  <c r="C43" i="109" s="1"/>
  <c r="B49" i="109" s="1"/>
  <c r="T153" i="44" s="1"/>
  <c r="U31" i="109"/>
  <c r="K153" i="44" s="1"/>
  <c r="A154" i="44"/>
  <c r="H49" i="108"/>
  <c r="Z151" i="44" s="1"/>
  <c r="C37" i="108" a="1"/>
  <c r="C37" i="108" s="1"/>
  <c r="C43" i="108" s="1"/>
  <c r="C40" i="108" a="1"/>
  <c r="C40" i="108" s="1"/>
  <c r="C46" i="108" s="1"/>
  <c r="C38" i="108" a="1"/>
  <c r="C38" i="108" s="1"/>
  <c r="C44" i="108" s="1"/>
  <c r="F36" i="108" a="1"/>
  <c r="F36" i="108" s="1"/>
  <c r="F42" i="108" s="1"/>
  <c r="E49" i="108" s="1"/>
  <c r="W151" i="44" s="1"/>
  <c r="F38" i="108" a="1"/>
  <c r="F38" i="108" s="1"/>
  <c r="F44" i="108" s="1"/>
  <c r="X31" i="108"/>
  <c r="Y31" i="107"/>
  <c r="X8" i="107"/>
  <c r="W31" i="107"/>
  <c r="C40" i="106" a="1"/>
  <c r="C40" i="106" s="1"/>
  <c r="C46" i="106" s="1"/>
  <c r="C39" i="106" a="1"/>
  <c r="C39" i="106" s="1"/>
  <c r="C45" i="106" s="1"/>
  <c r="C36" i="106" a="1"/>
  <c r="C36" i="106" s="1"/>
  <c r="C42" i="106" s="1"/>
  <c r="I40" i="106" a="1"/>
  <c r="I40" i="106" s="1"/>
  <c r="I46" i="106" s="1"/>
  <c r="X10" i="106"/>
  <c r="F39" i="106" a="1"/>
  <c r="F39" i="106" s="1"/>
  <c r="F45" i="106" s="1"/>
  <c r="F38" i="106" a="1"/>
  <c r="F38" i="106" s="1"/>
  <c r="F44" i="106" s="1"/>
  <c r="F37" i="106" a="1"/>
  <c r="F37" i="106" s="1"/>
  <c r="F43" i="106" s="1"/>
  <c r="C41" i="106" a="1"/>
  <c r="C41" i="106" s="1"/>
  <c r="T31" i="106"/>
  <c r="R31" i="106"/>
  <c r="D147" i="44" s="1"/>
  <c r="C41" i="105" a="1"/>
  <c r="C41" i="105" s="1"/>
  <c r="C40" i="105" a="1"/>
  <c r="C40" i="105" s="1"/>
  <c r="C46" i="105" s="1"/>
  <c r="C39" i="105" a="1"/>
  <c r="C39" i="105" s="1"/>
  <c r="C45" i="105" s="1"/>
  <c r="C37" i="105" a="1"/>
  <c r="C37" i="105" s="1"/>
  <c r="C43" i="105" s="1"/>
  <c r="C38" i="105" a="1"/>
  <c r="C38" i="105" s="1"/>
  <c r="C44" i="105" s="1"/>
  <c r="N145" i="44"/>
  <c r="X8" i="105"/>
  <c r="F39" i="105" a="1"/>
  <c r="F39" i="105" s="1"/>
  <c r="F45" i="105" s="1"/>
  <c r="E49" i="105" s="1"/>
  <c r="W145" i="44" s="1"/>
  <c r="X31" i="105"/>
  <c r="H49" i="123"/>
  <c r="C36" i="91" a="1"/>
  <c r="C36" i="91" s="1"/>
  <c r="C42" i="91" s="1"/>
  <c r="AA19" i="108"/>
  <c r="P1" i="44"/>
  <c r="AK14" i="44" s="1"/>
  <c r="A2" i="103"/>
  <c r="A2" i="97"/>
  <c r="AA19" i="103"/>
  <c r="A146" i="44"/>
  <c r="V1" i="44"/>
  <c r="Y31" i="103"/>
  <c r="X31" i="103"/>
  <c r="K143" i="44"/>
  <c r="C40" i="104" a="1"/>
  <c r="C40" i="104" s="1"/>
  <c r="C46" i="104" s="1"/>
  <c r="N143" i="44"/>
  <c r="E49" i="104"/>
  <c r="W143" i="44" s="1"/>
  <c r="C39" i="104" a="1"/>
  <c r="C39" i="104" s="1"/>
  <c r="C45" i="104" s="1"/>
  <c r="C36" i="104" a="1"/>
  <c r="C36" i="104" s="1"/>
  <c r="C42" i="104" s="1"/>
  <c r="A144" i="44"/>
  <c r="F40" i="103" a="1"/>
  <c r="F40" i="103" s="1"/>
  <c r="F46" i="103" s="1"/>
  <c r="F38" i="103" a="1"/>
  <c r="F38" i="103" s="1"/>
  <c r="F44" i="103" s="1"/>
  <c r="F39" i="103" a="1"/>
  <c r="F39" i="103" s="1"/>
  <c r="F45" i="103" s="1"/>
  <c r="F37" i="103" a="1"/>
  <c r="F37" i="103" s="1"/>
  <c r="F43" i="103" s="1"/>
  <c r="K142" i="44"/>
  <c r="A142" i="44"/>
  <c r="AK20" i="44"/>
  <c r="AK13" i="44"/>
  <c r="AK30" i="44"/>
  <c r="AA19" i="125"/>
  <c r="AA51" i="125"/>
  <c r="AA83" i="125"/>
  <c r="AA115" i="125"/>
  <c r="AA147" i="125"/>
  <c r="AA179" i="125"/>
  <c r="AA211" i="125"/>
  <c r="AA243" i="125"/>
  <c r="AA275" i="125"/>
  <c r="AA307" i="125"/>
  <c r="AA339" i="125"/>
  <c r="AA32" i="125"/>
  <c r="AA64" i="125"/>
  <c r="AA96" i="125"/>
  <c r="AA128" i="125"/>
  <c r="AA160" i="125"/>
  <c r="AA192" i="125"/>
  <c r="AA224" i="125"/>
  <c r="AA256" i="125"/>
  <c r="AA288" i="125"/>
  <c r="AA320" i="125"/>
  <c r="AA17" i="125"/>
  <c r="AA81" i="125"/>
  <c r="AA145" i="125"/>
  <c r="AA209" i="125"/>
  <c r="AA273" i="125"/>
  <c r="AA337" i="125"/>
  <c r="AA373" i="125"/>
  <c r="AA405" i="125"/>
  <c r="AA437" i="125"/>
  <c r="AA469" i="125"/>
  <c r="AA501" i="125"/>
  <c r="AA533" i="125"/>
  <c r="AA565" i="125"/>
  <c r="AA597" i="125"/>
  <c r="AA629" i="125"/>
  <c r="AA661" i="125"/>
  <c r="AA693" i="125"/>
  <c r="AA725" i="125"/>
  <c r="AK24" i="44"/>
  <c r="AK17" i="44"/>
  <c r="AK11" i="44"/>
  <c r="AA23" i="125"/>
  <c r="AA55" i="125"/>
  <c r="AA87" i="125"/>
  <c r="AA119" i="125"/>
  <c r="AA151" i="125"/>
  <c r="AA183" i="125"/>
  <c r="AA215" i="125"/>
  <c r="AA247" i="125"/>
  <c r="AA279" i="125"/>
  <c r="AA311" i="125"/>
  <c r="AA343" i="125"/>
  <c r="AA36" i="125"/>
  <c r="AA68" i="125"/>
  <c r="AA100" i="125"/>
  <c r="AA132" i="125"/>
  <c r="AA164" i="125"/>
  <c r="AA196" i="125"/>
  <c r="AA228" i="125"/>
  <c r="AA260" i="125"/>
  <c r="AA292" i="125"/>
  <c r="AA324" i="125"/>
  <c r="AA25" i="125"/>
  <c r="AA89" i="125"/>
  <c r="AA153" i="125"/>
  <c r="AA217" i="125"/>
  <c r="AA281" i="125"/>
  <c r="AA345" i="125"/>
  <c r="AA377" i="125"/>
  <c r="AA409" i="125"/>
  <c r="AA441" i="125"/>
  <c r="AA473" i="125"/>
  <c r="AA505" i="125"/>
  <c r="AA537" i="125"/>
  <c r="AA569" i="125"/>
  <c r="AA601" i="125"/>
  <c r="AA633" i="125"/>
  <c r="AA665" i="125"/>
  <c r="AA697" i="125"/>
  <c r="AA729" i="125"/>
  <c r="AK28" i="44"/>
  <c r="AK21" i="44"/>
  <c r="AK15" i="44"/>
  <c r="AA27" i="125"/>
  <c r="AA59" i="125"/>
  <c r="AA91" i="125"/>
  <c r="AA123" i="125"/>
  <c r="AA155" i="125"/>
  <c r="AA187" i="125"/>
  <c r="AA219" i="125"/>
  <c r="AA251" i="125"/>
  <c r="AA283" i="125"/>
  <c r="AA315" i="125"/>
  <c r="AA8" i="125"/>
  <c r="AA40" i="125"/>
  <c r="AA72" i="125"/>
  <c r="AA104" i="125"/>
  <c r="AA136" i="125"/>
  <c r="AA168" i="125"/>
  <c r="AA200" i="125"/>
  <c r="AA232" i="125"/>
  <c r="AA264" i="125"/>
  <c r="AA296" i="125"/>
  <c r="AA328" i="125"/>
  <c r="AA33" i="125"/>
  <c r="AA97" i="125"/>
  <c r="AA161" i="125"/>
  <c r="AA225" i="125"/>
  <c r="AA289" i="125"/>
  <c r="AA349" i="125"/>
  <c r="AA381" i="125"/>
  <c r="AA413" i="125"/>
  <c r="AA445" i="125"/>
  <c r="AA477" i="125"/>
  <c r="AA509" i="125"/>
  <c r="AA541" i="125"/>
  <c r="AA573" i="125"/>
  <c r="AA605" i="125"/>
  <c r="AA637" i="125"/>
  <c r="AA669" i="125"/>
  <c r="AA701" i="125"/>
  <c r="AK16" i="44"/>
  <c r="AK9" i="44"/>
  <c r="AK26" i="44"/>
  <c r="AA15" i="125"/>
  <c r="AA47" i="125"/>
  <c r="AA79" i="125"/>
  <c r="AA111" i="125"/>
  <c r="AA143" i="125"/>
  <c r="AA175" i="125"/>
  <c r="AA207" i="125"/>
  <c r="AA239" i="125"/>
  <c r="AA271" i="125"/>
  <c r="AA303" i="125"/>
  <c r="AA335" i="125"/>
  <c r="AA28" i="125"/>
  <c r="AA60" i="125"/>
  <c r="AA92" i="125"/>
  <c r="AA124" i="125"/>
  <c r="AA156" i="125"/>
  <c r="AA188" i="125"/>
  <c r="AA220" i="125"/>
  <c r="AA252" i="125"/>
  <c r="AA284" i="125"/>
  <c r="AA316" i="125"/>
  <c r="AA332" i="125"/>
  <c r="AA9" i="125"/>
  <c r="AA41" i="125"/>
  <c r="AA73" i="125"/>
  <c r="AA105" i="125"/>
  <c r="AA137" i="125"/>
  <c r="AA169" i="125"/>
  <c r="AA201" i="125"/>
  <c r="AA233" i="125"/>
  <c r="AA265" i="125"/>
  <c r="AA297" i="125"/>
  <c r="AA329" i="125"/>
  <c r="AA353" i="125"/>
  <c r="AA369" i="125"/>
  <c r="AA385" i="125"/>
  <c r="AA401" i="125"/>
  <c r="AA417" i="125"/>
  <c r="AA433" i="125"/>
  <c r="AA449" i="125"/>
  <c r="AA465" i="125"/>
  <c r="AA481" i="125"/>
  <c r="AA497" i="125"/>
  <c r="AA513" i="125"/>
  <c r="AA529" i="125"/>
  <c r="AA545" i="125"/>
  <c r="AA561" i="125"/>
  <c r="AA577" i="125"/>
  <c r="AA593" i="125"/>
  <c r="AA609" i="125"/>
  <c r="AA625" i="125"/>
  <c r="AA641" i="125"/>
  <c r="AA657" i="125"/>
  <c r="AA673" i="125"/>
  <c r="AA689" i="125"/>
  <c r="AA705" i="125"/>
  <c r="AA721" i="125"/>
  <c r="X18" i="102"/>
  <c r="C39" i="102" a="1"/>
  <c r="C39" i="102" s="1"/>
  <c r="C45" i="102" s="1"/>
  <c r="C36" i="102" a="1"/>
  <c r="C36" i="102" s="1"/>
  <c r="C42" i="102" s="1"/>
  <c r="C40" i="102" a="1"/>
  <c r="C40" i="102" s="1"/>
  <c r="C46" i="102" s="1"/>
  <c r="W31" i="102"/>
  <c r="N139" i="44"/>
  <c r="X31" i="102"/>
  <c r="X7" i="102"/>
  <c r="A140" i="44"/>
  <c r="F39" i="101" a="1"/>
  <c r="F39" i="101" s="1"/>
  <c r="F45" i="101" s="1"/>
  <c r="F40" i="101" a="1"/>
  <c r="F40" i="101" s="1"/>
  <c r="F46" i="101" s="1"/>
  <c r="E49" i="101" s="1"/>
  <c r="W137" i="44" s="1"/>
  <c r="F36" i="101" a="1"/>
  <c r="F36" i="101" s="1"/>
  <c r="F42" i="101" s="1"/>
  <c r="N137" i="44"/>
  <c r="C40" i="101" a="1"/>
  <c r="C40" i="101" s="1"/>
  <c r="C46" i="101" s="1"/>
  <c r="C37" i="101" a="1"/>
  <c r="C37" i="101" s="1"/>
  <c r="C43" i="101" s="1"/>
  <c r="C39" i="101" a="1"/>
  <c r="C39" i="101" s="1"/>
  <c r="C45" i="101" s="1"/>
  <c r="C38" i="101" a="1"/>
  <c r="C38" i="101" s="1"/>
  <c r="C44" i="101" s="1"/>
  <c r="C36" i="101" a="1"/>
  <c r="C36" i="101" s="1"/>
  <c r="C42" i="101" s="1"/>
  <c r="A138" i="44"/>
  <c r="V31" i="100"/>
  <c r="U31" i="100"/>
  <c r="K135" i="44" s="1"/>
  <c r="C41" i="100" a="1"/>
  <c r="C41" i="100" s="1"/>
  <c r="C38" i="100" a="1"/>
  <c r="C38" i="100" s="1"/>
  <c r="C44" i="100" s="1"/>
  <c r="C39" i="100" a="1"/>
  <c r="C39" i="100" s="1"/>
  <c r="C45" i="100" s="1"/>
  <c r="S31" i="100"/>
  <c r="G135" i="44" s="1"/>
  <c r="F39" i="100" a="1"/>
  <c r="F39" i="100" s="1"/>
  <c r="F45" i="100" s="1"/>
  <c r="F36" i="100" a="1"/>
  <c r="F36" i="100" s="1"/>
  <c r="F42" i="100" s="1"/>
  <c r="N135" i="44"/>
  <c r="F38" i="100" a="1"/>
  <c r="F38" i="100" s="1"/>
  <c r="F44" i="100" s="1"/>
  <c r="F40" i="100" a="1"/>
  <c r="F40" i="100" s="1"/>
  <c r="F46" i="100" s="1"/>
  <c r="A136" i="44"/>
  <c r="C40" i="98" a="1"/>
  <c r="C40" i="98" s="1"/>
  <c r="C46" i="98" s="1"/>
  <c r="B49" i="98" s="1"/>
  <c r="T131" i="44" s="1"/>
  <c r="C41" i="98" a="1"/>
  <c r="C41" i="98" s="1"/>
  <c r="X8" i="98"/>
  <c r="W31" i="98"/>
  <c r="S31" i="98"/>
  <c r="G131" i="44" s="1"/>
  <c r="X12" i="98"/>
  <c r="K131" i="44"/>
  <c r="X31" i="99"/>
  <c r="F37" i="99" a="1"/>
  <c r="F37" i="99" s="1"/>
  <c r="F43" i="99" s="1"/>
  <c r="F38" i="99" a="1"/>
  <c r="F38" i="99" s="1"/>
  <c r="F44" i="99" s="1"/>
  <c r="N133" i="44"/>
  <c r="F39" i="99" a="1"/>
  <c r="F39" i="99" s="1"/>
  <c r="F45" i="99" s="1"/>
  <c r="X8" i="99"/>
  <c r="C41" i="99" a="1"/>
  <c r="C41" i="99" s="1"/>
  <c r="A134" i="44"/>
  <c r="A132" i="44"/>
  <c r="Q31" i="97"/>
  <c r="C41" i="97" a="1"/>
  <c r="C41" i="97" s="1"/>
  <c r="T31" i="97"/>
  <c r="S31" i="97"/>
  <c r="G129" i="44" s="1"/>
  <c r="X31" i="97"/>
  <c r="X8" i="97"/>
  <c r="C38" i="97" a="1"/>
  <c r="C38" i="97" s="1"/>
  <c r="C44" i="97" s="1"/>
  <c r="C40" i="97" a="1"/>
  <c r="C40" i="97" s="1"/>
  <c r="C46" i="97" s="1"/>
  <c r="C37" i="97" a="1"/>
  <c r="C37" i="97" s="1"/>
  <c r="C43" i="97" s="1"/>
  <c r="A130" i="44"/>
  <c r="F39" i="96" a="1"/>
  <c r="F39" i="96" s="1"/>
  <c r="F45" i="96" s="1"/>
  <c r="F40" i="96" a="1"/>
  <c r="F40" i="96" s="1"/>
  <c r="F46" i="96" s="1"/>
  <c r="F38" i="96" a="1"/>
  <c r="F38" i="96" s="1"/>
  <c r="F44" i="96" s="1"/>
  <c r="X31" i="96"/>
  <c r="F36" i="96" a="1"/>
  <c r="F36" i="96" s="1"/>
  <c r="F42" i="96" s="1"/>
  <c r="N127" i="44"/>
  <c r="X22" i="96"/>
  <c r="A128" i="44"/>
  <c r="J125" i="44"/>
  <c r="F37" i="95" a="1"/>
  <c r="F37" i="95" s="1"/>
  <c r="F43" i="95" s="1"/>
  <c r="F40" i="95" a="1"/>
  <c r="F40" i="95" s="1"/>
  <c r="F46" i="95" s="1"/>
  <c r="F38" i="95" a="1"/>
  <c r="F38" i="95" s="1"/>
  <c r="F44" i="95" s="1"/>
  <c r="C39" i="95" a="1"/>
  <c r="C39" i="95" s="1"/>
  <c r="C45" i="95" s="1"/>
  <c r="B49" i="95" s="1"/>
  <c r="T125" i="44" s="1"/>
  <c r="C41" i="95" a="1"/>
  <c r="C41" i="95" s="1"/>
  <c r="X32" i="95"/>
  <c r="U31" i="94"/>
  <c r="K123" i="44" s="1"/>
  <c r="F123" i="44"/>
  <c r="F40" i="94" a="1"/>
  <c r="F40" i="94" s="1"/>
  <c r="F46" i="94" s="1"/>
  <c r="E49" i="94" s="1"/>
  <c r="W123" i="44" s="1"/>
  <c r="S31" i="94"/>
  <c r="G123" i="44" s="1"/>
  <c r="C36" i="94" a="1"/>
  <c r="C36" i="94" s="1"/>
  <c r="C42" i="94" s="1"/>
  <c r="C39" i="94" a="1"/>
  <c r="C39" i="94" s="1"/>
  <c r="C45" i="94" s="1"/>
  <c r="C38" i="94" a="1"/>
  <c r="C38" i="94" s="1"/>
  <c r="C44" i="94" s="1"/>
  <c r="C41" i="94" a="1"/>
  <c r="C41" i="94" s="1"/>
  <c r="C37" i="94" a="1"/>
  <c r="C37" i="94" s="1"/>
  <c r="C43" i="94" s="1"/>
  <c r="A126" i="44"/>
  <c r="H49" i="92"/>
  <c r="Z119" i="44" s="1"/>
  <c r="B49" i="117"/>
  <c r="B49" i="105"/>
  <c r="T145" i="44" s="1"/>
  <c r="E49" i="103"/>
  <c r="W141" i="44" s="1"/>
  <c r="H49" i="96"/>
  <c r="Z127" i="44" s="1"/>
  <c r="E49" i="119"/>
  <c r="H49" i="88"/>
  <c r="AA20" i="85"/>
  <c r="H49" i="115"/>
  <c r="W5" i="44"/>
  <c r="DB7" i="44" s="1"/>
  <c r="A124" i="44"/>
  <c r="C39" i="93" a="1"/>
  <c r="C39" i="93" s="1"/>
  <c r="C45" i="93" s="1"/>
  <c r="C36" i="93" a="1"/>
  <c r="C36" i="93" s="1"/>
  <c r="C42" i="93" s="1"/>
  <c r="C37" i="93" a="1"/>
  <c r="C37" i="93" s="1"/>
  <c r="C43" i="93" s="1"/>
  <c r="H49" i="93"/>
  <c r="Z121" i="44" s="1"/>
  <c r="A122" i="44"/>
  <c r="F36" i="92" a="1"/>
  <c r="F36" i="92" s="1"/>
  <c r="F42" i="92" s="1"/>
  <c r="E49" i="92" s="1"/>
  <c r="W119" i="44" s="1"/>
  <c r="N119" i="44"/>
  <c r="C36" i="92" a="1"/>
  <c r="C36" i="92" s="1"/>
  <c r="C42" i="92" s="1"/>
  <c r="C40" i="92" a="1"/>
  <c r="C40" i="92" s="1"/>
  <c r="C46" i="92" s="1"/>
  <c r="C39" i="92" a="1"/>
  <c r="C39" i="92" s="1"/>
  <c r="C45" i="92" s="1"/>
  <c r="C37" i="92" a="1"/>
  <c r="C37" i="92" s="1"/>
  <c r="C43" i="92" s="1"/>
  <c r="C41" i="92" a="1"/>
  <c r="C41" i="92" s="1"/>
  <c r="A120" i="44"/>
  <c r="E36" i="91"/>
  <c r="F38" i="91" s="1" a="1"/>
  <c r="F38" i="91" s="1"/>
  <c r="F44" i="91" s="1"/>
  <c r="C40" i="91" a="1"/>
  <c r="C40" i="91" s="1"/>
  <c r="C46" i="91" s="1"/>
  <c r="C41" i="91" a="1"/>
  <c r="C41" i="91" s="1"/>
  <c r="C37" i="91" a="1"/>
  <c r="C37" i="91" s="1"/>
  <c r="C43" i="91" s="1"/>
  <c r="C38" i="91" a="1"/>
  <c r="C38" i="91" s="1"/>
  <c r="C44" i="91" s="1"/>
  <c r="T31" i="91"/>
  <c r="H49" i="91"/>
  <c r="Z117" i="44" s="1"/>
  <c r="X31" i="91"/>
  <c r="A118" i="44"/>
  <c r="S31" i="90"/>
  <c r="G115" i="44" s="1"/>
  <c r="C39" i="90" a="1"/>
  <c r="C39" i="90" s="1"/>
  <c r="C45" i="90" s="1"/>
  <c r="B49" i="90" s="1"/>
  <c r="T115" i="44" s="1"/>
  <c r="V5" i="44"/>
  <c r="DA7" i="44" s="1"/>
  <c r="A116" i="44"/>
  <c r="C40" i="88" a="1"/>
  <c r="C40" i="88" s="1"/>
  <c r="C46" i="88" s="1"/>
  <c r="C39" i="88" a="1"/>
  <c r="C39" i="88" s="1"/>
  <c r="C45" i="88" s="1"/>
  <c r="T31" i="88"/>
  <c r="J111" i="44" s="1"/>
  <c r="X10" i="88"/>
  <c r="F39" i="88" a="1"/>
  <c r="F39" i="88" s="1"/>
  <c r="F45" i="88" s="1"/>
  <c r="E49" i="88" s="1"/>
  <c r="W111" i="44" s="1"/>
  <c r="Y31" i="88"/>
  <c r="N111" i="44"/>
  <c r="E49" i="122"/>
  <c r="H49" i="120"/>
  <c r="H49" i="86"/>
  <c r="Z107" i="44" s="1"/>
  <c r="H49" i="117"/>
  <c r="E49" i="112"/>
  <c r="E49" i="98"/>
  <c r="W131" i="44" s="1"/>
  <c r="H49" i="119"/>
  <c r="H49" i="103"/>
  <c r="Z141" i="44" s="1"/>
  <c r="H49" i="116"/>
  <c r="H49" i="2"/>
  <c r="Z103" i="44" s="1"/>
  <c r="B49" i="103"/>
  <c r="T141" i="44" s="1"/>
  <c r="H49" i="114"/>
  <c r="B49" i="107"/>
  <c r="T149" i="44" s="1"/>
  <c r="H49" i="90"/>
  <c r="Z115" i="44" s="1"/>
  <c r="B49" i="112"/>
  <c r="H49" i="121"/>
  <c r="H49" i="99"/>
  <c r="Z133" i="44" s="1"/>
  <c r="H49" i="106"/>
  <c r="Z147" i="44" s="1"/>
  <c r="B49" i="2"/>
  <c r="T103" i="44" s="1"/>
  <c r="E49" i="114"/>
  <c r="H49" i="113"/>
  <c r="H49" i="97"/>
  <c r="Z129" i="44" s="1"/>
  <c r="B49" i="120"/>
  <c r="E49" i="120"/>
  <c r="E49" i="113"/>
  <c r="H49" i="110"/>
  <c r="Z155" i="44" s="1"/>
  <c r="E49" i="121"/>
  <c r="E49" i="2"/>
  <c r="W103" i="44" s="1"/>
  <c r="H49" i="104"/>
  <c r="Z143" i="44" s="1"/>
  <c r="B49" i="115"/>
  <c r="E49" i="117"/>
  <c r="B49" i="123"/>
  <c r="E49" i="107"/>
  <c r="W149" i="44" s="1"/>
  <c r="H49" i="95"/>
  <c r="Z125" i="44" s="1"/>
  <c r="E49" i="115"/>
  <c r="H49" i="98"/>
  <c r="Z131" i="44" s="1"/>
  <c r="E49" i="90"/>
  <c r="W115" i="44" s="1"/>
  <c r="E49" i="86"/>
  <c r="W107" i="44" s="1"/>
  <c r="E49" i="116"/>
  <c r="N106" i="44"/>
  <c r="B49" i="118"/>
  <c r="E49" i="93"/>
  <c r="W121" i="44" s="1"/>
  <c r="B49" i="116"/>
  <c r="H49" i="101"/>
  <c r="Z137" i="44" s="1"/>
  <c r="E49" i="123"/>
  <c r="B49" i="96"/>
  <c r="T127" i="44" s="1"/>
  <c r="H49" i="111"/>
  <c r="Z157" i="44" s="1"/>
  <c r="E49" i="102"/>
  <c r="W139" i="44" s="1"/>
  <c r="H49" i="122"/>
  <c r="H49" i="94"/>
  <c r="Z123" i="44" s="1"/>
  <c r="H49" i="109"/>
  <c r="Z153" i="44" s="1"/>
  <c r="E49" i="118"/>
  <c r="H49" i="112"/>
  <c r="Z19" i="103"/>
  <c r="B49" i="119"/>
  <c r="H49" i="100"/>
  <c r="Z135" i="44" s="1"/>
  <c r="H49" i="105"/>
  <c r="Z145" i="44" s="1"/>
  <c r="Z19" i="108"/>
  <c r="E49" i="106"/>
  <c r="W147" i="44" s="1"/>
  <c r="B49" i="113"/>
  <c r="B49" i="99"/>
  <c r="T133" i="44" s="1"/>
  <c r="B49" i="114"/>
  <c r="B49" i="122"/>
  <c r="E49" i="97"/>
  <c r="W129" i="44" s="1"/>
  <c r="E49" i="111"/>
  <c r="W157" i="44" s="1"/>
  <c r="E49" i="110"/>
  <c r="W155" i="44" s="1"/>
  <c r="B49" i="86"/>
  <c r="T107" i="44" s="1"/>
  <c r="B49" i="111"/>
  <c r="T157" i="44" s="1"/>
  <c r="B49" i="106"/>
  <c r="T147" i="44" s="1"/>
  <c r="H49" i="102"/>
  <c r="Z139" i="44" s="1"/>
  <c r="H49" i="87"/>
  <c r="Z109" i="44" s="1"/>
  <c r="AA19" i="94"/>
  <c r="Z19" i="115"/>
  <c r="E49" i="85"/>
  <c r="W105" i="44" s="1"/>
  <c r="B49" i="85"/>
  <c r="T105" i="44" s="1"/>
  <c r="H49" i="85"/>
  <c r="Z105" i="44" s="1"/>
  <c r="C40" i="89" a="1"/>
  <c r="C40" i="89" s="1"/>
  <c r="C46" i="89" s="1"/>
  <c r="C38" i="89" a="1"/>
  <c r="C38" i="89" s="1"/>
  <c r="C44" i="89" s="1"/>
  <c r="C37" i="89" a="1"/>
  <c r="C37" i="89" s="1"/>
  <c r="C43" i="89" s="1"/>
  <c r="C39" i="89" a="1"/>
  <c r="C39" i="89" s="1"/>
  <c r="C45" i="89" s="1"/>
  <c r="C36" i="89" a="1"/>
  <c r="C36" i="89" s="1"/>
  <c r="C42" i="89" s="1"/>
  <c r="C41" i="89" a="1"/>
  <c r="C41" i="89" s="1"/>
  <c r="F36" i="89" a="1"/>
  <c r="F36" i="89" s="1"/>
  <c r="F42" i="89" s="1"/>
  <c r="C113" i="44"/>
  <c r="I39" i="89" a="1"/>
  <c r="I39" i="89" s="1"/>
  <c r="I45" i="89" s="1"/>
  <c r="I38" i="89" a="1"/>
  <c r="I38" i="89" s="1"/>
  <c r="I44" i="89" s="1"/>
  <c r="R31" i="89"/>
  <c r="D113" i="44" s="1"/>
  <c r="S31" i="89"/>
  <c r="G113" i="44" s="1"/>
  <c r="F37" i="89" a="1"/>
  <c r="F37" i="89" s="1"/>
  <c r="F43" i="89" s="1"/>
  <c r="I40" i="89" a="1"/>
  <c r="I40" i="89" s="1"/>
  <c r="I46" i="89" s="1"/>
  <c r="Q31" i="89"/>
  <c r="A114" i="44"/>
  <c r="K109" i="44"/>
  <c r="E36" i="87"/>
  <c r="X26" i="87"/>
  <c r="B36" i="87"/>
  <c r="E109" i="44"/>
  <c r="Q31" i="87"/>
  <c r="S31" i="87"/>
  <c r="G109" i="44" s="1"/>
  <c r="R109" i="44"/>
  <c r="Z111" i="44"/>
  <c r="A112" i="44"/>
  <c r="K110" i="44"/>
  <c r="A110" i="44"/>
  <c r="B49" i="110" l="1"/>
  <c r="T155" i="44" s="1"/>
  <c r="E49" i="109"/>
  <c r="W153" i="44" s="1"/>
  <c r="X31" i="109"/>
  <c r="B49" i="108"/>
  <c r="T151" i="44" s="1"/>
  <c r="J147" i="44"/>
  <c r="Y31" i="106"/>
  <c r="AA268" i="125"/>
  <c r="AA204" i="125"/>
  <c r="AA140" i="125"/>
  <c r="AA76" i="125"/>
  <c r="AA12" i="125"/>
  <c r="AA287" i="125"/>
  <c r="AA223" i="125"/>
  <c r="AA159" i="125"/>
  <c r="AA95" i="125"/>
  <c r="AA31" i="125"/>
  <c r="AK10" i="44"/>
  <c r="AA717" i="125"/>
  <c r="AA653" i="125"/>
  <c r="AA589" i="125"/>
  <c r="AA525" i="125"/>
  <c r="AA461" i="125"/>
  <c r="AA397" i="125"/>
  <c r="AA321" i="125"/>
  <c r="AA193" i="125"/>
  <c r="AA65" i="125"/>
  <c r="AA312" i="125"/>
  <c r="AA248" i="125"/>
  <c r="AA184" i="125"/>
  <c r="AA120" i="125"/>
  <c r="AA56" i="125"/>
  <c r="AA331" i="125"/>
  <c r="AA267" i="125"/>
  <c r="AA203" i="125"/>
  <c r="AA139" i="125"/>
  <c r="AA75" i="125"/>
  <c r="AA11" i="125"/>
  <c r="AK27" i="44"/>
  <c r="AA713" i="125"/>
  <c r="AA649" i="125"/>
  <c r="AA585" i="125"/>
  <c r="AA521" i="125"/>
  <c r="AA457" i="125"/>
  <c r="AA393" i="125"/>
  <c r="AA313" i="125"/>
  <c r="AA185" i="125"/>
  <c r="AA57" i="125"/>
  <c r="AA308" i="125"/>
  <c r="AA244" i="125"/>
  <c r="AA180" i="125"/>
  <c r="AA116" i="125"/>
  <c r="AA52" i="125"/>
  <c r="AA327" i="125"/>
  <c r="AA263" i="125"/>
  <c r="AA199" i="125"/>
  <c r="AA135" i="125"/>
  <c r="AA71" i="125"/>
  <c r="AA7" i="125"/>
  <c r="AK19" i="44"/>
  <c r="AA709" i="125"/>
  <c r="AA645" i="125"/>
  <c r="AA581" i="125"/>
  <c r="AA517" i="125"/>
  <c r="AA453" i="125"/>
  <c r="AA389" i="125"/>
  <c r="AA305" i="125"/>
  <c r="AA177" i="125"/>
  <c r="AA49" i="125"/>
  <c r="AA304" i="125"/>
  <c r="AA240" i="125"/>
  <c r="AA176" i="125"/>
  <c r="AA112" i="125"/>
  <c r="AA48" i="125"/>
  <c r="AA323" i="125"/>
  <c r="AA259" i="125"/>
  <c r="AA195" i="125"/>
  <c r="AA131" i="125"/>
  <c r="AA67" i="125"/>
  <c r="AK7" i="44"/>
  <c r="AK29" i="44"/>
  <c r="AA300" i="125"/>
  <c r="AA236" i="125"/>
  <c r="AA172" i="125"/>
  <c r="AA108" i="125"/>
  <c r="AA44" i="125"/>
  <c r="AA319" i="125"/>
  <c r="AA255" i="125"/>
  <c r="AA191" i="125"/>
  <c r="AA127" i="125"/>
  <c r="AA63" i="125"/>
  <c r="AK23" i="44"/>
  <c r="AK25" i="44"/>
  <c r="AA685" i="125"/>
  <c r="AA621" i="125"/>
  <c r="AA557" i="125"/>
  <c r="AA493" i="125"/>
  <c r="AA429" i="125"/>
  <c r="AA365" i="125"/>
  <c r="AA257" i="125"/>
  <c r="AA129" i="125"/>
  <c r="AA344" i="125"/>
  <c r="AA280" i="125"/>
  <c r="AA216" i="125"/>
  <c r="AA152" i="125"/>
  <c r="AA88" i="125"/>
  <c r="AA24" i="125"/>
  <c r="AA299" i="125"/>
  <c r="AA235" i="125"/>
  <c r="AA171" i="125"/>
  <c r="AA107" i="125"/>
  <c r="AA43" i="125"/>
  <c r="AK22" i="44"/>
  <c r="AK12" i="44"/>
  <c r="AA681" i="125"/>
  <c r="AA617" i="125"/>
  <c r="AA553" i="125"/>
  <c r="AA489" i="125"/>
  <c r="AA425" i="125"/>
  <c r="AA361" i="125"/>
  <c r="AA249" i="125"/>
  <c r="AA121" i="125"/>
  <c r="AA340" i="125"/>
  <c r="AA276" i="125"/>
  <c r="AA212" i="125"/>
  <c r="AA148" i="125"/>
  <c r="AA84" i="125"/>
  <c r="AA20" i="125"/>
  <c r="AA295" i="125"/>
  <c r="AA231" i="125"/>
  <c r="AA167" i="125"/>
  <c r="AA103" i="125"/>
  <c r="AA39" i="125"/>
  <c r="AK18" i="44"/>
  <c r="AK8" i="44"/>
  <c r="AA677" i="125"/>
  <c r="AA613" i="125"/>
  <c r="AA549" i="125"/>
  <c r="AA485" i="125"/>
  <c r="AA421" i="125"/>
  <c r="AA357" i="125"/>
  <c r="AA241" i="125"/>
  <c r="AA113" i="125"/>
  <c r="AA336" i="125"/>
  <c r="AA272" i="125"/>
  <c r="AA208" i="125"/>
  <c r="AA144" i="125"/>
  <c r="AA80" i="125"/>
  <c r="AA16" i="125"/>
  <c r="AA291" i="125"/>
  <c r="AA227" i="125"/>
  <c r="AA163" i="125"/>
  <c r="AA99" i="125"/>
  <c r="AA35" i="125"/>
  <c r="E49" i="96"/>
  <c r="W127" i="44" s="1"/>
  <c r="B49" i="101"/>
  <c r="T137" i="44" s="1"/>
  <c r="AA737" i="125"/>
  <c r="AA753" i="125"/>
  <c r="AA769" i="125"/>
  <c r="AA785" i="125"/>
  <c r="AA801" i="125"/>
  <c r="AA817" i="125"/>
  <c r="AA833" i="125"/>
  <c r="AA849" i="125"/>
  <c r="AA26" i="125"/>
  <c r="AA58" i="125"/>
  <c r="AA90" i="125"/>
  <c r="AA122" i="125"/>
  <c r="AA154" i="125"/>
  <c r="AA186" i="125"/>
  <c r="AA218" i="125"/>
  <c r="AA250" i="125"/>
  <c r="AA282" i="125"/>
  <c r="AA314" i="125"/>
  <c r="AA346" i="125"/>
  <c r="AA362" i="125"/>
  <c r="AA378" i="125"/>
  <c r="AA394" i="125"/>
  <c r="AA410" i="125"/>
  <c r="AA426" i="125"/>
  <c r="AA442" i="125"/>
  <c r="AA458" i="125"/>
  <c r="AA474" i="125"/>
  <c r="AA490" i="125"/>
  <c r="AA506" i="125"/>
  <c r="AA522" i="125"/>
  <c r="AA538" i="125"/>
  <c r="AA554" i="125"/>
  <c r="AA570" i="125"/>
  <c r="AA745" i="125"/>
  <c r="AA761" i="125"/>
  <c r="AA777" i="125"/>
  <c r="AA793" i="125"/>
  <c r="AA809" i="125"/>
  <c r="AA825" i="125"/>
  <c r="AA841" i="125"/>
  <c r="AA10" i="125"/>
  <c r="AA42" i="125"/>
  <c r="AA74" i="125"/>
  <c r="AA106" i="125"/>
  <c r="AA138" i="125"/>
  <c r="AA170" i="125"/>
  <c r="AA202" i="125"/>
  <c r="AA234" i="125"/>
  <c r="AA266" i="125"/>
  <c r="AA298" i="125"/>
  <c r="AA330" i="125"/>
  <c r="AA354" i="125"/>
  <c r="AA370" i="125"/>
  <c r="AA386" i="125"/>
  <c r="AA402" i="125"/>
  <c r="AA418" i="125"/>
  <c r="AA434" i="125"/>
  <c r="AA450" i="125"/>
  <c r="AA466" i="125"/>
  <c r="AA482" i="125"/>
  <c r="AA498" i="125"/>
  <c r="AA514" i="125"/>
  <c r="AA530" i="125"/>
  <c r="AA546" i="125"/>
  <c r="AA562" i="125"/>
  <c r="AA578" i="125"/>
  <c r="AA733" i="125"/>
  <c r="AA749" i="125"/>
  <c r="AA765" i="125"/>
  <c r="AA781" i="125"/>
  <c r="AA797" i="125"/>
  <c r="AA813" i="125"/>
  <c r="AA829" i="125"/>
  <c r="AA845" i="125"/>
  <c r="AA18" i="125"/>
  <c r="AA50" i="125"/>
  <c r="AA82" i="125"/>
  <c r="AA114" i="125"/>
  <c r="AA146" i="125"/>
  <c r="AA178" i="125"/>
  <c r="AA210" i="125"/>
  <c r="AA242" i="125"/>
  <c r="AA274" i="125"/>
  <c r="AA306" i="125"/>
  <c r="AA338" i="125"/>
  <c r="AA358" i="125"/>
  <c r="AA374" i="125"/>
  <c r="AA390" i="125"/>
  <c r="AA406" i="125"/>
  <c r="AA422" i="125"/>
  <c r="AA438" i="125"/>
  <c r="AA454" i="125"/>
  <c r="AA470" i="125"/>
  <c r="AA486" i="125"/>
  <c r="AA502" i="125"/>
  <c r="AA518" i="125"/>
  <c r="AA534" i="125"/>
  <c r="AA550" i="125"/>
  <c r="AA566" i="125"/>
  <c r="AA789" i="125"/>
  <c r="AA853" i="125"/>
  <c r="AA130" i="125"/>
  <c r="AA258" i="125"/>
  <c r="AA366" i="125"/>
  <c r="AA430" i="125"/>
  <c r="AA494" i="125"/>
  <c r="AA558" i="125"/>
  <c r="AA590" i="125"/>
  <c r="AA606" i="125"/>
  <c r="AA622" i="125"/>
  <c r="AA638" i="125"/>
  <c r="AA654" i="125"/>
  <c r="AA670" i="125"/>
  <c r="AA686" i="125"/>
  <c r="AA702" i="125"/>
  <c r="AA718" i="125"/>
  <c r="AA734" i="125"/>
  <c r="AA750" i="125"/>
  <c r="AA766" i="125"/>
  <c r="AA782" i="125"/>
  <c r="AA798" i="125"/>
  <c r="AA814" i="125"/>
  <c r="AA830" i="125"/>
  <c r="AA846" i="125"/>
  <c r="AA29" i="125"/>
  <c r="AA93" i="125"/>
  <c r="AA157" i="125"/>
  <c r="AA221" i="125"/>
  <c r="AA285" i="125"/>
  <c r="AA347" i="125"/>
  <c r="AA379" i="125"/>
  <c r="AA411" i="125"/>
  <c r="AA443" i="125"/>
  <c r="AA475" i="125"/>
  <c r="AA507" i="125"/>
  <c r="AA539" i="125"/>
  <c r="AA571" i="125"/>
  <c r="AA603" i="125"/>
  <c r="AA635" i="125"/>
  <c r="AA667" i="125"/>
  <c r="AA699" i="125"/>
  <c r="AA731" i="125"/>
  <c r="AA763" i="125"/>
  <c r="AA795" i="125"/>
  <c r="AA827" i="125"/>
  <c r="AA857" i="125"/>
  <c r="AA873" i="125"/>
  <c r="AA889" i="125"/>
  <c r="AA905" i="125"/>
  <c r="AA921" i="125"/>
  <c r="AA937" i="125"/>
  <c r="AA953" i="125"/>
  <c r="AA37" i="125"/>
  <c r="AA181" i="125"/>
  <c r="AA309" i="125"/>
  <c r="AA391" i="125"/>
  <c r="AA455" i="125"/>
  <c r="AA519" i="125"/>
  <c r="AA583" i="125"/>
  <c r="AA647" i="125"/>
  <c r="AA711" i="125"/>
  <c r="AA775" i="125"/>
  <c r="AA839" i="125"/>
  <c r="AA879" i="125"/>
  <c r="AA911" i="125"/>
  <c r="AA943" i="125"/>
  <c r="AA30" i="125"/>
  <c r="AA94" i="125"/>
  <c r="AA158" i="125"/>
  <c r="AA222" i="125"/>
  <c r="AA286" i="125"/>
  <c r="AA348" i="125"/>
  <c r="AA380" i="125"/>
  <c r="AA412" i="125"/>
  <c r="AA444" i="125"/>
  <c r="AA476" i="125"/>
  <c r="AA508" i="125"/>
  <c r="AA540" i="125"/>
  <c r="AA572" i="125"/>
  <c r="AA604" i="125"/>
  <c r="AA636" i="125"/>
  <c r="AA668" i="125"/>
  <c r="AA700" i="125"/>
  <c r="AA732" i="125"/>
  <c r="AA741" i="125"/>
  <c r="AA805" i="125"/>
  <c r="AA34" i="125"/>
  <c r="AA162" i="125"/>
  <c r="AA290" i="125"/>
  <c r="AA382" i="125"/>
  <c r="AA446" i="125"/>
  <c r="AA510" i="125"/>
  <c r="AA574" i="125"/>
  <c r="AA594" i="125"/>
  <c r="AA610" i="125"/>
  <c r="AA626" i="125"/>
  <c r="AA642" i="125"/>
  <c r="AA658" i="125"/>
  <c r="AA674" i="125"/>
  <c r="AA690" i="125"/>
  <c r="AA706" i="125"/>
  <c r="AA722" i="125"/>
  <c r="AA738" i="125"/>
  <c r="AA754" i="125"/>
  <c r="AA770" i="125"/>
  <c r="AA786" i="125"/>
  <c r="AA802" i="125"/>
  <c r="AA818" i="125"/>
  <c r="AA834" i="125"/>
  <c r="AA850" i="125"/>
  <c r="AA45" i="125"/>
  <c r="AA109" i="125"/>
  <c r="AA173" i="125"/>
  <c r="AA237" i="125"/>
  <c r="AA301" i="125"/>
  <c r="AA355" i="125"/>
  <c r="AA387" i="125"/>
  <c r="AA419" i="125"/>
  <c r="AA451" i="125"/>
  <c r="AA483" i="125"/>
  <c r="AA515" i="125"/>
  <c r="AA547" i="125"/>
  <c r="AA579" i="125"/>
  <c r="AA611" i="125"/>
  <c r="AA643" i="125"/>
  <c r="AA675" i="125"/>
  <c r="AA707" i="125"/>
  <c r="AA739" i="125"/>
  <c r="AA771" i="125"/>
  <c r="AA803" i="125"/>
  <c r="AA835" i="125"/>
  <c r="AA861" i="125"/>
  <c r="AA877" i="125"/>
  <c r="AA893" i="125"/>
  <c r="AA909" i="125"/>
  <c r="AA925" i="125"/>
  <c r="AA941" i="125"/>
  <c r="AA957" i="125"/>
  <c r="AA85" i="125"/>
  <c r="AA213" i="125"/>
  <c r="AA341" i="125"/>
  <c r="AA407" i="125"/>
  <c r="AA471" i="125"/>
  <c r="AA535" i="125"/>
  <c r="AA599" i="125"/>
  <c r="AA663" i="125"/>
  <c r="AA727" i="125"/>
  <c r="AA791" i="125"/>
  <c r="AA855" i="125"/>
  <c r="AA887" i="125"/>
  <c r="AA919" i="125"/>
  <c r="AA951" i="125"/>
  <c r="AA46" i="125"/>
  <c r="AA110" i="125"/>
  <c r="AA174" i="125"/>
  <c r="AA238" i="125"/>
  <c r="AA302" i="125"/>
  <c r="AA356" i="125"/>
  <c r="AA388" i="125"/>
  <c r="AA420" i="125"/>
  <c r="AA452" i="125"/>
  <c r="AA484" i="125"/>
  <c r="AA516" i="125"/>
  <c r="AA548" i="125"/>
  <c r="AA580" i="125"/>
  <c r="AA612" i="125"/>
  <c r="AA644" i="125"/>
  <c r="AA676" i="125"/>
  <c r="AA708" i="125"/>
  <c r="AA740" i="125"/>
  <c r="AA773" i="125"/>
  <c r="AA98" i="125"/>
  <c r="AA350" i="125"/>
  <c r="AA478" i="125"/>
  <c r="AA586" i="125"/>
  <c r="AA618" i="125"/>
  <c r="AA650" i="125"/>
  <c r="AA682" i="125"/>
  <c r="AA714" i="125"/>
  <c r="AA746" i="125"/>
  <c r="AA778" i="125"/>
  <c r="AA810" i="125"/>
  <c r="AA842" i="125"/>
  <c r="AA77" i="125"/>
  <c r="AA205" i="125"/>
  <c r="AA333" i="125"/>
  <c r="AA403" i="125"/>
  <c r="AA467" i="125"/>
  <c r="AA531" i="125"/>
  <c r="AA595" i="125"/>
  <c r="AA659" i="125"/>
  <c r="AA723" i="125"/>
  <c r="AA787" i="125"/>
  <c r="AA851" i="125"/>
  <c r="AA885" i="125"/>
  <c r="AA917" i="125"/>
  <c r="AA949" i="125"/>
  <c r="AA149" i="125"/>
  <c r="AA375" i="125"/>
  <c r="AA503" i="125"/>
  <c r="AA631" i="125"/>
  <c r="AA759" i="125"/>
  <c r="AA871" i="125"/>
  <c r="AA935" i="125"/>
  <c r="AA78" i="125"/>
  <c r="AA206" i="125"/>
  <c r="AA334" i="125"/>
  <c r="AA404" i="125"/>
  <c r="AA468" i="125"/>
  <c r="AA532" i="125"/>
  <c r="AA596" i="125"/>
  <c r="AA660" i="125"/>
  <c r="AA724" i="125"/>
  <c r="AA772" i="125"/>
  <c r="AA804" i="125"/>
  <c r="AA836" i="125"/>
  <c r="AA862" i="125"/>
  <c r="AA878" i="125"/>
  <c r="AA894" i="125"/>
  <c r="AA910" i="125"/>
  <c r="AA926" i="125"/>
  <c r="AA942" i="125"/>
  <c r="AA958" i="125"/>
  <c r="AA53" i="125"/>
  <c r="AA165" i="125"/>
  <c r="AA293" i="125"/>
  <c r="AA383" i="125"/>
  <c r="AA447" i="125"/>
  <c r="AA511" i="125"/>
  <c r="AA575" i="125"/>
  <c r="AA639" i="125"/>
  <c r="AA703" i="125"/>
  <c r="AA767" i="125"/>
  <c r="AA831" i="125"/>
  <c r="AA875" i="125"/>
  <c r="AA907" i="125"/>
  <c r="AA939" i="125"/>
  <c r="AA22" i="125"/>
  <c r="AA278" i="125"/>
  <c r="AA440" i="125"/>
  <c r="AA568" i="125"/>
  <c r="AA696" i="125"/>
  <c r="AA824" i="125"/>
  <c r="AA904" i="125"/>
  <c r="AA552" i="125"/>
  <c r="AA821" i="125"/>
  <c r="AA194" i="125"/>
  <c r="AA398" i="125"/>
  <c r="AA526" i="125"/>
  <c r="AA598" i="125"/>
  <c r="AA630" i="125"/>
  <c r="AA662" i="125"/>
  <c r="AA694" i="125"/>
  <c r="AA726" i="125"/>
  <c r="AA758" i="125"/>
  <c r="AA790" i="125"/>
  <c r="AA822" i="125"/>
  <c r="AA854" i="125"/>
  <c r="AA125" i="125"/>
  <c r="AA253" i="125"/>
  <c r="AA363" i="125"/>
  <c r="AA427" i="125"/>
  <c r="AA491" i="125"/>
  <c r="AA555" i="125"/>
  <c r="AA619" i="125"/>
  <c r="AA683" i="125"/>
  <c r="AA747" i="125"/>
  <c r="AA811" i="125"/>
  <c r="AA865" i="125"/>
  <c r="AA897" i="125"/>
  <c r="AA929" i="125"/>
  <c r="AA961" i="125"/>
  <c r="AA245" i="125"/>
  <c r="AA423" i="125"/>
  <c r="AA551" i="125"/>
  <c r="AA679" i="125"/>
  <c r="AA807" i="125"/>
  <c r="AA895" i="125"/>
  <c r="AA959" i="125"/>
  <c r="AA126" i="125"/>
  <c r="AA254" i="125"/>
  <c r="AA364" i="125"/>
  <c r="AA428" i="125"/>
  <c r="AA492" i="125"/>
  <c r="AA556" i="125"/>
  <c r="AA620" i="125"/>
  <c r="AA684" i="125"/>
  <c r="AA748" i="125"/>
  <c r="AA780" i="125"/>
  <c r="AA812" i="125"/>
  <c r="AA844" i="125"/>
  <c r="AA866" i="125"/>
  <c r="AA882" i="125"/>
  <c r="AA898" i="125"/>
  <c r="AA914" i="125"/>
  <c r="AA930" i="125"/>
  <c r="AA946" i="125"/>
  <c r="AA962" i="125"/>
  <c r="AA69" i="125"/>
  <c r="AA197" i="125"/>
  <c r="AA325" i="125"/>
  <c r="AA399" i="125"/>
  <c r="AA463" i="125"/>
  <c r="AA527" i="125"/>
  <c r="AA591" i="125"/>
  <c r="AA655" i="125"/>
  <c r="AA719" i="125"/>
  <c r="AA783" i="125"/>
  <c r="AA847" i="125"/>
  <c r="AA883" i="125"/>
  <c r="AA915" i="125"/>
  <c r="AA947" i="125"/>
  <c r="AA86" i="125"/>
  <c r="AA342" i="125"/>
  <c r="AA472" i="125"/>
  <c r="AA600" i="125"/>
  <c r="AA728" i="125"/>
  <c r="AA856" i="125"/>
  <c r="AA920" i="125"/>
  <c r="AA616" i="125"/>
  <c r="AA864" i="125"/>
  <c r="AA134" i="125"/>
  <c r="AA496" i="125"/>
  <c r="AA720" i="125"/>
  <c r="AA916" i="125"/>
  <c r="AA166" i="125"/>
  <c r="AA384" i="125"/>
  <c r="AA512" i="125"/>
  <c r="AA640" i="125"/>
  <c r="AA768" i="125"/>
  <c r="AA837" i="125"/>
  <c r="AA226" i="125"/>
  <c r="AA414" i="125"/>
  <c r="AA542" i="125"/>
  <c r="AA602" i="125"/>
  <c r="AA634" i="125"/>
  <c r="AA666" i="125"/>
  <c r="AA698" i="125"/>
  <c r="AA730" i="125"/>
  <c r="AA762" i="125"/>
  <c r="AA794" i="125"/>
  <c r="AA826" i="125"/>
  <c r="AA13" i="125"/>
  <c r="AA141" i="125"/>
  <c r="AA269" i="125"/>
  <c r="AA371" i="125"/>
  <c r="AA435" i="125"/>
  <c r="AA499" i="125"/>
  <c r="AA563" i="125"/>
  <c r="AA627" i="125"/>
  <c r="AA691" i="125"/>
  <c r="AA755" i="125"/>
  <c r="AA819" i="125"/>
  <c r="AA869" i="125"/>
  <c r="AA901" i="125"/>
  <c r="AA933" i="125"/>
  <c r="AA965" i="125"/>
  <c r="AA277" i="125"/>
  <c r="AA439" i="125"/>
  <c r="AA567" i="125"/>
  <c r="AA695" i="125"/>
  <c r="AA823" i="125"/>
  <c r="AA903" i="125"/>
  <c r="AA14" i="125"/>
  <c r="AA142" i="125"/>
  <c r="AA270" i="125"/>
  <c r="AA372" i="125"/>
  <c r="AA436" i="125"/>
  <c r="AA500" i="125"/>
  <c r="AA564" i="125"/>
  <c r="AA628" i="125"/>
  <c r="AA692" i="125"/>
  <c r="AA756" i="125"/>
  <c r="AA788" i="125"/>
  <c r="AA820" i="125"/>
  <c r="AA852" i="125"/>
  <c r="AA870" i="125"/>
  <c r="AA886" i="125"/>
  <c r="AA902" i="125"/>
  <c r="AA918" i="125"/>
  <c r="AA934" i="125"/>
  <c r="AA950" i="125"/>
  <c r="AA966" i="125"/>
  <c r="AA101" i="125"/>
  <c r="AA229" i="125"/>
  <c r="AA351" i="125"/>
  <c r="AA415" i="125"/>
  <c r="AA479" i="125"/>
  <c r="AA543" i="125"/>
  <c r="AA607" i="125"/>
  <c r="AA671" i="125"/>
  <c r="AA735" i="125"/>
  <c r="AA799" i="125"/>
  <c r="AA859" i="125"/>
  <c r="AA891" i="125"/>
  <c r="AA923" i="125"/>
  <c r="AA955" i="125"/>
  <c r="AA150" i="125"/>
  <c r="AA376" i="125"/>
  <c r="AA504" i="125"/>
  <c r="AA632" i="125"/>
  <c r="AA760" i="125"/>
  <c r="AA872" i="125"/>
  <c r="AA936" i="125"/>
  <c r="AA680" i="125"/>
  <c r="AA896" i="125"/>
  <c r="AA262" i="125"/>
  <c r="AA560" i="125"/>
  <c r="AA784" i="125"/>
  <c r="AA948" i="125"/>
  <c r="AA230" i="125"/>
  <c r="AA416" i="125"/>
  <c r="AA544" i="125"/>
  <c r="AA672" i="125"/>
  <c r="AA800" i="125"/>
  <c r="AA892" i="125"/>
  <c r="AA956" i="125"/>
  <c r="AA246" i="125"/>
  <c r="AA424" i="125"/>
  <c r="AA584" i="125"/>
  <c r="AA840" i="125"/>
  <c r="AA70" i="125"/>
  <c r="AA464" i="125"/>
  <c r="AA752" i="125"/>
  <c r="AA932" i="125"/>
  <c r="AA757" i="125"/>
  <c r="AA66" i="125"/>
  <c r="AA322" i="125"/>
  <c r="AA462" i="125"/>
  <c r="AA582" i="125"/>
  <c r="AA614" i="125"/>
  <c r="AA646" i="125"/>
  <c r="AA678" i="125"/>
  <c r="AA710" i="125"/>
  <c r="AA742" i="125"/>
  <c r="AA774" i="125"/>
  <c r="AA806" i="125"/>
  <c r="AA838" i="125"/>
  <c r="AA61" i="125"/>
  <c r="AA189" i="125"/>
  <c r="AA317" i="125"/>
  <c r="AA395" i="125"/>
  <c r="AA459" i="125"/>
  <c r="AA523" i="125"/>
  <c r="AA587" i="125"/>
  <c r="AA651" i="125"/>
  <c r="AA715" i="125"/>
  <c r="AA779" i="125"/>
  <c r="AA843" i="125"/>
  <c r="AA881" i="125"/>
  <c r="AA913" i="125"/>
  <c r="AA945" i="125"/>
  <c r="AA117" i="125"/>
  <c r="AA359" i="125"/>
  <c r="AA487" i="125"/>
  <c r="AA615" i="125"/>
  <c r="AA743" i="125"/>
  <c r="AA863" i="125"/>
  <c r="AA927" i="125"/>
  <c r="AA62" i="125"/>
  <c r="AA190" i="125"/>
  <c r="AA318" i="125"/>
  <c r="AA396" i="125"/>
  <c r="AA460" i="125"/>
  <c r="AA524" i="125"/>
  <c r="AA588" i="125"/>
  <c r="AA652" i="125"/>
  <c r="AA716" i="125"/>
  <c r="AA764" i="125"/>
  <c r="AA796" i="125"/>
  <c r="AA828" i="125"/>
  <c r="AA858" i="125"/>
  <c r="AA874" i="125"/>
  <c r="AA890" i="125"/>
  <c r="AA906" i="125"/>
  <c r="AA922" i="125"/>
  <c r="AA938" i="125"/>
  <c r="AA954" i="125"/>
  <c r="AA21" i="125"/>
  <c r="AA133" i="125"/>
  <c r="AA261" i="125"/>
  <c r="AA367" i="125"/>
  <c r="AA431" i="125"/>
  <c r="AA495" i="125"/>
  <c r="AA559" i="125"/>
  <c r="AA623" i="125"/>
  <c r="AA687" i="125"/>
  <c r="AA751" i="125"/>
  <c r="AA815" i="125"/>
  <c r="AA867" i="125"/>
  <c r="AA899" i="125"/>
  <c r="AA931" i="125"/>
  <c r="AA963" i="125"/>
  <c r="AA214" i="125"/>
  <c r="AA408" i="125"/>
  <c r="AA536" i="125"/>
  <c r="AA664" i="125"/>
  <c r="AA792" i="125"/>
  <c r="AA888" i="125"/>
  <c r="AA952" i="125"/>
  <c r="AA744" i="125"/>
  <c r="AA928" i="125"/>
  <c r="AA368" i="125"/>
  <c r="AA624" i="125"/>
  <c r="AA848" i="125"/>
  <c r="AA38" i="125"/>
  <c r="AA294" i="125"/>
  <c r="AA448" i="125"/>
  <c r="AA576" i="125"/>
  <c r="AA704" i="125"/>
  <c r="AA832" i="125"/>
  <c r="AA908" i="125"/>
  <c r="AA54" i="125"/>
  <c r="AA310" i="125"/>
  <c r="AA456" i="125"/>
  <c r="AA648" i="125"/>
  <c r="AA880" i="125"/>
  <c r="AA198" i="125"/>
  <c r="AA528" i="125"/>
  <c r="AA816" i="125"/>
  <c r="AA964" i="125"/>
  <c r="AA960" i="125"/>
  <c r="AA102" i="125"/>
  <c r="AA736" i="125"/>
  <c r="AA940" i="125"/>
  <c r="AA392" i="125"/>
  <c r="AA776" i="125"/>
  <c r="AA400" i="125"/>
  <c r="AA900" i="125"/>
  <c r="AA432" i="125"/>
  <c r="AA352" i="125"/>
  <c r="AA860" i="125"/>
  <c r="AA118" i="125"/>
  <c r="AA488" i="125"/>
  <c r="AA912" i="125"/>
  <c r="AA592" i="125"/>
  <c r="DE7" i="44"/>
  <c r="AA656" i="125"/>
  <c r="AA480" i="125"/>
  <c r="AA876" i="125"/>
  <c r="AA182" i="125"/>
  <c r="AA520" i="125"/>
  <c r="AA944" i="125"/>
  <c r="AA688" i="125"/>
  <c r="AA808" i="125"/>
  <c r="AA884" i="125"/>
  <c r="AA608" i="125"/>
  <c r="AA924" i="125"/>
  <c r="AA360" i="125"/>
  <c r="AA712" i="125"/>
  <c r="AA326" i="125"/>
  <c r="AA868" i="125"/>
  <c r="B49" i="104"/>
  <c r="T143" i="44" s="1"/>
  <c r="B49" i="102"/>
  <c r="T139" i="44" s="1"/>
  <c r="B49" i="100"/>
  <c r="T135" i="44" s="1"/>
  <c r="X31" i="100"/>
  <c r="E49" i="100"/>
  <c r="W135" i="44" s="1"/>
  <c r="E49" i="99"/>
  <c r="W133" i="44" s="1"/>
  <c r="B49" i="97"/>
  <c r="T129" i="44" s="1"/>
  <c r="J129" i="44"/>
  <c r="Y31" i="97"/>
  <c r="E49" i="95"/>
  <c r="W125" i="44" s="1"/>
  <c r="X31" i="94"/>
  <c r="B49" i="94"/>
  <c r="T123" i="44" s="1"/>
  <c r="B49" i="93"/>
  <c r="T121" i="44" s="1"/>
  <c r="B49" i="88"/>
  <c r="T111" i="44" s="1"/>
  <c r="B49" i="92"/>
  <c r="T119" i="44" s="1"/>
  <c r="B49" i="91"/>
  <c r="T117" i="44" s="1"/>
  <c r="F40" i="91" a="1"/>
  <c r="F40" i="91" s="1"/>
  <c r="F46" i="91" s="1"/>
  <c r="F36" i="91" a="1"/>
  <c r="F36" i="91" s="1"/>
  <c r="F42" i="91" s="1"/>
  <c r="F39" i="91" a="1"/>
  <c r="F39" i="91" s="1"/>
  <c r="F45" i="91" s="1"/>
  <c r="F37" i="91" a="1"/>
  <c r="F37" i="91" s="1"/>
  <c r="F43" i="91" s="1"/>
  <c r="J117" i="44"/>
  <c r="Y31" i="91"/>
  <c r="H49" i="89"/>
  <c r="Z113" i="44" s="1"/>
  <c r="E49" i="89"/>
  <c r="W113" i="44" s="1"/>
  <c r="B49" i="89"/>
  <c r="T113" i="44" s="1"/>
  <c r="F38" i="87" a="1"/>
  <c r="F38" i="87" s="1"/>
  <c r="F44" i="87" s="1"/>
  <c r="F40" i="87" a="1"/>
  <c r="F40" i="87" s="1"/>
  <c r="F46" i="87" s="1"/>
  <c r="F39" i="87" a="1"/>
  <c r="F39" i="87" s="1"/>
  <c r="F45" i="87" s="1"/>
  <c r="F37" i="87" a="1"/>
  <c r="F37" i="87" s="1"/>
  <c r="F43" i="87" s="1"/>
  <c r="F36" i="87" a="1"/>
  <c r="F36" i="87" s="1"/>
  <c r="F42" i="87" s="1"/>
  <c r="C38" i="87" a="1"/>
  <c r="C38" i="87" s="1"/>
  <c r="C44" i="87" s="1"/>
  <c r="C39" i="87" a="1"/>
  <c r="C39" i="87" s="1"/>
  <c r="C45" i="87" s="1"/>
  <c r="C36" i="87" a="1"/>
  <c r="C36" i="87" s="1"/>
  <c r="C42" i="87" s="1"/>
  <c r="C41" i="87" a="1"/>
  <c r="C41" i="87" s="1"/>
  <c r="C40" i="87" a="1"/>
  <c r="C40" i="87" s="1"/>
  <c r="C46" i="87" s="1"/>
  <c r="C37" i="87" a="1"/>
  <c r="C37" i="87" s="1"/>
  <c r="C43" i="87" s="1"/>
  <c r="E49" i="91" l="1"/>
  <c r="W117" i="44" s="1"/>
  <c r="B49" i="87"/>
  <c r="T109" i="44" s="1"/>
  <c r="E49" i="87"/>
  <c r="W109" i="44" s="1"/>
  <c r="Q30" i="44" l="1"/>
  <c r="M30" i="44"/>
  <c r="G15" i="44"/>
  <c r="C24" i="44"/>
  <c r="P7" i="44"/>
  <c r="C9" i="44"/>
  <c r="Q9" i="44"/>
  <c r="F19" i="44"/>
  <c r="Q8" i="44"/>
  <c r="S18" i="44"/>
  <c r="S14" i="44"/>
  <c r="Q16" i="44"/>
  <c r="M21" i="44"/>
  <c r="C27" i="44"/>
  <c r="B15" i="44"/>
  <c r="P17" i="44"/>
  <c r="F10" i="44"/>
  <c r="L31" i="44"/>
  <c r="BF7" i="44" s="1"/>
  <c r="G7" i="44"/>
  <c r="L7" i="44"/>
  <c r="R19" i="44"/>
  <c r="P22" i="44"/>
  <c r="J23" i="44"/>
  <c r="K23" i="44" s="1"/>
  <c r="T21" i="44"/>
  <c r="J15" i="44"/>
  <c r="C18" i="44"/>
  <c r="L13" i="44"/>
  <c r="Q32" i="44"/>
  <c r="CM7" i="44" s="1"/>
  <c r="Z32" i="44"/>
  <c r="CV7" i="44" s="1"/>
  <c r="F8" i="44"/>
  <c r="L27" i="44"/>
  <c r="J16" i="44"/>
  <c r="T28" i="44"/>
  <c r="G12" i="44"/>
  <c r="C15" i="44"/>
  <c r="G20" i="44"/>
  <c r="H20" i="44" s="1"/>
  <c r="B7" i="44"/>
  <c r="Q24" i="44"/>
  <c r="G13" i="44"/>
  <c r="B22" i="44"/>
  <c r="S25" i="44"/>
  <c r="G17" i="44"/>
  <c r="F31" i="44"/>
  <c r="AZ7" i="44" s="1"/>
  <c r="B10" i="44"/>
  <c r="F30" i="44"/>
  <c r="L20" i="44"/>
  <c r="R31" i="44"/>
  <c r="BL7" i="44" s="1"/>
  <c r="S24" i="44"/>
  <c r="R29" i="44"/>
  <c r="T12" i="44"/>
  <c r="Q29" i="44"/>
  <c r="C29" i="44"/>
  <c r="T10" i="44"/>
  <c r="G18" i="44"/>
  <c r="J30" i="44"/>
  <c r="K30" i="44" s="1"/>
  <c r="R22" i="44"/>
  <c r="B14" i="44"/>
  <c r="T16" i="44"/>
  <c r="M20" i="44"/>
  <c r="C10" i="44"/>
  <c r="M14" i="44"/>
  <c r="G10" i="44"/>
  <c r="L8" i="44"/>
  <c r="S15" i="44"/>
  <c r="B8" i="44"/>
  <c r="T9" i="44"/>
  <c r="F7" i="44"/>
  <c r="J32" i="44"/>
  <c r="B17" i="44"/>
  <c r="C19" i="44"/>
  <c r="J10" i="44"/>
  <c r="J13" i="44"/>
  <c r="M19" i="44"/>
  <c r="R26" i="44"/>
  <c r="T18" i="44"/>
  <c r="G29" i="44"/>
  <c r="H29" i="44" s="1"/>
  <c r="T25" i="44"/>
  <c r="P10" i="44"/>
  <c r="T30" i="44"/>
  <c r="C7" i="44"/>
  <c r="F14" i="44"/>
  <c r="B19" i="44"/>
  <c r="P8" i="44"/>
  <c r="P27" i="44"/>
  <c r="Q7" i="44"/>
  <c r="B18" i="44"/>
  <c r="P31" i="44"/>
  <c r="BJ7" i="44" s="1"/>
  <c r="J24" i="44"/>
  <c r="K24" i="44" s="1"/>
  <c r="S10" i="44"/>
  <c r="P19" i="44"/>
  <c r="F32" i="44"/>
  <c r="CB7" i="44" s="1"/>
  <c r="R8" i="44"/>
  <c r="F27" i="44"/>
  <c r="G16" i="44"/>
  <c r="M23" i="44"/>
  <c r="C16" i="44"/>
  <c r="C11" i="44"/>
  <c r="R9" i="44"/>
  <c r="R24" i="44"/>
  <c r="R25" i="44"/>
  <c r="L14" i="44"/>
  <c r="M13" i="44"/>
  <c r="C28" i="44"/>
  <c r="Q14" i="44"/>
  <c r="B30" i="44"/>
  <c r="B28" i="44"/>
  <c r="F11" i="44"/>
  <c r="S21" i="44"/>
  <c r="L22" i="44"/>
  <c r="F26" i="44"/>
  <c r="G21" i="44"/>
  <c r="H21" i="44" s="1"/>
  <c r="C30" i="44"/>
  <c r="S8" i="44"/>
  <c r="S31" i="44"/>
  <c r="BM7" i="44" s="1"/>
  <c r="R11" i="44"/>
  <c r="B9" i="44"/>
  <c r="B16" i="44"/>
  <c r="Q31" i="44"/>
  <c r="BK7" i="44" s="1"/>
  <c r="R12" i="44"/>
  <c r="F20" i="44"/>
  <c r="G25" i="44"/>
  <c r="H25" i="44" s="1"/>
  <c r="Q28" i="44"/>
  <c r="T29" i="44"/>
  <c r="Q18" i="44"/>
  <c r="F15" i="44"/>
  <c r="L32" i="44"/>
  <c r="CH7" i="44" s="1"/>
  <c r="J22" i="44"/>
  <c r="K22" i="44" s="1"/>
  <c r="S29" i="44"/>
  <c r="Q27" i="44"/>
  <c r="M8" i="44"/>
  <c r="G28" i="44"/>
  <c r="H28" i="44" s="1"/>
  <c r="M7" i="44"/>
  <c r="P9" i="44"/>
  <c r="B13" i="44"/>
  <c r="G9" i="44"/>
  <c r="P18" i="44"/>
  <c r="T14" i="44"/>
  <c r="B11" i="44"/>
  <c r="G24" i="44"/>
  <c r="H24" i="44" s="1"/>
  <c r="L30" i="44"/>
  <c r="C8" i="44"/>
  <c r="J14" i="44"/>
  <c r="R13" i="44"/>
  <c r="T23" i="44"/>
  <c r="T17" i="44"/>
  <c r="C12" i="44"/>
  <c r="F12" i="44"/>
  <c r="S27" i="44"/>
  <c r="B24" i="44"/>
  <c r="M22" i="44"/>
  <c r="M28" i="44"/>
  <c r="R16" i="44"/>
  <c r="C13" i="44"/>
  <c r="R27" i="44"/>
  <c r="J7" i="44"/>
  <c r="Q21" i="44"/>
  <c r="R21" i="44"/>
  <c r="G31" i="44"/>
  <c r="M11" i="44"/>
  <c r="S11" i="44"/>
  <c r="G14" i="44"/>
  <c r="H14" i="44" s="1"/>
  <c r="F18" i="44"/>
  <c r="M32" i="44"/>
  <c r="V32" i="44" s="1"/>
  <c r="S7" i="44"/>
  <c r="R10" i="44"/>
  <c r="L24" i="44"/>
  <c r="G19" i="44"/>
  <c r="H19" i="44" s="1"/>
  <c r="M27" i="44"/>
  <c r="F23" i="44"/>
  <c r="J27" i="44"/>
  <c r="K27" i="44" s="1"/>
  <c r="B32" i="44"/>
  <c r="S26" i="44"/>
  <c r="F24" i="44"/>
  <c r="S30" i="44"/>
  <c r="L23" i="44"/>
  <c r="P15" i="44"/>
  <c r="L17" i="44"/>
  <c r="C17" i="44"/>
  <c r="F25" i="44"/>
  <c r="R7" i="44"/>
  <c r="Q13" i="44"/>
  <c r="T26" i="44"/>
  <c r="M18" i="44"/>
  <c r="L12" i="44"/>
  <c r="B20" i="44"/>
  <c r="M16" i="44"/>
  <c r="L25" i="44"/>
  <c r="L10" i="44"/>
  <c r="S16" i="44"/>
  <c r="M15" i="44"/>
  <c r="B12" i="44"/>
  <c r="C20" i="44"/>
  <c r="Q19" i="44"/>
  <c r="R15" i="44"/>
  <c r="S20" i="44"/>
  <c r="P32" i="44"/>
  <c r="T22" i="44"/>
  <c r="T11" i="44"/>
  <c r="G23" i="44"/>
  <c r="H23" i="44" s="1"/>
  <c r="C23" i="44"/>
  <c r="T7" i="44"/>
  <c r="L21" i="44"/>
  <c r="L11" i="44"/>
  <c r="P28" i="44"/>
  <c r="P11" i="44"/>
  <c r="G30" i="44"/>
  <c r="H30" i="44" s="1"/>
  <c r="J31" i="44"/>
  <c r="F21" i="44"/>
  <c r="G27" i="44"/>
  <c r="H27" i="44" s="1"/>
  <c r="Q26" i="44"/>
  <c r="J9" i="44"/>
  <c r="L26" i="44"/>
  <c r="P21" i="44"/>
  <c r="L29" i="44"/>
  <c r="M17" i="44"/>
  <c r="G22" i="44"/>
  <c r="H22" i="44" s="1"/>
  <c r="F29" i="44"/>
  <c r="J26" i="44"/>
  <c r="K26" i="44" s="1"/>
  <c r="P29" i="44"/>
  <c r="M10" i="44"/>
  <c r="Q25" i="44"/>
  <c r="G32" i="44"/>
  <c r="B25" i="44"/>
  <c r="B27" i="44"/>
  <c r="F9" i="44"/>
  <c r="C25" i="44"/>
  <c r="J29" i="44"/>
  <c r="K29" i="44" s="1"/>
  <c r="J19" i="44"/>
  <c r="K19" i="44" s="1"/>
  <c r="R20" i="44"/>
  <c r="M9" i="44"/>
  <c r="P16" i="44"/>
  <c r="S17" i="44"/>
  <c r="C14" i="44"/>
  <c r="M24" i="44"/>
  <c r="L19" i="44"/>
  <c r="B23" i="44"/>
  <c r="J17" i="44"/>
  <c r="L28" i="44"/>
  <c r="Q10" i="44"/>
  <c r="R28" i="44"/>
  <c r="P23" i="44"/>
  <c r="Q11" i="44"/>
  <c r="S12" i="44"/>
  <c r="R14" i="44"/>
  <c r="J12" i="44"/>
  <c r="Q15" i="44"/>
  <c r="R17" i="44"/>
  <c r="Q23" i="44"/>
  <c r="P25" i="44"/>
  <c r="P20" i="44"/>
  <c r="F13" i="44"/>
  <c r="H13" i="44" s="1"/>
  <c r="J18" i="44"/>
  <c r="K18" i="44" s="1"/>
  <c r="T27" i="44"/>
  <c r="T19" i="44"/>
  <c r="Q22" i="44"/>
  <c r="F28" i="44"/>
  <c r="P30" i="44"/>
  <c r="T24" i="44"/>
  <c r="F22" i="44"/>
  <c r="P24" i="44"/>
  <c r="G11" i="44"/>
  <c r="P26" i="44"/>
  <c r="P13" i="44"/>
  <c r="S32" i="44"/>
  <c r="CO7" i="44" s="1"/>
  <c r="L15" i="44"/>
  <c r="S19" i="44"/>
  <c r="C32" i="44"/>
  <c r="BY7" i="44" s="1"/>
  <c r="B26" i="44"/>
  <c r="T20" i="44"/>
  <c r="T8" i="44"/>
  <c r="S13" i="44"/>
  <c r="C21" i="44"/>
  <c r="T31" i="44"/>
  <c r="BN7" i="44" s="1"/>
  <c r="T32" i="44"/>
  <c r="S22" i="44"/>
  <c r="M26" i="44"/>
  <c r="G26" i="44"/>
  <c r="H26" i="44" s="1"/>
  <c r="S9" i="44"/>
  <c r="J20" i="44"/>
  <c r="K20" i="44" s="1"/>
  <c r="B29" i="44"/>
  <c r="C22" i="44"/>
  <c r="F16" i="44"/>
  <c r="Q17" i="44"/>
  <c r="B31" i="44"/>
  <c r="L9" i="44"/>
  <c r="R23" i="44"/>
  <c r="M25" i="44"/>
  <c r="G8" i="44"/>
  <c r="C31" i="44"/>
  <c r="AW7" i="44" s="1"/>
  <c r="S28" i="44"/>
  <c r="C26" i="44"/>
  <c r="L16" i="44"/>
  <c r="R32" i="44"/>
  <c r="CN7" i="44" s="1"/>
  <c r="J21" i="44"/>
  <c r="K21" i="44" s="1"/>
  <c r="R18" i="44"/>
  <c r="R30" i="44"/>
  <c r="J25" i="44"/>
  <c r="K25" i="44" s="1"/>
  <c r="B21" i="44"/>
  <c r="M31" i="44"/>
  <c r="J11" i="44"/>
  <c r="L18" i="44"/>
  <c r="T15" i="44"/>
  <c r="M29" i="44"/>
  <c r="P14" i="44"/>
  <c r="Q12" i="44"/>
  <c r="S23" i="44"/>
  <c r="M12" i="44"/>
  <c r="J28" i="44"/>
  <c r="K28" i="44" s="1"/>
  <c r="P12" i="44"/>
  <c r="J8" i="44"/>
  <c r="Q20" i="44"/>
  <c r="F17" i="44"/>
  <c r="T13" i="44"/>
  <c r="Y13" i="44" l="1"/>
  <c r="AC13" i="44"/>
  <c r="H16" i="44"/>
  <c r="U17" i="44"/>
  <c r="AC17" i="44"/>
  <c r="U11" i="44"/>
  <c r="U9" i="44"/>
  <c r="H11" i="44"/>
  <c r="H10" i="44"/>
  <c r="H8" i="44"/>
  <c r="AA18" i="44"/>
  <c r="AA17" i="44"/>
  <c r="V16" i="44"/>
  <c r="Y15" i="44"/>
  <c r="AC15" i="44"/>
  <c r="U15" i="44"/>
  <c r="V11" i="44"/>
  <c r="AB9" i="44"/>
  <c r="U8" i="44"/>
  <c r="AA16" i="44"/>
  <c r="CR7" i="44"/>
  <c r="E20" i="44"/>
  <c r="AG20" i="44"/>
  <c r="N32" i="44"/>
  <c r="CJ7" i="44" s="1"/>
  <c r="E13" i="44"/>
  <c r="AG13" i="44"/>
  <c r="E30" i="44"/>
  <c r="AG30" i="44"/>
  <c r="E28" i="44"/>
  <c r="AG28" i="44"/>
  <c r="AA32" i="44"/>
  <c r="CW7" i="44" s="1"/>
  <c r="AC32" i="44"/>
  <c r="CY7" i="44" s="1"/>
  <c r="CP7" i="44"/>
  <c r="W25" i="44"/>
  <c r="AA25" i="44"/>
  <c r="Y25" i="44"/>
  <c r="U25" i="44"/>
  <c r="AF25" i="44"/>
  <c r="AC25" i="44"/>
  <c r="AE25" i="44"/>
  <c r="AB25" i="44"/>
  <c r="AH25" i="44"/>
  <c r="V25" i="44"/>
  <c r="Z25" i="44"/>
  <c r="X25" i="44"/>
  <c r="BD7" i="44"/>
  <c r="AC12" i="44"/>
  <c r="AF12" i="44"/>
  <c r="U12" i="44"/>
  <c r="Z12" i="44"/>
  <c r="AB12" i="44"/>
  <c r="V12" i="44"/>
  <c r="AA12" i="44"/>
  <c r="Y12" i="44"/>
  <c r="AF32" i="44"/>
  <c r="BX7" i="44"/>
  <c r="Y9" i="44"/>
  <c r="AF9" i="44"/>
  <c r="Z9" i="44"/>
  <c r="AC9" i="44"/>
  <c r="V9" i="44"/>
  <c r="AA9" i="44"/>
  <c r="K13" i="44"/>
  <c r="CF7" i="44"/>
  <c r="AC10" i="44"/>
  <c r="Z10" i="44"/>
  <c r="U10" i="44"/>
  <c r="Y10" i="44"/>
  <c r="AF10" i="44"/>
  <c r="AA10" i="44"/>
  <c r="V10" i="44"/>
  <c r="AB10" i="44"/>
  <c r="U22" i="44"/>
  <c r="AF22" i="44"/>
  <c r="AB22" i="44"/>
  <c r="Y22" i="44"/>
  <c r="AA22" i="44"/>
  <c r="Z22" i="44"/>
  <c r="V22" i="44"/>
  <c r="AC22" i="44"/>
  <c r="E26" i="44"/>
  <c r="AG26" i="44"/>
  <c r="E23" i="44"/>
  <c r="AG23" i="44"/>
  <c r="E27" i="44"/>
  <c r="AG27" i="44"/>
  <c r="E24" i="44"/>
  <c r="AG24" i="44"/>
  <c r="CC7" i="44"/>
  <c r="H32" i="44"/>
  <c r="CD7" i="44" s="1"/>
  <c r="CI7" i="44"/>
  <c r="H9" i="44"/>
  <c r="U13" i="44"/>
  <c r="H7" i="44"/>
  <c r="AF15" i="44"/>
  <c r="V15" i="44"/>
  <c r="AA15" i="44"/>
  <c r="AB15" i="44"/>
  <c r="Z15" i="44"/>
  <c r="H15" i="44"/>
  <c r="E25" i="44"/>
  <c r="AG25" i="44"/>
  <c r="E29" i="44"/>
  <c r="AG29" i="44"/>
  <c r="BG7" i="44"/>
  <c r="AJ9" i="44"/>
  <c r="AJ13" i="44"/>
  <c r="AJ25" i="44"/>
  <c r="AJ14" i="44"/>
  <c r="AJ30" i="44"/>
  <c r="AJ11" i="44"/>
  <c r="AJ27" i="44"/>
  <c r="AJ8" i="44"/>
  <c r="AJ24" i="44"/>
  <c r="AB31" i="44"/>
  <c r="BV7" i="44" s="1"/>
  <c r="AJ18" i="44"/>
  <c r="AC31" i="44"/>
  <c r="BW7" i="44" s="1"/>
  <c r="AJ15" i="44"/>
  <c r="AJ7" i="44"/>
  <c r="AJ12" i="44"/>
  <c r="AJ28" i="44"/>
  <c r="Y31" i="44"/>
  <c r="BS7" i="44" s="1"/>
  <c r="AJ19" i="44"/>
  <c r="AJ16" i="44"/>
  <c r="AA31" i="44"/>
  <c r="BU7" i="44" s="1"/>
  <c r="Z31" i="44"/>
  <c r="BT7" i="44" s="1"/>
  <c r="AJ17" i="44"/>
  <c r="AJ29" i="44"/>
  <c r="AJ10" i="44"/>
  <c r="AJ26" i="44"/>
  <c r="AF31" i="44"/>
  <c r="AJ23" i="44"/>
  <c r="AV7" i="44"/>
  <c r="AJ20" i="44"/>
  <c r="AJ21" i="44"/>
  <c r="AJ22" i="44"/>
  <c r="V31" i="44"/>
  <c r="BP7" i="44" s="1"/>
  <c r="W29" i="44"/>
  <c r="AA29" i="44"/>
  <c r="Z29" i="44"/>
  <c r="X29" i="44"/>
  <c r="Y29" i="44"/>
  <c r="AF29" i="44"/>
  <c r="AH29" i="44"/>
  <c r="AE29" i="44"/>
  <c r="AB29" i="44"/>
  <c r="U29" i="44"/>
  <c r="V29" i="44"/>
  <c r="AC29" i="44"/>
  <c r="W26" i="44"/>
  <c r="AE26" i="44"/>
  <c r="X26" i="44"/>
  <c r="AA26" i="44"/>
  <c r="AF26" i="44"/>
  <c r="Z26" i="44"/>
  <c r="AH26" i="44"/>
  <c r="V26" i="44"/>
  <c r="U26" i="44"/>
  <c r="AC26" i="44"/>
  <c r="Y26" i="44"/>
  <c r="AB26" i="44"/>
  <c r="AB32" i="44"/>
  <c r="CX7" i="44" s="1"/>
  <c r="AF17" i="44"/>
  <c r="Z20" i="44"/>
  <c r="AA20" i="44"/>
  <c r="AB20" i="44"/>
  <c r="V20" i="44"/>
  <c r="AH20" i="44"/>
  <c r="AE20" i="44"/>
  <c r="AF20" i="44"/>
  <c r="Y20" i="44"/>
  <c r="AC20" i="44"/>
  <c r="U20" i="44"/>
  <c r="BA7" i="44"/>
  <c r="H31" i="44"/>
  <c r="BB7" i="44" s="1"/>
  <c r="AB11" i="44"/>
  <c r="AA11" i="44"/>
  <c r="Y11" i="44"/>
  <c r="AC11" i="44"/>
  <c r="Z11" i="44"/>
  <c r="AF11" i="44"/>
  <c r="AF13" i="44"/>
  <c r="AE13" i="44"/>
  <c r="Z13" i="44"/>
  <c r="W13" i="44"/>
  <c r="AH13" i="44"/>
  <c r="AB13" i="44"/>
  <c r="AA13" i="44"/>
  <c r="V13" i="44"/>
  <c r="AA28" i="44"/>
  <c r="Z28" i="44"/>
  <c r="AE28" i="44"/>
  <c r="AH28" i="44"/>
  <c r="AB28" i="44"/>
  <c r="U28" i="44"/>
  <c r="X28" i="44"/>
  <c r="AC28" i="44"/>
  <c r="AF28" i="44"/>
  <c r="Y28" i="44"/>
  <c r="W28" i="44"/>
  <c r="V28" i="44"/>
  <c r="V18" i="44"/>
  <c r="Z18" i="44"/>
  <c r="AB18" i="44"/>
  <c r="AF18" i="44"/>
  <c r="Y18" i="44"/>
  <c r="AC18" i="44"/>
  <c r="U18" i="44"/>
  <c r="AB19" i="44"/>
  <c r="Z19" i="44"/>
  <c r="AF19" i="44"/>
  <c r="W19" i="44"/>
  <c r="V19" i="44"/>
  <c r="U19" i="44"/>
  <c r="AA19" i="44"/>
  <c r="AC19" i="44"/>
  <c r="Y19" i="44"/>
  <c r="H18" i="44"/>
  <c r="H17" i="44"/>
  <c r="H12" i="44"/>
  <c r="W21" i="44"/>
  <c r="AA21" i="44"/>
  <c r="V21" i="44"/>
  <c r="U21" i="44"/>
  <c r="Z21" i="44"/>
  <c r="AC21" i="44"/>
  <c r="AF21" i="44"/>
  <c r="X21" i="44"/>
  <c r="Y21" i="44"/>
  <c r="AB21" i="44"/>
  <c r="U23" i="44"/>
  <c r="Z23" i="44"/>
  <c r="AF23" i="44"/>
  <c r="W23" i="44"/>
  <c r="AA23" i="44"/>
  <c r="AH23" i="44"/>
  <c r="AE23" i="44"/>
  <c r="V23" i="44"/>
  <c r="X23" i="44"/>
  <c r="AB23" i="44"/>
  <c r="Y23" i="44"/>
  <c r="AC23" i="44"/>
  <c r="Y27" i="44"/>
  <c r="U27" i="44"/>
  <c r="Z27" i="44"/>
  <c r="AC27" i="44"/>
  <c r="W27" i="44"/>
  <c r="AA27" i="44"/>
  <c r="X27" i="44"/>
  <c r="AB27" i="44"/>
  <c r="V27" i="44"/>
  <c r="AF27" i="44"/>
  <c r="AE27" i="44"/>
  <c r="AH27" i="44"/>
  <c r="Y32" i="44"/>
  <c r="CU7" i="44" s="1"/>
  <c r="CL7" i="44"/>
  <c r="AB24" i="44"/>
  <c r="AA24" i="44"/>
  <c r="Y24" i="44"/>
  <c r="AC24" i="44"/>
  <c r="AH24" i="44"/>
  <c r="W24" i="44"/>
  <c r="V24" i="44"/>
  <c r="AE24" i="44"/>
  <c r="Z24" i="44"/>
  <c r="U24" i="44"/>
  <c r="AF24" i="44"/>
  <c r="X24" i="44"/>
  <c r="Z16" i="44"/>
  <c r="U16" i="44"/>
  <c r="AB16" i="44"/>
  <c r="AF16" i="44"/>
  <c r="Y16" i="44"/>
  <c r="AC16" i="44"/>
  <c r="Y30" i="44"/>
  <c r="Z30" i="44"/>
  <c r="V30" i="44"/>
  <c r="AE30" i="44"/>
  <c r="AA30" i="44"/>
  <c r="AF30" i="44"/>
  <c r="AC30" i="44"/>
  <c r="AH30" i="44"/>
  <c r="U30" i="44"/>
  <c r="AB30" i="44"/>
  <c r="Z17" i="44"/>
  <c r="AB17" i="44"/>
  <c r="Y17" i="44"/>
  <c r="V17" i="44"/>
  <c r="AC8" i="44"/>
  <c r="AA8" i="44"/>
  <c r="Y8" i="44"/>
  <c r="AF8" i="44"/>
  <c r="V8" i="44"/>
  <c r="AB8" i="44"/>
  <c r="AC14" i="44"/>
  <c r="Y14" i="44"/>
  <c r="AB14" i="44"/>
  <c r="V14" i="44"/>
  <c r="AA14" i="44"/>
  <c r="Z14" i="44"/>
  <c r="U14" i="44"/>
  <c r="AF14" i="44"/>
  <c r="U7" i="44"/>
  <c r="Z7" i="44"/>
  <c r="AB7" i="44"/>
  <c r="AA7" i="44"/>
  <c r="AC7" i="44"/>
  <c r="Y7" i="44"/>
  <c r="V7" i="44"/>
  <c r="AF7" i="44"/>
  <c r="Z8" i="44"/>
  <c r="O32" i="44" l="1"/>
  <c r="CK7" i="44" s="1"/>
  <c r="W32" i="44"/>
  <c r="CS7" i="44" s="1"/>
  <c r="AG21" i="44" l="1"/>
  <c r="AE21" i="44"/>
  <c r="E21" i="44"/>
  <c r="AH21" i="44"/>
  <c r="X32" i="44"/>
  <c r="CT7" i="44" s="1"/>
  <c r="E16" i="44" l="1"/>
  <c r="AH16" i="44"/>
  <c r="AG16" i="44"/>
  <c r="AE16" i="44"/>
  <c r="AE22" i="44" l="1"/>
  <c r="AG22" i="44"/>
  <c r="AH22" i="44"/>
  <c r="E22" i="44"/>
  <c r="E19" i="44" l="1"/>
  <c r="AE19" i="44"/>
  <c r="AG19" i="44"/>
  <c r="AH19" i="44"/>
  <c r="E18" i="44" l="1"/>
  <c r="AG18" i="44"/>
  <c r="AE18" i="44"/>
  <c r="AH18" i="44"/>
  <c r="AE17" i="44"/>
  <c r="AG17" i="44"/>
  <c r="AH17" i="44"/>
  <c r="E17" i="44"/>
  <c r="E15" i="44"/>
  <c r="AE15" i="44"/>
  <c r="AH15" i="44"/>
  <c r="AG15" i="44"/>
  <c r="Z264" i="125"/>
  <c r="Z429" i="125"/>
  <c r="Q963" i="125"/>
  <c r="Z106" i="125"/>
  <c r="Z750" i="125"/>
  <c r="M959" i="125"/>
  <c r="E168" i="124"/>
  <c r="D178" i="124"/>
  <c r="Z250" i="125"/>
  <c r="Z454" i="125"/>
  <c r="Z124" i="125"/>
  <c r="Z613" i="125"/>
  <c r="G960" i="125"/>
  <c r="Q179" i="124"/>
  <c r="K962" i="125"/>
  <c r="Q959" i="125"/>
  <c r="R965" i="125"/>
  <c r="Z313" i="125"/>
  <c r="L123" i="124"/>
  <c r="Z149" i="125"/>
  <c r="P152" i="124"/>
  <c r="Z892" i="125"/>
  <c r="Z766" i="125"/>
  <c r="Z966" i="125"/>
  <c r="X179" i="124"/>
  <c r="Z531" i="125"/>
  <c r="C170" i="124"/>
  <c r="M962" i="125"/>
  <c r="Z954" i="125"/>
  <c r="Z69" i="125"/>
  <c r="Z583" i="125"/>
  <c r="I944" i="125"/>
  <c r="X148" i="124"/>
  <c r="I951" i="125"/>
  <c r="U143" i="124"/>
  <c r="M167" i="124"/>
  <c r="Z215" i="125"/>
  <c r="Z110" i="125"/>
  <c r="J954" i="125"/>
  <c r="Z694" i="125"/>
  <c r="E956" i="125"/>
  <c r="L106" i="124"/>
  <c r="G955" i="125"/>
  <c r="J955" i="125"/>
  <c r="H964" i="125"/>
  <c r="J960" i="125"/>
  <c r="E147" i="124"/>
  <c r="F955" i="125"/>
  <c r="Z439" i="125"/>
  <c r="F965" i="125"/>
  <c r="Z122" i="124"/>
  <c r="O167" i="124"/>
  <c r="Q954" i="125"/>
  <c r="Z924" i="125"/>
  <c r="AV17" i="128"/>
  <c r="L966" i="125"/>
  <c r="Z755" i="125"/>
  <c r="N950" i="125"/>
  <c r="L178" i="124"/>
  <c r="Z430" i="125"/>
  <c r="O958" i="125"/>
  <c r="D965" i="125"/>
  <c r="G131" i="124"/>
  <c r="Y161" i="124"/>
  <c r="I956" i="125"/>
  <c r="J946" i="125"/>
  <c r="H168" i="124"/>
  <c r="Z964" i="125"/>
  <c r="Z423" i="125"/>
  <c r="N106" i="124"/>
  <c r="J962" i="125"/>
  <c r="Z27" i="125"/>
  <c r="F952" i="125"/>
  <c r="AA106" i="124"/>
  <c r="E957" i="125"/>
  <c r="Z591" i="125"/>
  <c r="D955" i="125"/>
  <c r="M107" i="124"/>
  <c r="O947" i="125"/>
  <c r="Z544" i="125"/>
  <c r="Z396" i="125"/>
  <c r="A965" i="125"/>
  <c r="Z740" i="125"/>
  <c r="Q960" i="125"/>
  <c r="Z837" i="125"/>
  <c r="A123" i="124"/>
  <c r="Z457" i="125"/>
  <c r="Z392" i="125"/>
  <c r="E955" i="125"/>
  <c r="B141" i="124"/>
  <c r="Z671" i="125"/>
  <c r="Z485" i="125"/>
  <c r="I126" i="124"/>
  <c r="D948" i="125"/>
  <c r="AV24" i="128"/>
  <c r="Z612" i="125"/>
  <c r="C966" i="125"/>
  <c r="Z64" i="125"/>
  <c r="C954" i="125"/>
  <c r="Z642" i="125"/>
  <c r="Z344" i="125"/>
  <c r="T120" i="124"/>
  <c r="R964" i="125"/>
  <c r="AB146" i="124"/>
  <c r="M154" i="124"/>
  <c r="O959" i="125"/>
  <c r="G961" i="125"/>
  <c r="F956" i="125"/>
  <c r="Z879" i="125"/>
  <c r="D169" i="124"/>
  <c r="O960" i="125"/>
  <c r="C178" i="124"/>
  <c r="Z606" i="125"/>
  <c r="Z453" i="125"/>
  <c r="O161" i="124"/>
  <c r="Z48" i="125"/>
  <c r="AB182" i="124"/>
  <c r="F948" i="125"/>
  <c r="Z206" i="125"/>
  <c r="K147" i="124"/>
  <c r="G949" i="125"/>
  <c r="L168" i="124"/>
  <c r="T117" i="124"/>
  <c r="B146" i="124"/>
  <c r="Y154" i="124"/>
  <c r="Z598" i="125"/>
  <c r="Q964" i="125"/>
  <c r="Q948" i="125"/>
  <c r="Z280" i="125"/>
  <c r="D951" i="125"/>
  <c r="Z475" i="125"/>
  <c r="S957" i="125"/>
  <c r="Z154" i="125"/>
  <c r="Z950" i="125"/>
  <c r="A962" i="125"/>
  <c r="Z318" i="125"/>
  <c r="G948" i="125"/>
  <c r="D963" i="125"/>
  <c r="P951" i="125"/>
  <c r="R959" i="125"/>
  <c r="Z834" i="125"/>
  <c r="N146" i="124"/>
  <c r="H955" i="125"/>
  <c r="Z935" i="125"/>
  <c r="J948" i="125"/>
  <c r="Z444" i="125"/>
  <c r="Z912" i="125"/>
  <c r="Z376" i="125"/>
  <c r="A966" i="125"/>
  <c r="R961" i="125"/>
  <c r="H959" i="125"/>
  <c r="G952" i="125"/>
  <c r="N953" i="125"/>
  <c r="Z609" i="125"/>
  <c r="M955" i="125"/>
  <c r="G154" i="124"/>
  <c r="R182" i="124"/>
  <c r="T145" i="124"/>
  <c r="T104" i="124"/>
  <c r="M177" i="124"/>
  <c r="P956" i="125"/>
  <c r="K955" i="125"/>
  <c r="K946" i="125"/>
  <c r="P957" i="125"/>
  <c r="Z355" i="125"/>
  <c r="Z441" i="125"/>
  <c r="G964" i="125"/>
  <c r="G966" i="125"/>
  <c r="Z50" i="125"/>
  <c r="I953" i="125"/>
  <c r="A949" i="125"/>
  <c r="Z476" i="125"/>
  <c r="D964" i="125"/>
  <c r="F944" i="125"/>
  <c r="F963" i="125"/>
  <c r="Z78" i="125"/>
  <c r="J126" i="124"/>
  <c r="Z184" i="125"/>
  <c r="Z743" i="125"/>
  <c r="R963" i="125"/>
  <c r="L944" i="125"/>
  <c r="Z320" i="125"/>
  <c r="A948" i="125"/>
  <c r="S123" i="124"/>
  <c r="A961" i="125"/>
  <c r="Z958" i="125"/>
  <c r="Z647" i="125"/>
  <c r="AC168" i="124"/>
  <c r="F179" i="124"/>
  <c r="K948" i="125"/>
  <c r="Z68" i="125"/>
  <c r="E952" i="125"/>
  <c r="AV23" i="128"/>
  <c r="J952" i="125"/>
  <c r="Z749" i="125"/>
  <c r="N141" i="124"/>
  <c r="Q945" i="125"/>
  <c r="I949" i="125"/>
  <c r="E946" i="125"/>
  <c r="H950" i="125"/>
  <c r="O963" i="125"/>
  <c r="Z369" i="125"/>
  <c r="F953" i="125"/>
  <c r="Z808" i="125"/>
  <c r="C141" i="124"/>
  <c r="H949" i="125"/>
  <c r="N959" i="125"/>
  <c r="N948" i="125"/>
  <c r="D956" i="125"/>
  <c r="A963" i="125"/>
  <c r="N944" i="125"/>
  <c r="R951" i="125"/>
  <c r="H948" i="125"/>
  <c r="L148" i="124"/>
  <c r="Z717" i="125"/>
  <c r="L954" i="125"/>
  <c r="Z963" i="125"/>
  <c r="Z361" i="125"/>
  <c r="Y182" i="124"/>
  <c r="Z325" i="125"/>
  <c r="J953" i="125"/>
  <c r="Z67" i="125"/>
  <c r="Q953" i="125"/>
  <c r="C948" i="125"/>
  <c r="A958" i="125"/>
  <c r="F957" i="125"/>
  <c r="I955" i="125"/>
  <c r="I132" i="124"/>
  <c r="Z569" i="125"/>
  <c r="J958" i="125"/>
  <c r="P944" i="125"/>
  <c r="Y177" i="124"/>
  <c r="AC117" i="124"/>
  <c r="AC121" i="124"/>
  <c r="AC172" i="124"/>
  <c r="C963" i="125"/>
  <c r="Z178" i="125"/>
  <c r="G947" i="125"/>
  <c r="F7" i="128"/>
  <c r="Z305" i="125"/>
  <c r="C106" i="124"/>
  <c r="B129" i="124"/>
  <c r="W107" i="124"/>
  <c r="Z790" i="125"/>
  <c r="M172" i="124"/>
  <c r="R151" i="124"/>
  <c r="Z640" i="125"/>
  <c r="B148" i="124"/>
  <c r="Z797" i="125"/>
  <c r="F163" i="124"/>
  <c r="P161" i="124"/>
  <c r="Z514" i="125"/>
  <c r="K953" i="125"/>
  <c r="L948" i="125"/>
  <c r="O949" i="125"/>
  <c r="Z710" i="125"/>
  <c r="E962" i="125"/>
  <c r="R945" i="125"/>
  <c r="G944" i="125"/>
  <c r="Z545" i="125"/>
  <c r="AA119" i="124"/>
  <c r="Z385" i="125"/>
  <c r="F945" i="125"/>
  <c r="Z257" i="125"/>
  <c r="N962" i="125"/>
  <c r="Z368" i="125"/>
  <c r="Z251" i="125"/>
  <c r="E947" i="125"/>
  <c r="A950" i="125"/>
  <c r="N960" i="125"/>
  <c r="Z815" i="125"/>
  <c r="AA166" i="124"/>
  <c r="Y153" i="124"/>
  <c r="B162" i="124"/>
  <c r="Z175" i="125"/>
  <c r="Z873" i="125"/>
  <c r="Z617" i="125"/>
  <c r="Z24" i="125"/>
  <c r="J129" i="124"/>
  <c r="M966" i="125"/>
  <c r="F966" i="125"/>
  <c r="M180" i="124"/>
  <c r="Z220" i="125"/>
  <c r="U150" i="124"/>
  <c r="H144" i="124"/>
  <c r="Z495" i="125"/>
  <c r="Z657" i="125"/>
  <c r="Z685" i="125"/>
  <c r="Z383" i="125"/>
  <c r="Z85" i="125"/>
  <c r="J180" i="124"/>
  <c r="C945" i="125"/>
  <c r="E163" i="124"/>
  <c r="C952" i="125"/>
  <c r="Z575" i="125"/>
  <c r="Z697" i="125"/>
  <c r="Z961" i="125"/>
  <c r="H148" i="124"/>
  <c r="I172" i="124"/>
  <c r="K162" i="124"/>
  <c r="D181" i="124"/>
  <c r="Z705" i="125"/>
  <c r="Z754" i="125"/>
  <c r="AV45" i="128"/>
  <c r="E7" i="128"/>
  <c r="N965" i="125"/>
  <c r="Z390" i="125"/>
  <c r="O945" i="125"/>
  <c r="T160" i="124"/>
  <c r="M945" i="125"/>
  <c r="A955" i="125"/>
  <c r="Z633" i="125"/>
  <c r="Z826" i="125"/>
  <c r="L163" i="124"/>
  <c r="S148" i="124"/>
  <c r="V126" i="124"/>
  <c r="Z370" i="125"/>
  <c r="O951" i="125"/>
  <c r="A951" i="125"/>
  <c r="J147" i="124"/>
  <c r="J966" i="125"/>
  <c r="M958" i="125"/>
  <c r="Z34" i="125"/>
  <c r="N949" i="125"/>
  <c r="Z191" i="125"/>
  <c r="Z337" i="125"/>
  <c r="H944" i="125"/>
  <c r="L953" i="125"/>
  <c r="Z882" i="125"/>
  <c r="F960" i="125"/>
  <c r="O957" i="125"/>
  <c r="Z298" i="125"/>
  <c r="S944" i="125"/>
  <c r="H957" i="125"/>
  <c r="P958" i="125"/>
  <c r="Q947" i="125"/>
  <c r="Z162" i="124"/>
  <c r="Z372" i="125"/>
  <c r="AV37" i="128"/>
  <c r="Z623" i="125"/>
  <c r="O955" i="125"/>
  <c r="K947" i="125"/>
  <c r="Z135" i="125"/>
  <c r="Z903" i="125"/>
  <c r="Z854" i="125"/>
  <c r="Z60" i="125"/>
  <c r="Z277" i="125"/>
  <c r="Y105" i="124"/>
  <c r="Z765" i="125"/>
  <c r="S955" i="125"/>
  <c r="AV21" i="128"/>
  <c r="Z19" i="125"/>
  <c r="E945" i="125"/>
  <c r="E151" i="124"/>
  <c r="K124" i="124"/>
  <c r="R958" i="125"/>
  <c r="AV26" i="128"/>
  <c r="V182" i="124"/>
  <c r="H951" i="125"/>
  <c r="U147" i="124"/>
  <c r="Q950" i="125"/>
  <c r="E966" i="125"/>
  <c r="Z147" i="125"/>
  <c r="N963" i="125"/>
  <c r="Z144" i="125"/>
  <c r="Z248" i="125"/>
  <c r="S962" i="125"/>
  <c r="Q119" i="124"/>
  <c r="G170" i="124"/>
  <c r="Z326" i="125"/>
  <c r="Q958" i="125"/>
  <c r="Z687" i="125"/>
  <c r="Z331" i="125"/>
  <c r="B106" i="124"/>
  <c r="I109" i="124"/>
  <c r="X117" i="124"/>
  <c r="L177" i="124"/>
  <c r="L962" i="125"/>
  <c r="V151" i="124"/>
  <c r="M961" i="125"/>
  <c r="Y119" i="124"/>
  <c r="F123" i="124"/>
  <c r="C964" i="125"/>
  <c r="Z61" i="125"/>
  <c r="K963" i="125"/>
  <c r="O948" i="125"/>
  <c r="Z464" i="125"/>
  <c r="G953" i="125"/>
  <c r="Z876" i="125"/>
  <c r="V119" i="124"/>
  <c r="K954" i="125"/>
  <c r="Z137" i="125"/>
  <c r="Y123" i="124"/>
  <c r="G963" i="125"/>
  <c r="A945" i="125"/>
  <c r="F950" i="125"/>
  <c r="C949" i="125"/>
  <c r="Z179" i="125"/>
  <c r="A944" i="125"/>
  <c r="C959" i="125"/>
  <c r="J949" i="125"/>
  <c r="D962" i="125"/>
  <c r="P147" i="124"/>
  <c r="N947" i="125"/>
  <c r="A162" i="124"/>
  <c r="Z157" i="125"/>
  <c r="H171" i="124"/>
  <c r="Z66" i="125"/>
  <c r="AV20" i="128"/>
  <c r="H966" i="125"/>
  <c r="Z398" i="125"/>
  <c r="AB132" i="124"/>
  <c r="Z619" i="125"/>
  <c r="R960" i="125"/>
  <c r="L946" i="125"/>
  <c r="M960" i="125"/>
  <c r="I946" i="125"/>
  <c r="R948" i="125"/>
  <c r="Z47" i="125"/>
  <c r="R966" i="125"/>
  <c r="S956" i="125"/>
  <c r="Z180" i="125"/>
  <c r="Q957" i="125"/>
  <c r="D944" i="125"/>
  <c r="H141" i="124"/>
  <c r="Z554" i="125"/>
  <c r="Z375" i="125"/>
  <c r="Z75" i="125"/>
  <c r="L955" i="125"/>
  <c r="S154" i="124"/>
  <c r="D957" i="125"/>
  <c r="Z40" i="125"/>
  <c r="E953" i="125"/>
  <c r="Z448" i="125"/>
  <c r="Z31" i="125"/>
  <c r="T108" i="124"/>
  <c r="O130" i="124"/>
  <c r="J959" i="125"/>
  <c r="K959" i="125"/>
  <c r="Z450" i="125"/>
  <c r="Z689" i="125"/>
  <c r="Z893" i="125"/>
  <c r="Z639" i="125"/>
  <c r="W115" i="124"/>
  <c r="Z283" i="125"/>
  <c r="U104" i="124"/>
  <c r="L961" i="125"/>
  <c r="Z403" i="125"/>
  <c r="H952" i="125"/>
  <c r="N951" i="125"/>
  <c r="D961" i="125"/>
  <c r="Z517" i="125"/>
  <c r="Z14" i="125"/>
  <c r="C161" i="124"/>
  <c r="U145" i="124"/>
  <c r="Z413" i="125"/>
  <c r="R108" i="124"/>
  <c r="Z878" i="125"/>
  <c r="H120" i="124"/>
  <c r="AC130" i="124"/>
  <c r="I965" i="125"/>
  <c r="N955" i="125"/>
  <c r="I957" i="125"/>
  <c r="L949" i="125"/>
  <c r="G958" i="125"/>
  <c r="M123" i="124"/>
  <c r="Z908" i="125"/>
  <c r="Q961" i="125"/>
  <c r="M952" i="125"/>
  <c r="M948" i="125"/>
  <c r="Q103" i="124"/>
  <c r="C107" i="124"/>
  <c r="Q132" i="124"/>
  <c r="E961" i="125"/>
  <c r="J965" i="125"/>
  <c r="R146" i="124"/>
  <c r="Z287" i="125"/>
  <c r="A957" i="125"/>
  <c r="Z688" i="125"/>
  <c r="Z208" i="125"/>
  <c r="Z438" i="125"/>
  <c r="Z928" i="125"/>
  <c r="M944" i="125"/>
  <c r="S961" i="125"/>
  <c r="X167" i="124"/>
  <c r="I160" i="124"/>
  <c r="Z37" i="125"/>
  <c r="Z282" i="125"/>
  <c r="Z338" i="125"/>
  <c r="A379" i="125"/>
  <c r="Z833" i="125"/>
  <c r="I950" i="125"/>
  <c r="Z589" i="125"/>
  <c r="Z936" i="125"/>
  <c r="Z123" i="125"/>
  <c r="Z46" i="125"/>
  <c r="U142" i="124"/>
  <c r="D949" i="125"/>
  <c r="C947" i="125"/>
  <c r="O124" i="124"/>
  <c r="Z557" i="125"/>
  <c r="Z129" i="124"/>
  <c r="Z466" i="125"/>
  <c r="K129" i="124"/>
  <c r="Z875" i="125"/>
  <c r="P954" i="125"/>
  <c r="AV46" i="128"/>
  <c r="Z570" i="125"/>
  <c r="C961" i="125"/>
  <c r="Z608" i="125"/>
  <c r="Z153" i="125"/>
  <c r="Z296" i="125"/>
  <c r="Z518" i="125"/>
  <c r="H954" i="125"/>
  <c r="L964" i="125"/>
  <c r="D959" i="125"/>
  <c r="H960" i="125"/>
  <c r="Q148" i="124"/>
  <c r="Z559" i="125"/>
  <c r="Z58" i="125"/>
  <c r="Z828" i="125"/>
  <c r="Z918" i="125"/>
  <c r="K961" i="125"/>
  <c r="H947" i="125"/>
  <c r="AC153" i="124"/>
  <c r="Z534" i="125"/>
  <c r="Z824" i="125"/>
  <c r="T125" i="124"/>
  <c r="Z777" i="125"/>
  <c r="Z371" i="125"/>
  <c r="H958" i="125"/>
  <c r="U130" i="124"/>
  <c r="Z678" i="125"/>
  <c r="P176" i="124"/>
  <c r="AV22" i="128"/>
  <c r="Z336" i="125"/>
  <c r="S133" i="124"/>
  <c r="Z503" i="125"/>
  <c r="AV40" i="128"/>
  <c r="Z620" i="125"/>
  <c r="Z452" i="125"/>
  <c r="W159" i="124"/>
  <c r="O961" i="125"/>
  <c r="Z895" i="125"/>
  <c r="Z59" i="125"/>
  <c r="C950" i="125"/>
  <c r="L963" i="125"/>
  <c r="M957" i="125"/>
  <c r="I147" i="124"/>
  <c r="L169" i="124"/>
  <c r="Z610" i="125"/>
  <c r="AA178" i="124"/>
  <c r="Z721" i="125"/>
  <c r="M162" i="124"/>
  <c r="S950" i="125"/>
  <c r="I947" i="125"/>
  <c r="Z799" i="125"/>
  <c r="J168" i="124"/>
  <c r="R947" i="125"/>
  <c r="Z602" i="125"/>
  <c r="G954" i="125"/>
  <c r="Z118" i="125"/>
  <c r="Z709" i="125"/>
  <c r="Z32" i="125"/>
  <c r="J964" i="125"/>
  <c r="P106" i="124"/>
  <c r="C116" i="124"/>
  <c r="I168" i="124"/>
  <c r="S951" i="125"/>
  <c r="P947" i="125"/>
  <c r="Z53" i="125"/>
  <c r="Z145" i="125"/>
  <c r="Z955" i="125"/>
  <c r="L951" i="125"/>
  <c r="Z890" i="125"/>
  <c r="Z548" i="125"/>
  <c r="S152" i="124"/>
  <c r="E949" i="125"/>
  <c r="E127" i="124"/>
  <c r="Z496" i="125"/>
  <c r="E118" i="124"/>
  <c r="F157" i="124"/>
  <c r="U161" i="124"/>
  <c r="Z504" i="125"/>
  <c r="AB154" i="124"/>
  <c r="F962" i="125"/>
  <c r="S964" i="125"/>
  <c r="Z309" i="125"/>
  <c r="I960" i="125"/>
  <c r="E170" i="124"/>
  <c r="H182" i="124"/>
  <c r="Z178" i="124"/>
  <c r="Z530" i="125"/>
  <c r="Z811" i="125"/>
  <c r="A160" i="124"/>
  <c r="Z223" i="125"/>
  <c r="Z533" i="125"/>
  <c r="Q962" i="125"/>
  <c r="Q159" i="124"/>
  <c r="Z499" i="125"/>
  <c r="Z645" i="125"/>
  <c r="M953" i="125"/>
  <c r="AV15" i="128"/>
  <c r="Z768" i="125"/>
  <c r="Z190" i="125"/>
  <c r="Z462" i="125"/>
  <c r="F132" i="124"/>
  <c r="W160" i="124"/>
  <c r="N169" i="124"/>
  <c r="Z731" i="125"/>
  <c r="Z133" i="125"/>
  <c r="A960" i="125"/>
  <c r="D953" i="125"/>
  <c r="Z472" i="125"/>
  <c r="M174" i="124"/>
  <c r="E757" i="125"/>
  <c r="W172" i="124"/>
  <c r="L947" i="125"/>
  <c r="B123" i="124"/>
  <c r="A946" i="125"/>
  <c r="O966" i="125"/>
  <c r="Z373" i="125"/>
  <c r="V145" i="124"/>
  <c r="V156" i="124"/>
  <c r="Z367" i="125"/>
  <c r="Z552" i="125"/>
  <c r="Z91" i="125"/>
  <c r="Z404" i="125"/>
  <c r="K119" i="124"/>
  <c r="Z547" i="125"/>
  <c r="Z690" i="125"/>
  <c r="AB118" i="124"/>
  <c r="Z193" i="125"/>
  <c r="I948" i="125"/>
  <c r="D958" i="125"/>
  <c r="V179" i="124"/>
  <c r="K105" i="124"/>
  <c r="U172" i="124"/>
  <c r="O952" i="125"/>
  <c r="H121" i="124"/>
  <c r="Z139" i="125"/>
  <c r="AC162" i="124"/>
  <c r="O962" i="125"/>
  <c r="Q965" i="125"/>
  <c r="B179" i="124"/>
  <c r="I131" i="124"/>
  <c r="Z536" i="125"/>
  <c r="Z714" i="125"/>
  <c r="AB159" i="124"/>
  <c r="E958" i="125"/>
  <c r="P946" i="125"/>
  <c r="K117" i="124"/>
  <c r="K951" i="125"/>
  <c r="C955" i="125"/>
  <c r="E951" i="125"/>
  <c r="B138" i="124"/>
  <c r="Z160" i="125"/>
  <c r="I958" i="125"/>
  <c r="M108" i="124"/>
  <c r="Z74" i="125"/>
  <c r="Z516" i="125"/>
  <c r="Z159" i="125"/>
  <c r="C129" i="124"/>
  <c r="E128" i="124"/>
  <c r="Z120" i="125"/>
  <c r="Q944" i="125"/>
  <c r="D130" i="124"/>
  <c r="A964" i="125"/>
  <c r="Z451" i="125"/>
  <c r="W181" i="124"/>
  <c r="C960" i="125"/>
  <c r="Z538" i="125"/>
  <c r="J104" i="124"/>
  <c r="E959" i="125"/>
  <c r="I962" i="125"/>
  <c r="Z379" i="125"/>
  <c r="T146" i="124"/>
  <c r="R962" i="125"/>
  <c r="Z604" i="125"/>
  <c r="Z254" i="125"/>
  <c r="P948" i="125"/>
  <c r="H153" i="124"/>
  <c r="Z471" i="125"/>
  <c r="O964" i="125"/>
  <c r="Z218" i="125"/>
  <c r="L180" i="124"/>
  <c r="X129" i="124"/>
  <c r="AA133" i="124"/>
  <c r="Z739" i="125"/>
  <c r="R949" i="125"/>
  <c r="O946" i="125"/>
  <c r="C142" i="124"/>
  <c r="Z424" i="125"/>
  <c r="N171" i="124"/>
  <c r="G173" i="124"/>
  <c r="Z389" i="125"/>
  <c r="O965" i="125"/>
  <c r="C956" i="125"/>
  <c r="O163" i="124"/>
  <c r="M947" i="125"/>
  <c r="E950" i="125"/>
  <c r="E119" i="124"/>
  <c r="Z702" i="125"/>
  <c r="O125" i="124"/>
  <c r="Z622" i="125"/>
  <c r="F129" i="124"/>
  <c r="H122" i="124"/>
  <c r="Z332" i="125"/>
  <c r="H946" i="125"/>
  <c r="Z125" i="125"/>
  <c r="Z509" i="125"/>
  <c r="M115" i="124"/>
  <c r="Z564" i="125"/>
  <c r="Z400" i="125"/>
  <c r="Z584" i="125"/>
  <c r="N180" i="124"/>
  <c r="G144" i="124"/>
  <c r="Y133" i="124"/>
  <c r="O147" i="124"/>
  <c r="Z941" i="125"/>
  <c r="E948" i="125"/>
  <c r="T179" i="124"/>
  <c r="J164" i="124"/>
  <c r="L172" i="124"/>
  <c r="L143" i="124"/>
  <c r="Z658" i="125"/>
  <c r="D125" i="124"/>
  <c r="Q949" i="125"/>
  <c r="Z951" i="125"/>
  <c r="Z889" i="125"/>
  <c r="Z342" i="125"/>
  <c r="Z224" i="125"/>
  <c r="L161" i="124"/>
  <c r="L173" i="124"/>
  <c r="Z329" i="125"/>
  <c r="Q956" i="125"/>
  <c r="K104" i="124"/>
  <c r="Z571" i="125"/>
  <c r="Z382" i="125"/>
  <c r="Z474" i="125"/>
  <c r="X134" i="124"/>
  <c r="Z380" i="125"/>
  <c r="G177" i="124"/>
  <c r="T136" i="124"/>
  <c r="I959" i="125"/>
  <c r="Z573" i="125"/>
  <c r="Z595" i="125"/>
  <c r="K950" i="125"/>
  <c r="L127" i="124"/>
  <c r="K128" i="124"/>
  <c r="A176" i="124"/>
  <c r="G181" i="124"/>
  <c r="F947" i="125"/>
  <c r="V123" i="124"/>
  <c r="V175" i="124"/>
  <c r="Q114" i="124"/>
  <c r="E117" i="124"/>
  <c r="Z506" i="125"/>
  <c r="AV39" i="128"/>
  <c r="E964" i="125"/>
  <c r="Q154" i="124"/>
  <c r="Z930" i="125"/>
  <c r="R175" i="124"/>
  <c r="A953" i="125"/>
  <c r="F954" i="125"/>
  <c r="R952" i="125"/>
  <c r="A120" i="124"/>
  <c r="Z747" i="125"/>
  <c r="S947" i="125"/>
  <c r="Z260" i="125"/>
  <c r="S963" i="125"/>
  <c r="C125" i="124"/>
  <c r="H126" i="124"/>
  <c r="Z286" i="125"/>
  <c r="C153" i="124"/>
  <c r="AV28" i="128"/>
  <c r="I964" i="125"/>
  <c r="Z915" i="125"/>
  <c r="M113" i="124"/>
  <c r="O944" i="125"/>
  <c r="W103" i="124"/>
  <c r="Z384" i="125"/>
  <c r="R113" i="124"/>
  <c r="W147" i="124"/>
  <c r="H105" i="124"/>
  <c r="J112" i="124"/>
  <c r="AA167" i="124"/>
  <c r="Z15" i="125"/>
  <c r="M350" i="125"/>
  <c r="Z820" i="125"/>
  <c r="Z89" i="125"/>
  <c r="Z965" i="125"/>
  <c r="Z201" i="125"/>
  <c r="Z934" i="125"/>
  <c r="N966" i="125"/>
  <c r="G959" i="125"/>
  <c r="O954" i="125"/>
  <c r="F105" i="124"/>
  <c r="P953" i="125"/>
  <c r="T105" i="124"/>
  <c r="D105" i="124"/>
  <c r="D947" i="125"/>
  <c r="F146" i="124"/>
  <c r="M120" i="124"/>
  <c r="H965" i="125"/>
  <c r="Q129" i="124"/>
  <c r="L170" i="124"/>
  <c r="Z52" i="125"/>
  <c r="Z919" i="125"/>
  <c r="Z308" i="125"/>
  <c r="Z142" i="125"/>
  <c r="Z885" i="125"/>
  <c r="S946" i="125"/>
  <c r="B160" i="124"/>
  <c r="Z500" i="125"/>
  <c r="I180" i="124"/>
  <c r="L119" i="124"/>
  <c r="C148" i="124"/>
  <c r="Z134" i="124"/>
  <c r="Q318" i="125"/>
  <c r="AV25" i="128"/>
  <c r="C103" i="124"/>
  <c r="Z551" i="125"/>
  <c r="Z680" i="125"/>
  <c r="L146" i="124"/>
  <c r="AB117" i="124"/>
  <c r="AC179" i="124"/>
  <c r="C143" i="124"/>
  <c r="P175" i="124"/>
  <c r="X170" i="124"/>
  <c r="X142" i="124"/>
  <c r="U180" i="124"/>
  <c r="L965" i="125"/>
  <c r="Z126" i="125"/>
  <c r="A954" i="125"/>
  <c r="J466" i="125"/>
  <c r="Z157" i="124"/>
  <c r="J128" i="124"/>
  <c r="Z166" i="125"/>
  <c r="C944" i="125"/>
  <c r="K966" i="125"/>
  <c r="Z631" i="125"/>
  <c r="Z684" i="125"/>
  <c r="O151" i="124"/>
  <c r="L145" i="124"/>
  <c r="G104" i="124"/>
  <c r="M168" i="124"/>
  <c r="Z459" i="125"/>
  <c r="Y173" i="124"/>
  <c r="Z136" i="125"/>
  <c r="Z962" i="125"/>
  <c r="Z265" i="125"/>
  <c r="N165" i="124"/>
  <c r="AC104" i="124"/>
  <c r="O956" i="125"/>
  <c r="P952" i="125"/>
  <c r="Z345" i="125"/>
  <c r="Z148" i="125"/>
  <c r="Z445" i="125"/>
  <c r="Z312" i="125"/>
  <c r="E146" i="124"/>
  <c r="Z751" i="125"/>
  <c r="C123" i="124"/>
  <c r="AV18" i="128"/>
  <c r="D952" i="125"/>
  <c r="Z577" i="125"/>
  <c r="K138" i="124"/>
  <c r="L157" i="124"/>
  <c r="E125" i="124"/>
  <c r="G163" i="124"/>
  <c r="X110" i="124"/>
  <c r="Z468" i="125"/>
  <c r="B181" i="124"/>
  <c r="E182" i="124"/>
  <c r="O119" i="124"/>
  <c r="AA148" i="124"/>
  <c r="P109" i="124"/>
  <c r="V146" i="124"/>
  <c r="Z670" i="125"/>
  <c r="Z673" i="125"/>
  <c r="K960" i="125"/>
  <c r="Z146" i="125"/>
  <c r="Z693" i="125"/>
  <c r="F125" i="124"/>
  <c r="J131" i="124"/>
  <c r="Z334" i="125"/>
  <c r="H945" i="125"/>
  <c r="D966" i="125"/>
  <c r="S954" i="125"/>
  <c r="K131" i="124"/>
  <c r="S958" i="125"/>
  <c r="H961" i="125"/>
  <c r="B147" i="124"/>
  <c r="L959" i="125"/>
  <c r="Z167" i="124"/>
  <c r="Z753" i="125"/>
  <c r="L960" i="125"/>
  <c r="Q169" i="124"/>
  <c r="Z829" i="125"/>
  <c r="Z524" i="125"/>
  <c r="O950" i="125"/>
  <c r="Z497" i="125"/>
  <c r="Z158" i="125"/>
  <c r="N132" i="124"/>
  <c r="A179" i="124"/>
  <c r="AC106" i="124"/>
  <c r="F949" i="125"/>
  <c r="O164" i="124"/>
  <c r="S959" i="125"/>
  <c r="N147" i="124"/>
  <c r="X180" i="124"/>
  <c r="J120" i="124"/>
  <c r="AV14" i="128"/>
  <c r="Z285" i="125"/>
  <c r="Z785" i="125"/>
  <c r="R957" i="125"/>
  <c r="Z92" i="125"/>
  <c r="Z238" i="125"/>
  <c r="K952" i="125"/>
  <c r="Z172" i="125"/>
  <c r="A145" i="124"/>
  <c r="U164" i="124"/>
  <c r="AB162" i="124"/>
  <c r="P963" i="125"/>
  <c r="X161" i="124"/>
  <c r="J944" i="125"/>
  <c r="Z399" i="125"/>
  <c r="H953" i="125"/>
  <c r="Z780" i="125"/>
  <c r="Z447" i="125"/>
  <c r="AC160" i="124"/>
  <c r="P950" i="125"/>
  <c r="Z887" i="125"/>
  <c r="P164" i="124"/>
  <c r="P959" i="125"/>
  <c r="L945" i="125"/>
  <c r="E136" i="124"/>
  <c r="G965" i="125"/>
  <c r="S137" i="124"/>
  <c r="Z11" i="125"/>
  <c r="Z823" i="125"/>
  <c r="L113" i="124"/>
  <c r="Z412" i="125"/>
  <c r="Z391" i="125"/>
  <c r="Z478" i="125"/>
  <c r="Z773" i="125"/>
  <c r="N166" i="124"/>
  <c r="Z275" i="125"/>
  <c r="Z490" i="125"/>
  <c r="J945" i="125"/>
  <c r="D945" i="125"/>
  <c r="Z555" i="125"/>
  <c r="Z272" i="125"/>
  <c r="H123" i="124"/>
  <c r="L135" i="124"/>
  <c r="Z871" i="125"/>
  <c r="S960" i="125"/>
  <c r="Z364" i="125"/>
  <c r="S167" i="124"/>
  <c r="S952" i="125"/>
  <c r="A112" i="124"/>
  <c r="Z458" i="125"/>
  <c r="A151" i="124"/>
  <c r="Z806" i="125"/>
  <c r="J123" i="124"/>
  <c r="Z107" i="125"/>
  <c r="Z241" i="125"/>
  <c r="Z406" i="125"/>
  <c r="Z63" i="125"/>
  <c r="Z130" i="124"/>
  <c r="Z10" i="125"/>
  <c r="A168" i="124"/>
  <c r="G112" i="124"/>
  <c r="L956" i="125"/>
  <c r="F111" i="124"/>
  <c r="B178" i="124"/>
  <c r="Z775" i="125"/>
  <c r="L107" i="124"/>
  <c r="Z556" i="125"/>
  <c r="Z199" i="125"/>
  <c r="Z580" i="125"/>
  <c r="Z636" i="125"/>
  <c r="AA156" i="124"/>
  <c r="Z769" i="125"/>
  <c r="D139" i="124"/>
  <c r="Z737" i="125"/>
  <c r="M140" i="124"/>
  <c r="C104" i="124"/>
  <c r="M112" i="124"/>
  <c r="Z221" i="125"/>
  <c r="Z801" i="125"/>
  <c r="AC181" i="124"/>
  <c r="F964" i="125"/>
  <c r="Z419" i="125"/>
  <c r="T181" i="124"/>
  <c r="G128" i="124"/>
  <c r="O182" i="124"/>
  <c r="P964" i="125"/>
  <c r="Z335" i="125"/>
  <c r="S966" i="125"/>
  <c r="Z897" i="125"/>
  <c r="Z812" i="125"/>
  <c r="S131" i="124"/>
  <c r="T124" i="124"/>
  <c r="Q952" i="125"/>
  <c r="Z252" i="125"/>
  <c r="M160" i="124"/>
  <c r="A150" i="124"/>
  <c r="R120" i="124"/>
  <c r="O179" i="124"/>
  <c r="R160" i="124"/>
  <c r="X109" i="124"/>
  <c r="E963" i="125"/>
  <c r="Z16" i="125"/>
  <c r="B137" i="124"/>
  <c r="R944" i="125"/>
  <c r="I954" i="125"/>
  <c r="AC123" i="124"/>
  <c r="Z330" i="125"/>
  <c r="Z691" i="125"/>
  <c r="Z922" i="125"/>
  <c r="Z827" i="125"/>
  <c r="Z55" i="125"/>
  <c r="Z119" i="124"/>
  <c r="Z704" i="125"/>
  <c r="M963" i="125"/>
  <c r="G138" i="124"/>
  <c r="K106" i="124"/>
  <c r="Z592" i="125"/>
  <c r="AA168" i="124"/>
  <c r="L952" i="125"/>
  <c r="S107" i="124"/>
  <c r="K944" i="125"/>
  <c r="Y151" i="124"/>
  <c r="Z21" i="125"/>
  <c r="Z381" i="125"/>
  <c r="Z948" i="125"/>
  <c r="Z100" i="125"/>
  <c r="E965" i="125"/>
  <c r="B104" i="124"/>
  <c r="Z460" i="125"/>
  <c r="V168" i="124"/>
  <c r="T121" i="124"/>
  <c r="Z675" i="125"/>
  <c r="I106" i="124"/>
  <c r="Z192" i="125"/>
  <c r="Z634" i="125"/>
  <c r="Z899" i="125"/>
  <c r="K141" i="124"/>
  <c r="G167" i="124"/>
  <c r="R124" i="124"/>
  <c r="R954" i="125"/>
  <c r="AC182" i="124"/>
  <c r="O156" i="124"/>
  <c r="N161" i="124"/>
  <c r="S164" i="124"/>
  <c r="H963" i="125"/>
  <c r="P126" i="124"/>
  <c r="C156" i="124"/>
  <c r="B120" i="124"/>
  <c r="O953" i="125"/>
  <c r="M142" i="124"/>
  <c r="P32" i="125"/>
  <c r="H158" i="124"/>
  <c r="C182" i="124"/>
  <c r="AV36" i="128"/>
  <c r="C168" i="124"/>
  <c r="Z171" i="125"/>
  <c r="D106" i="124"/>
  <c r="AC129" i="124"/>
  <c r="Z207" i="125"/>
  <c r="I182" i="124"/>
  <c r="AA115" i="124"/>
  <c r="N130" i="124"/>
  <c r="Z228" i="125"/>
  <c r="T107" i="124"/>
  <c r="Z200" i="125"/>
  <c r="O121" i="124"/>
  <c r="Z894" i="125"/>
  <c r="Q120" i="124"/>
  <c r="Z772" i="125"/>
  <c r="C145" i="124"/>
  <c r="Z728" i="125"/>
  <c r="G161" i="124"/>
  <c r="D176" i="124"/>
  <c r="G168" i="124"/>
  <c r="Q106" i="124"/>
  <c r="Z794" i="125"/>
  <c r="K334" i="125"/>
  <c r="Q128" i="125"/>
  <c r="Q128" i="124"/>
  <c r="A138" i="124"/>
  <c r="Z108" i="124"/>
  <c r="O181" i="124"/>
  <c r="D711" i="125"/>
  <c r="Z792" i="125"/>
  <c r="F32" i="125"/>
  <c r="N110" i="124"/>
  <c r="O140" i="124"/>
  <c r="B157" i="124"/>
  <c r="AV41" i="128"/>
  <c r="J464" i="125"/>
  <c r="G141" i="124"/>
  <c r="I154" i="124"/>
  <c r="Z141" i="125"/>
  <c r="U126" i="124"/>
  <c r="H122" i="125"/>
  <c r="C808" i="125"/>
  <c r="C136" i="124"/>
  <c r="Z246" i="125"/>
  <c r="C962" i="125"/>
  <c r="I966" i="125"/>
  <c r="C160" i="124"/>
  <c r="Z377" i="125"/>
  <c r="J117" i="124"/>
  <c r="Z292" i="125"/>
  <c r="J956" i="125"/>
  <c r="K197" i="125"/>
  <c r="C139" i="124"/>
  <c r="Z539" i="125"/>
  <c r="Z173" i="124"/>
  <c r="AV16" i="128"/>
  <c r="Z528" i="125"/>
  <c r="G151" i="124"/>
  <c r="D170" i="124"/>
  <c r="Z729" i="125"/>
  <c r="G105" i="124"/>
  <c r="C173" i="124"/>
  <c r="D164" i="124"/>
  <c r="Z515" i="125"/>
  <c r="L108" i="124"/>
  <c r="Z603" i="125"/>
  <c r="J105" i="124"/>
  <c r="D145" i="124"/>
  <c r="A947" i="125"/>
  <c r="Z225" i="125"/>
  <c r="N167" i="124"/>
  <c r="Z537" i="125"/>
  <c r="Z20" i="125"/>
  <c r="Q111" i="124"/>
  <c r="V135" i="124"/>
  <c r="T127" i="124"/>
  <c r="N956" i="125"/>
  <c r="Z293" i="125"/>
  <c r="Z649" i="125"/>
  <c r="Z350" i="125"/>
  <c r="M950" i="125"/>
  <c r="A109" i="124"/>
  <c r="Z648" i="125"/>
  <c r="Z359" i="125"/>
  <c r="Z79" i="125"/>
  <c r="Z42" i="125"/>
  <c r="AB123" i="124"/>
  <c r="Z219" i="125"/>
  <c r="Z746" i="125"/>
  <c r="Q139" i="124"/>
  <c r="G129" i="124"/>
  <c r="Z674" i="125"/>
  <c r="J130" i="124"/>
  <c r="Y159" i="124"/>
  <c r="Z953" i="125"/>
  <c r="Z541" i="125"/>
  <c r="Z752" i="125"/>
  <c r="B130" i="124"/>
  <c r="Z597" i="125"/>
  <c r="Z449" i="125"/>
  <c r="G950" i="125"/>
  <c r="AV30" i="128"/>
  <c r="Z956" i="125"/>
  <c r="AV27" i="128"/>
  <c r="T168" i="124"/>
  <c r="S172" i="124"/>
  <c r="F961" i="125"/>
  <c r="J532" i="125"/>
  <c r="Z665" i="125"/>
  <c r="N945" i="125"/>
  <c r="G945" i="125"/>
  <c r="A125" i="124"/>
  <c r="Z154" i="124"/>
  <c r="P113" i="124"/>
  <c r="M179" i="124"/>
  <c r="AB157" i="124"/>
  <c r="AB163" i="124"/>
  <c r="P965" i="125"/>
  <c r="Q113" i="124"/>
  <c r="Z627" i="125"/>
  <c r="Z229" i="125"/>
  <c r="V125" i="124"/>
  <c r="Z960" i="125"/>
  <c r="G178" i="124"/>
  <c r="W128" i="124"/>
  <c r="L118" i="124"/>
  <c r="R159" i="124"/>
  <c r="C965" i="125"/>
  <c r="Z513" i="125"/>
  <c r="Z137" i="124"/>
  <c r="Z653" i="125"/>
  <c r="Z558" i="125"/>
  <c r="D115" i="124"/>
  <c r="L52" i="125"/>
  <c r="G162" i="124"/>
  <c r="Y131" i="124"/>
  <c r="Z628" i="125"/>
  <c r="Z436" i="125"/>
  <c r="O162" i="124"/>
  <c r="Z795" i="125"/>
  <c r="Z700" i="125"/>
  <c r="Z770" i="125"/>
  <c r="T135" i="124"/>
  <c r="I175" i="124"/>
  <c r="D174" i="124"/>
  <c r="Z856" i="125"/>
  <c r="K145" i="124"/>
  <c r="I114" i="124"/>
  <c r="G127" i="124"/>
  <c r="Z187" i="125"/>
  <c r="M41" i="125"/>
  <c r="S173" i="125"/>
  <c r="R149" i="124"/>
  <c r="T122" i="124"/>
  <c r="Z782" i="125"/>
  <c r="Z41" i="125"/>
  <c r="AA180" i="124"/>
  <c r="Z152" i="125"/>
  <c r="Q124" i="124"/>
  <c r="Z880" i="125"/>
  <c r="X155" i="124"/>
  <c r="C105" i="124"/>
  <c r="F302" i="125"/>
  <c r="E915" i="125"/>
  <c r="F134" i="124"/>
  <c r="O132" i="124"/>
  <c r="W127" i="124"/>
  <c r="Z615" i="125"/>
  <c r="I488" i="125"/>
  <c r="L957" i="125"/>
  <c r="Z84" i="125"/>
  <c r="K164" i="124"/>
  <c r="Z578" i="125"/>
  <c r="O159" i="124"/>
  <c r="Z49" i="125"/>
  <c r="E960" i="125"/>
  <c r="Z957" i="125"/>
  <c r="S163" i="124"/>
  <c r="U168" i="124"/>
  <c r="P132" i="124"/>
  <c r="J127" i="124"/>
  <c r="Z938" i="125"/>
  <c r="X181" i="124"/>
  <c r="Z822" i="125"/>
  <c r="Z568" i="125"/>
  <c r="AB113" i="124"/>
  <c r="Z236" i="125"/>
  <c r="L136" i="124"/>
  <c r="A175" i="124"/>
  <c r="L147" i="124"/>
  <c r="R168" i="124"/>
  <c r="Z45" i="125"/>
  <c r="AC154" i="124"/>
  <c r="Z864" i="125"/>
  <c r="U128" i="124"/>
  <c r="Z101" i="125"/>
  <c r="Y160" i="124"/>
  <c r="N105" i="124"/>
  <c r="K958" i="125"/>
  <c r="V164" i="124"/>
  <c r="Z507" i="125"/>
  <c r="L142" i="124"/>
  <c r="AA137" i="124"/>
  <c r="J182" i="124"/>
  <c r="W125" i="124"/>
  <c r="S965" i="125"/>
  <c r="D954" i="125"/>
  <c r="W182" i="124"/>
  <c r="J951" i="125"/>
  <c r="P961" i="125"/>
  <c r="J108" i="124"/>
  <c r="M965" i="125"/>
  <c r="K120" i="124"/>
  <c r="S120" i="124"/>
  <c r="U159" i="124"/>
  <c r="I163" i="124"/>
  <c r="I166" i="124"/>
  <c r="G962" i="125"/>
  <c r="Z917" i="125"/>
  <c r="P955" i="125"/>
  <c r="M954" i="125"/>
  <c r="P153" i="124"/>
  <c r="F171" i="124"/>
  <c r="Z425" i="125"/>
  <c r="B118" i="124"/>
  <c r="U152" i="124"/>
  <c r="Z88" i="125"/>
  <c r="H119" i="124"/>
  <c r="Z455" i="125"/>
  <c r="Z302" i="125"/>
  <c r="D119" i="124"/>
  <c r="C149" i="124"/>
  <c r="Z543" i="125"/>
  <c r="N958" i="125"/>
  <c r="I150" i="124"/>
  <c r="S945" i="125"/>
  <c r="Z816" i="125"/>
  <c r="J957" i="125"/>
  <c r="Z787" i="125"/>
  <c r="Z266" i="125"/>
  <c r="P173" i="124"/>
  <c r="N127" i="124"/>
  <c r="R109" i="124"/>
  <c r="P179" i="124"/>
  <c r="Q131" i="124"/>
  <c r="B153" i="124"/>
  <c r="J961" i="125"/>
  <c r="AA108" i="124"/>
  <c r="Z226" i="125"/>
  <c r="Z205" i="125"/>
  <c r="AA175" i="124"/>
  <c r="M152" i="124"/>
  <c r="Z921" i="125"/>
  <c r="Z574" i="125"/>
  <c r="K949" i="125"/>
  <c r="AV44" i="128"/>
  <c r="Z925" i="125"/>
  <c r="Z255" i="125"/>
  <c r="G103" i="124"/>
  <c r="V130" i="124"/>
  <c r="B174" i="124"/>
  <c r="L474" i="125"/>
  <c r="Z177" i="125"/>
  <c r="D157" i="124"/>
  <c r="Z748" i="125"/>
  <c r="Z767" i="125"/>
  <c r="Z395" i="125"/>
  <c r="N144" i="124"/>
  <c r="A167" i="124"/>
  <c r="Z182" i="125"/>
  <c r="E158" i="124"/>
  <c r="A165" i="124"/>
  <c r="AA143" i="124"/>
  <c r="Z760" i="125"/>
  <c r="K169" i="124"/>
  <c r="Q163" i="124"/>
  <c r="V170" i="124"/>
  <c r="A445" i="125"/>
  <c r="G119" i="124"/>
  <c r="T130" i="124"/>
  <c r="M165" i="124"/>
  <c r="C108" i="124"/>
  <c r="D152" i="124"/>
  <c r="U148" i="124"/>
  <c r="Z911" i="125"/>
  <c r="Z76" i="125"/>
  <c r="Z121" i="125"/>
  <c r="M130" i="124"/>
  <c r="AC119" i="124"/>
  <c r="O174" i="124"/>
  <c r="P137" i="124"/>
  <c r="Z163" i="124"/>
  <c r="Z637" i="125"/>
  <c r="T132" i="124"/>
  <c r="Z269" i="125"/>
  <c r="M133" i="124"/>
  <c r="J947" i="125"/>
  <c r="Z167" i="125"/>
  <c r="Z93" i="125"/>
  <c r="Z888" i="125"/>
  <c r="Z56" i="125"/>
  <c r="Z314" i="125"/>
  <c r="Z132" i="125"/>
  <c r="X103" i="124"/>
  <c r="S953" i="125"/>
  <c r="N191" i="125"/>
  <c r="M131" i="124"/>
  <c r="J107" i="124"/>
  <c r="Z511" i="125"/>
  <c r="O180" i="124"/>
  <c r="N142" i="124"/>
  <c r="Z487" i="125"/>
  <c r="Z793" i="125"/>
  <c r="U127" i="124"/>
  <c r="E110" i="124"/>
  <c r="R136" i="124"/>
  <c r="AC146" i="124"/>
  <c r="P151" i="124"/>
  <c r="I963" i="125"/>
  <c r="Z427" i="125"/>
  <c r="Z845" i="125"/>
  <c r="Z813" i="125"/>
  <c r="I113" i="124"/>
  <c r="B166" i="124"/>
  <c r="Z279" i="125"/>
  <c r="U122" i="124"/>
  <c r="Z99" i="125"/>
  <c r="Z877" i="125"/>
  <c r="G956" i="125"/>
  <c r="E164" i="124"/>
  <c r="Z886" i="125"/>
  <c r="P177" i="124"/>
  <c r="N952" i="125"/>
  <c r="Z681" i="125"/>
  <c r="Z107" i="124"/>
  <c r="Z278" i="125"/>
  <c r="R956" i="125"/>
  <c r="Z214" i="125"/>
  <c r="R946" i="125"/>
  <c r="Z590" i="125"/>
  <c r="F143" i="124"/>
  <c r="Z29" i="125"/>
  <c r="A163" i="124"/>
  <c r="I117" i="124"/>
  <c r="Z80" i="125"/>
  <c r="D946" i="125"/>
  <c r="F959" i="125"/>
  <c r="K945" i="125"/>
  <c r="Z105" i="125"/>
  <c r="AA172" i="124"/>
  <c r="Z231" i="125"/>
  <c r="B119" i="124"/>
  <c r="Z324" i="125"/>
  <c r="C126" i="124"/>
  <c r="Z663" i="125"/>
  <c r="F166" i="124"/>
  <c r="P945" i="125"/>
  <c r="Z299" i="125"/>
  <c r="O136" i="124"/>
  <c r="Z71" i="125"/>
  <c r="H146" i="124"/>
  <c r="AV19" i="128"/>
  <c r="G946" i="125"/>
  <c r="Z142" i="124"/>
  <c r="Z523" i="125"/>
  <c r="W168" i="124"/>
  <c r="Z57" i="125"/>
  <c r="N19" i="125"/>
  <c r="J162" i="124"/>
  <c r="Z161" i="125"/>
  <c r="V118" i="124"/>
  <c r="Z624" i="125"/>
  <c r="C951" i="125"/>
  <c r="Z183" i="125"/>
  <c r="Y180" i="124"/>
  <c r="Z393" i="125"/>
  <c r="Z758" i="125"/>
  <c r="F184" i="125"/>
  <c r="M138" i="124"/>
  <c r="N155" i="124"/>
  <c r="V152" i="124"/>
  <c r="Z348" i="125"/>
  <c r="Z715" i="125"/>
  <c r="W104" i="124"/>
  <c r="Z860" i="125"/>
  <c r="J138" i="124"/>
  <c r="Z817" i="125"/>
  <c r="D179" i="124"/>
  <c r="C151" i="124"/>
  <c r="M148" i="124"/>
  <c r="Q166" i="124"/>
  <c r="Y142" i="124"/>
  <c r="Z939" i="125"/>
  <c r="C957" i="125"/>
  <c r="Z333" i="125"/>
  <c r="O177" i="124"/>
  <c r="X128" i="124"/>
  <c r="P174" i="124"/>
  <c r="D697" i="125"/>
  <c r="B156" i="124"/>
  <c r="I952" i="125"/>
  <c r="L116" i="124"/>
  <c r="X176" i="124"/>
  <c r="V166" i="124"/>
  <c r="C175" i="124"/>
  <c r="Z182" i="124"/>
  <c r="Z62" i="125"/>
  <c r="R161" i="124"/>
  <c r="N370" i="125"/>
  <c r="E129" i="124"/>
  <c r="U176" i="124"/>
  <c r="S145" i="124"/>
  <c r="Z492" i="125"/>
  <c r="L122" i="124"/>
  <c r="N771" i="125"/>
  <c r="AA121" i="124"/>
  <c r="S134" i="124"/>
  <c r="Q121" i="124"/>
  <c r="Q122" i="124"/>
  <c r="K181" i="125"/>
  <c r="S111" i="124"/>
  <c r="M393" i="125"/>
  <c r="O143" i="124"/>
  <c r="G155" i="124"/>
  <c r="Z469" i="125"/>
  <c r="N961" i="125"/>
  <c r="A959" i="125"/>
  <c r="Z596" i="125"/>
  <c r="X115" i="124"/>
  <c r="J176" i="124"/>
  <c r="AA116" i="124"/>
  <c r="J602" i="125"/>
  <c r="Z340" i="125"/>
  <c r="P140" i="124"/>
  <c r="A105" i="124"/>
  <c r="D112" i="124"/>
  <c r="Z712" i="125"/>
  <c r="Z346" i="125"/>
  <c r="J157" i="124"/>
  <c r="I130" i="124"/>
  <c r="Z242" i="125"/>
  <c r="P159" i="124"/>
  <c r="F176" i="124"/>
  <c r="H137" i="124"/>
  <c r="G441" i="125"/>
  <c r="Z86" i="125"/>
  <c r="Z843" i="125"/>
  <c r="B172" i="124"/>
  <c r="Z481" i="125"/>
  <c r="AB172" i="124"/>
  <c r="Y127" i="124"/>
  <c r="Z209" i="125"/>
  <c r="L105" i="124"/>
  <c r="Z774" i="125"/>
  <c r="AV10" i="128"/>
  <c r="D120" i="124"/>
  <c r="Z117" i="124"/>
  <c r="Z944" i="125"/>
  <c r="Z853" i="125"/>
  <c r="X144" i="124"/>
  <c r="Z422" i="125"/>
  <c r="D131" i="124"/>
  <c r="L467" i="125"/>
  <c r="U123" i="124"/>
  <c r="N135" i="124"/>
  <c r="Z618" i="125"/>
  <c r="F117" i="124"/>
  <c r="Y108" i="124"/>
  <c r="Z315" i="125"/>
  <c r="Z197" i="125"/>
  <c r="Z281" i="125"/>
  <c r="G171" i="124"/>
  <c r="W145" i="124"/>
  <c r="Z900" i="125"/>
  <c r="Z567" i="125"/>
  <c r="B125" i="124"/>
  <c r="A170" i="124"/>
  <c r="Z611" i="125"/>
  <c r="Z115" i="124"/>
  <c r="Q149" i="124"/>
  <c r="U134" i="124"/>
  <c r="R154" i="124"/>
  <c r="Z532" i="125"/>
  <c r="AA149" i="124"/>
  <c r="AB125" i="124"/>
  <c r="Z732" i="125"/>
  <c r="N162" i="124"/>
  <c r="M949" i="125"/>
  <c r="D133" i="124"/>
  <c r="T148" i="124"/>
  <c r="Z65" i="125"/>
  <c r="AA138" i="124"/>
  <c r="Z730" i="125"/>
  <c r="N119" i="124"/>
  <c r="X145" i="124"/>
  <c r="M150" i="124"/>
  <c r="I151" i="124"/>
  <c r="T118" i="124"/>
  <c r="Q158" i="124"/>
  <c r="Y126" i="124"/>
  <c r="O111" i="124"/>
  <c r="P960" i="125"/>
  <c r="Z185" i="125"/>
  <c r="O168" i="124"/>
  <c r="AB167" i="124"/>
  <c r="W109" i="124"/>
  <c r="P840" i="125"/>
  <c r="P96" i="125"/>
  <c r="K122" i="124"/>
  <c r="Z738" i="125"/>
  <c r="K180" i="124"/>
  <c r="M159" i="124"/>
  <c r="Z526" i="125"/>
  <c r="H118" i="124"/>
  <c r="Z926" i="125"/>
  <c r="AA122" i="124"/>
  <c r="D146" i="124"/>
  <c r="O115" i="124"/>
  <c r="A108" i="124"/>
  <c r="D148" i="124"/>
  <c r="O129" i="124"/>
  <c r="N131" i="124"/>
  <c r="Z328" i="125"/>
  <c r="X125" i="124"/>
  <c r="M182" i="124"/>
  <c r="D161" i="124"/>
  <c r="Z825" i="125"/>
  <c r="Z165" i="124"/>
  <c r="G136" i="124"/>
  <c r="Z483" i="125"/>
  <c r="X153" i="124"/>
  <c r="K140" i="124"/>
  <c r="E160" i="124"/>
  <c r="Z339" i="125"/>
  <c r="Q151" i="125"/>
  <c r="O128" i="124"/>
  <c r="D127" i="124"/>
  <c r="Z115" i="125"/>
  <c r="Z560" i="125"/>
  <c r="A134" i="124"/>
  <c r="W122" i="124"/>
  <c r="Z529" i="125"/>
  <c r="B128" i="124"/>
  <c r="G29" i="125"/>
  <c r="Z734" i="125"/>
  <c r="B145" i="124"/>
  <c r="Z482" i="125"/>
  <c r="N478" i="125"/>
  <c r="J109" i="124"/>
  <c r="D177" i="124"/>
  <c r="Z407" i="125"/>
  <c r="AC127" i="124"/>
  <c r="Z561" i="125"/>
  <c r="F147" i="124"/>
  <c r="AC142" i="124"/>
  <c r="F946" i="125"/>
  <c r="Z641" i="125"/>
  <c r="Z821" i="125"/>
  <c r="P839" i="125"/>
  <c r="C162" i="124"/>
  <c r="C124" i="124"/>
  <c r="X163" i="124"/>
  <c r="H151" i="124"/>
  <c r="Q494" i="125"/>
  <c r="S346" i="125"/>
  <c r="F114" i="124"/>
  <c r="AC137" i="124"/>
  <c r="N245" i="125"/>
  <c r="Y117" i="124"/>
  <c r="R502" i="125"/>
  <c r="S128" i="124"/>
  <c r="Z38" i="125"/>
  <c r="I144" i="124"/>
  <c r="X112" i="124"/>
  <c r="L131" i="124"/>
  <c r="X124" i="124"/>
  <c r="C159" i="124"/>
  <c r="Q923" i="125"/>
  <c r="Q379" i="125"/>
  <c r="A33" i="125"/>
  <c r="Q115" i="124"/>
  <c r="R128" i="124"/>
  <c r="Z733" i="125"/>
  <c r="V139" i="124"/>
  <c r="Z686" i="125"/>
  <c r="O380" i="125"/>
  <c r="A137" i="124"/>
  <c r="K296" i="125"/>
  <c r="R130" i="124"/>
  <c r="AB130" i="124"/>
  <c r="O160" i="124"/>
  <c r="W113" i="124"/>
  <c r="O224" i="125"/>
  <c r="M126" i="124"/>
  <c r="AC145" i="124"/>
  <c r="B111" i="124"/>
  <c r="Z655" i="125"/>
  <c r="C98" i="125"/>
  <c r="O144" i="124"/>
  <c r="Z259" i="125"/>
  <c r="E169" i="124"/>
  <c r="C177" i="124"/>
  <c r="Z522" i="125"/>
  <c r="N946" i="125"/>
  <c r="J155" i="124"/>
  <c r="I104" i="124"/>
  <c r="F180" i="124"/>
  <c r="R164" i="124"/>
  <c r="H109" i="124"/>
  <c r="R176" i="125"/>
  <c r="AA112" i="124"/>
  <c r="S166" i="124"/>
  <c r="H104" i="124"/>
  <c r="Z165" i="125"/>
  <c r="P156" i="124"/>
  <c r="AB108" i="124"/>
  <c r="R155" i="124"/>
  <c r="I107" i="124"/>
  <c r="B171" i="124"/>
  <c r="U144" i="124"/>
  <c r="L958" i="125"/>
  <c r="Z300" i="125"/>
  <c r="E165" i="124"/>
  <c r="AC126" i="124"/>
  <c r="F167" i="124"/>
  <c r="S129" i="124"/>
  <c r="J181" i="124"/>
  <c r="W108" i="124"/>
  <c r="U160" i="124"/>
  <c r="U155" i="124"/>
  <c r="AA123" i="124"/>
  <c r="L165" i="124"/>
  <c r="Z195" i="125"/>
  <c r="AA157" i="124"/>
  <c r="D163" i="124"/>
  <c r="R177" i="124"/>
  <c r="R106" i="124"/>
  <c r="B149" i="124"/>
  <c r="Y125" i="124"/>
  <c r="Y144" i="124"/>
  <c r="A114" i="124"/>
  <c r="M753" i="125"/>
  <c r="Z479" i="125"/>
  <c r="Q110" i="124"/>
  <c r="Z410" i="125"/>
  <c r="U167" i="124"/>
  <c r="K964" i="125"/>
  <c r="F139" i="124"/>
  <c r="I945" i="125"/>
  <c r="R122" i="124"/>
  <c r="Z851" i="125"/>
  <c r="P146" i="124"/>
  <c r="S106" i="124"/>
  <c r="AB127" i="124"/>
  <c r="M129" i="124"/>
  <c r="V112" i="124"/>
  <c r="Q172" i="124"/>
  <c r="AB170" i="124"/>
  <c r="Z268" i="125"/>
  <c r="Q951" i="125"/>
  <c r="D109" i="124"/>
  <c r="Y149" i="124"/>
  <c r="Q157" i="124"/>
  <c r="AB161" i="124"/>
  <c r="J144" i="124"/>
  <c r="E954" i="125"/>
  <c r="Z43" i="125"/>
  <c r="H108" i="124"/>
  <c r="I181" i="124"/>
  <c r="E114" i="124"/>
  <c r="U112" i="124"/>
  <c r="W178" i="124"/>
  <c r="P125" i="124"/>
  <c r="Z357" i="125"/>
  <c r="K142" i="124"/>
  <c r="K154" i="124"/>
  <c r="AC180" i="124"/>
  <c r="Z906" i="125"/>
  <c r="Z656" i="125"/>
  <c r="Z135" i="124"/>
  <c r="X149" i="124"/>
  <c r="M106" i="124"/>
  <c r="L207" i="125"/>
  <c r="C167" i="124"/>
  <c r="K677" i="125"/>
  <c r="C531" i="125"/>
  <c r="G921" i="125"/>
  <c r="Z744" i="125"/>
  <c r="J135" i="124"/>
  <c r="Z703" i="125"/>
  <c r="P231" i="125"/>
  <c r="C163" i="124"/>
  <c r="S144" i="124"/>
  <c r="R292" i="125"/>
  <c r="K520" i="125"/>
  <c r="Q280" i="125"/>
  <c r="N174" i="125"/>
  <c r="C155" i="124"/>
  <c r="Z126" i="124"/>
  <c r="T140" i="124"/>
  <c r="G124" i="124"/>
  <c r="V128" i="124"/>
  <c r="Q161" i="124"/>
  <c r="J168" i="125"/>
  <c r="R270" i="125"/>
  <c r="K965" i="125"/>
  <c r="Z679" i="125"/>
  <c r="X182" i="124"/>
  <c r="G957" i="125"/>
  <c r="AC163" i="124"/>
  <c r="J963" i="125"/>
  <c r="Z408" i="125"/>
  <c r="V110" i="124"/>
  <c r="Z638" i="125"/>
  <c r="AB126" i="124"/>
  <c r="Y137" i="124"/>
  <c r="R119" i="124"/>
  <c r="M118" i="124"/>
  <c r="F127" i="124"/>
  <c r="R103" i="124"/>
  <c r="O450" i="125"/>
  <c r="O721" i="125"/>
  <c r="AB128" i="124"/>
  <c r="F60" i="125"/>
  <c r="G132" i="124"/>
  <c r="F136" i="124"/>
  <c r="G116" i="124"/>
  <c r="J132" i="124"/>
  <c r="L154" i="124"/>
  <c r="R126" i="124"/>
  <c r="A203" i="125"/>
  <c r="Z253" i="125"/>
  <c r="G593" i="125"/>
  <c r="A24" i="125"/>
  <c r="H221" i="125"/>
  <c r="N154" i="125"/>
  <c r="N15" i="125"/>
  <c r="D46" i="125"/>
  <c r="A164" i="124"/>
  <c r="Q274" i="125"/>
  <c r="A155" i="125"/>
  <c r="Z409" i="125"/>
  <c r="N178" i="124"/>
  <c r="C171" i="124"/>
  <c r="Z341" i="125"/>
  <c r="I128" i="124"/>
  <c r="AA128" i="124"/>
  <c r="P145" i="124"/>
  <c r="R955" i="125"/>
  <c r="S103" i="125"/>
  <c r="C183" i="125"/>
  <c r="G149" i="124"/>
  <c r="P116" i="124"/>
  <c r="S153" i="124"/>
  <c r="Z891" i="125"/>
  <c r="Z117" i="125"/>
  <c r="W135" i="124"/>
  <c r="K143" i="124"/>
  <c r="C268" i="125"/>
  <c r="N34" i="125"/>
  <c r="V137" i="124"/>
  <c r="P206" i="125"/>
  <c r="R118" i="124"/>
  <c r="Z366" i="125"/>
  <c r="A149" i="124"/>
  <c r="R950" i="125"/>
  <c r="R132" i="124"/>
  <c r="L160" i="124"/>
  <c r="H134" i="124"/>
  <c r="Z695" i="125"/>
  <c r="X150" i="124"/>
  <c r="H499" i="125"/>
  <c r="P158" i="124"/>
  <c r="K240" i="125"/>
  <c r="V155" i="124"/>
  <c r="Z862" i="125"/>
  <c r="AC178" i="124"/>
  <c r="T126" i="124"/>
  <c r="C150" i="124"/>
  <c r="Z263" i="125"/>
  <c r="Y113" i="124"/>
  <c r="I42" i="125"/>
  <c r="Z354" i="125"/>
  <c r="G247" i="125"/>
  <c r="K887" i="125"/>
  <c r="Z186" i="125"/>
  <c r="O154" i="124"/>
  <c r="U137" i="124"/>
  <c r="Z217" i="125"/>
  <c r="R296" i="125"/>
  <c r="G180" i="125"/>
  <c r="C188" i="125"/>
  <c r="Z353" i="125"/>
  <c r="W149" i="124"/>
  <c r="Z148" i="124"/>
  <c r="C953" i="125"/>
  <c r="Z295" i="125"/>
  <c r="Z553" i="125"/>
  <c r="Q145" i="124"/>
  <c r="Z867" i="125"/>
  <c r="R158" i="124"/>
  <c r="Z103" i="125"/>
  <c r="J161" i="124"/>
  <c r="Z502" i="125"/>
  <c r="AV13" i="128"/>
  <c r="W150" i="124"/>
  <c r="Z726" i="125"/>
  <c r="R138" i="124"/>
  <c r="A952" i="125"/>
  <c r="Q966" i="125"/>
  <c r="Z540" i="125"/>
  <c r="Z727" i="125"/>
  <c r="AB166" i="124"/>
  <c r="O158" i="124"/>
  <c r="H962" i="125"/>
  <c r="Z131" i="125"/>
  <c r="Z757" i="125"/>
  <c r="AB103" i="124"/>
  <c r="A182" i="124"/>
  <c r="G165" i="124"/>
  <c r="L128" i="124"/>
  <c r="P33" i="125"/>
  <c r="Z245" i="125"/>
  <c r="G106" i="124"/>
  <c r="O137" i="124"/>
  <c r="Z196" i="125"/>
  <c r="Z108" i="125"/>
  <c r="I179" i="124"/>
  <c r="Z418" i="125"/>
  <c r="Z267" i="125"/>
  <c r="I164" i="124"/>
  <c r="K179" i="124"/>
  <c r="E120" i="124"/>
  <c r="M137" i="124"/>
  <c r="G142" i="124"/>
  <c r="W175" i="124"/>
  <c r="AB131" i="124"/>
  <c r="K178" i="124"/>
  <c r="A143" i="124"/>
  <c r="A257" i="125"/>
  <c r="A80" i="125"/>
  <c r="G135" i="124"/>
  <c r="J119" i="124"/>
  <c r="P203" i="125"/>
  <c r="J502" i="125"/>
  <c r="C276" i="125"/>
  <c r="U125" i="124"/>
  <c r="S93" i="125"/>
  <c r="E130" i="125"/>
  <c r="Q152" i="124"/>
  <c r="Z140" i="125"/>
  <c r="S143" i="124"/>
  <c r="G166" i="124"/>
  <c r="I143" i="124"/>
  <c r="AB138" i="124"/>
  <c r="P949" i="125"/>
  <c r="Z411" i="125"/>
  <c r="Q140" i="124"/>
  <c r="Z17" i="125"/>
  <c r="Z435" i="125"/>
  <c r="R339" i="125"/>
  <c r="O171" i="124"/>
  <c r="Z741" i="125"/>
  <c r="Z896" i="125"/>
  <c r="Z643" i="125"/>
  <c r="J133" i="124"/>
  <c r="T176" i="124"/>
  <c r="G120" i="124"/>
  <c r="B135" i="124"/>
  <c r="Z363" i="125"/>
  <c r="O107" i="124"/>
  <c r="Z535" i="125"/>
  <c r="P139" i="124"/>
  <c r="B127" i="124"/>
  <c r="Q193" i="125"/>
  <c r="G114" i="124"/>
  <c r="H110" i="124"/>
  <c r="Z659" i="125"/>
  <c r="K957" i="125"/>
  <c r="W170" i="124"/>
  <c r="T138" i="124"/>
  <c r="A147" i="124"/>
  <c r="AA142" i="124"/>
  <c r="I111" i="124"/>
  <c r="Y115" i="124"/>
  <c r="X138" i="124"/>
  <c r="X107" i="124"/>
  <c r="L950" i="125"/>
  <c r="I618" i="125"/>
  <c r="E167" i="124"/>
  <c r="Z585" i="125"/>
  <c r="D960" i="125"/>
  <c r="Z525" i="125"/>
  <c r="D110" i="124"/>
  <c r="Z386" i="125"/>
  <c r="Z701" i="125"/>
  <c r="O113" i="124"/>
  <c r="A115" i="125"/>
  <c r="N154" i="124"/>
  <c r="P78" i="125"/>
  <c r="Q478" i="125"/>
  <c r="Z35" i="125"/>
  <c r="H821" i="125"/>
  <c r="A635" i="125"/>
  <c r="R459" i="125"/>
  <c r="N156" i="124"/>
  <c r="AC156" i="124"/>
  <c r="D168" i="124"/>
  <c r="Z949" i="125"/>
  <c r="Z807" i="125"/>
  <c r="Z119" i="125"/>
  <c r="Z127" i="125"/>
  <c r="Z25" i="125"/>
  <c r="AA109" i="124"/>
  <c r="I134" i="125"/>
  <c r="N108" i="124"/>
  <c r="S126" i="124"/>
  <c r="P108" i="124"/>
  <c r="Z247" i="125"/>
  <c r="H180" i="124"/>
  <c r="Z169" i="125"/>
  <c r="Z9" i="125"/>
  <c r="N179" i="124"/>
  <c r="Z123" i="124"/>
  <c r="Z240" i="125"/>
  <c r="Z788" i="125"/>
  <c r="S113" i="124"/>
  <c r="AC150" i="124"/>
  <c r="A174" i="124"/>
  <c r="Z90" i="125"/>
  <c r="J113" i="124"/>
  <c r="A956" i="125"/>
  <c r="M104" i="124"/>
  <c r="M317" i="125"/>
  <c r="E162" i="124"/>
  <c r="E177" i="124"/>
  <c r="N149" i="124"/>
  <c r="R241" i="125"/>
  <c r="O663" i="125"/>
  <c r="R153" i="124"/>
  <c r="Z830" i="125"/>
  <c r="Z120" i="124"/>
  <c r="S949" i="125"/>
  <c r="AB152" i="124"/>
  <c r="R711" i="125"/>
  <c r="C169" i="124"/>
  <c r="Z635" i="125"/>
  <c r="Z572" i="125"/>
  <c r="Z735" i="125"/>
  <c r="M163" i="124"/>
  <c r="R141" i="124"/>
  <c r="N964" i="125"/>
  <c r="I123" i="124"/>
  <c r="T113" i="124"/>
  <c r="Z388" i="125"/>
  <c r="Z832" i="125"/>
  <c r="P120" i="124"/>
  <c r="S182" i="124"/>
  <c r="Z440" i="125"/>
  <c r="I145" i="124"/>
  <c r="F162" i="124"/>
  <c r="F173" i="124"/>
  <c r="Z274" i="125"/>
  <c r="I423" i="125"/>
  <c r="Z549" i="125"/>
  <c r="Z783" i="125"/>
  <c r="R117" i="124"/>
  <c r="S179" i="124"/>
  <c r="Z161" i="124"/>
  <c r="O118" i="124"/>
  <c r="Z667" i="125"/>
  <c r="O141" i="124"/>
  <c r="Z771" i="125"/>
  <c r="AA179" i="124"/>
  <c r="W151" i="124"/>
  <c r="J950" i="125"/>
  <c r="C166" i="124"/>
  <c r="Z87" i="125"/>
  <c r="L133" i="124"/>
  <c r="Z644" i="125"/>
  <c r="N113" i="124"/>
  <c r="G130" i="124"/>
  <c r="M128" i="124"/>
  <c r="Z683" i="125"/>
  <c r="F164" i="124"/>
  <c r="J171" i="124"/>
  <c r="E159" i="124"/>
  <c r="Z456" i="125"/>
  <c r="Z164" i="124"/>
  <c r="X168" i="124"/>
  <c r="I171" i="124"/>
  <c r="F126" i="124"/>
  <c r="M164" i="124"/>
  <c r="Z316" i="125"/>
  <c r="X116" i="124"/>
  <c r="Q174" i="124"/>
  <c r="L167" i="124"/>
  <c r="D175" i="124"/>
  <c r="T165" i="124"/>
  <c r="M151" i="124"/>
  <c r="Q190" i="125"/>
  <c r="Z276" i="125"/>
  <c r="R112" i="124"/>
  <c r="F103" i="124"/>
  <c r="Z351" i="125"/>
  <c r="Z861" i="125"/>
  <c r="H776" i="125"/>
  <c r="J167" i="124"/>
  <c r="P966" i="125"/>
  <c r="E944" i="125"/>
  <c r="Z54" i="125"/>
  <c r="C138" i="124"/>
  <c r="P962" i="125"/>
  <c r="Z818" i="125"/>
  <c r="AV8" i="128"/>
  <c r="F149" i="124"/>
  <c r="Q160" i="124"/>
  <c r="AA126" i="124"/>
  <c r="Z244" i="125"/>
  <c r="R181" i="124"/>
  <c r="AV29" i="128"/>
  <c r="X160" i="124"/>
  <c r="E123" i="124"/>
  <c r="E141" i="124"/>
  <c r="X164" i="124"/>
  <c r="S88" i="125"/>
  <c r="C111" i="124"/>
  <c r="Z374" i="125"/>
  <c r="A529" i="125"/>
  <c r="Z914" i="125"/>
  <c r="Z901" i="125"/>
  <c r="Z230" i="125"/>
  <c r="K132" i="124"/>
  <c r="V148" i="124"/>
  <c r="Z942" i="125"/>
  <c r="A131" i="124"/>
  <c r="X113" i="124"/>
  <c r="C297" i="125"/>
  <c r="Z884" i="125"/>
  <c r="M122" i="124"/>
  <c r="W119" i="124"/>
  <c r="J111" i="124"/>
  <c r="O171" i="125"/>
  <c r="G200" i="125"/>
  <c r="M127" i="124"/>
  <c r="Y162" i="124"/>
  <c r="P172" i="124"/>
  <c r="N342" i="125"/>
  <c r="G157" i="124"/>
  <c r="F133" i="124"/>
  <c r="R107" i="125"/>
  <c r="I171" i="125"/>
  <c r="Z189" i="125"/>
  <c r="R452" i="125"/>
  <c r="G123" i="124"/>
  <c r="Z562" i="125"/>
  <c r="Z213" i="125"/>
  <c r="Z307" i="125"/>
  <c r="Z262" i="125"/>
  <c r="Q946" i="125"/>
  <c r="C87" i="125"/>
  <c r="X147" i="124"/>
  <c r="K181" i="124"/>
  <c r="G146" i="124"/>
  <c r="C152" i="124"/>
  <c r="Q125" i="124"/>
  <c r="K160" i="124"/>
  <c r="Z630" i="125"/>
  <c r="S411" i="125"/>
  <c r="E112" i="124"/>
  <c r="F115" i="124"/>
  <c r="M217" i="125"/>
  <c r="Z204" i="125"/>
  <c r="AC143" i="124"/>
  <c r="M416" i="125"/>
  <c r="T162" i="124"/>
  <c r="E102" i="125"/>
  <c r="A146" i="124"/>
  <c r="R116" i="124"/>
  <c r="Z494" i="125"/>
  <c r="AC167" i="124"/>
  <c r="H181" i="124"/>
  <c r="G889" i="125"/>
  <c r="B121" i="124"/>
  <c r="Z764" i="125"/>
  <c r="J121" i="124"/>
  <c r="B103" i="124"/>
  <c r="Z210" i="125"/>
  <c r="N713" i="125"/>
  <c r="AC113" i="124"/>
  <c r="AB140" i="124"/>
  <c r="R163" i="124"/>
  <c r="AA125" i="124"/>
  <c r="U111" i="124"/>
  <c r="Z846" i="125"/>
  <c r="N200" i="125"/>
  <c r="AA135" i="124"/>
  <c r="Z138" i="125"/>
  <c r="Z13" i="125"/>
  <c r="Z946" i="125"/>
  <c r="Z237" i="125"/>
  <c r="AC134" i="124"/>
  <c r="M70" i="125"/>
  <c r="V154" i="124"/>
  <c r="Z172" i="124"/>
  <c r="I703" i="125"/>
  <c r="I961" i="125"/>
  <c r="AA113" i="124"/>
  <c r="H71" i="125"/>
  <c r="E208" i="125"/>
  <c r="AC177" i="124"/>
  <c r="I285" i="125"/>
  <c r="S309" i="125"/>
  <c r="H525" i="125"/>
  <c r="M144" i="124"/>
  <c r="A68" i="125"/>
  <c r="D141" i="124"/>
  <c r="Z669" i="125"/>
  <c r="AB114" i="124"/>
  <c r="E144" i="124"/>
  <c r="L126" i="124"/>
  <c r="X108" i="124"/>
  <c r="Z188" i="125"/>
  <c r="F951" i="125"/>
  <c r="Z859" i="125"/>
  <c r="Z508" i="125"/>
  <c r="AV12" i="128"/>
  <c r="R597" i="125"/>
  <c r="X106" i="124"/>
  <c r="H223" i="125"/>
  <c r="AB122" i="124"/>
  <c r="Z28" i="125"/>
  <c r="H107" i="124"/>
  <c r="J225" i="125"/>
  <c r="S97" i="125"/>
  <c r="U153" i="124"/>
  <c r="U113" i="124"/>
  <c r="AB139" i="124"/>
  <c r="Z156" i="125"/>
  <c r="M336" i="125"/>
  <c r="H167" i="124"/>
  <c r="Z417" i="125"/>
  <c r="Z96" i="125"/>
  <c r="A126" i="124"/>
  <c r="M176" i="124"/>
  <c r="T149" i="124"/>
  <c r="V153" i="124"/>
  <c r="K152" i="124"/>
  <c r="K293" i="125"/>
  <c r="S133" i="125"/>
  <c r="D874" i="125"/>
  <c r="F106" i="124"/>
  <c r="C117" i="124"/>
  <c r="H70" i="125"/>
  <c r="L66" i="125"/>
  <c r="F152" i="124"/>
  <c r="G164" i="124"/>
  <c r="K569" i="125"/>
  <c r="G156" i="125"/>
  <c r="L159" i="124"/>
  <c r="X159" i="124"/>
  <c r="B122" i="124"/>
  <c r="G181" i="125"/>
  <c r="Z321" i="125"/>
  <c r="H46" i="125"/>
  <c r="K40" i="125"/>
  <c r="K372" i="125"/>
  <c r="Z660" i="125"/>
  <c r="A177" i="124"/>
  <c r="A118" i="124"/>
  <c r="S159" i="125"/>
  <c r="E126" i="125"/>
  <c r="A303" i="125"/>
  <c r="H174" i="124"/>
  <c r="R115" i="124"/>
  <c r="T163" i="124"/>
  <c r="X139" i="124"/>
  <c r="S114" i="124"/>
  <c r="D460" i="125"/>
  <c r="R889" i="125"/>
  <c r="I148" i="124"/>
  <c r="Z579" i="125"/>
  <c r="J140" i="124"/>
  <c r="Q151" i="124"/>
  <c r="E173" i="124"/>
  <c r="K166" i="124"/>
  <c r="AB107" i="124"/>
  <c r="L130" i="124"/>
  <c r="Z594" i="125"/>
  <c r="C109" i="124"/>
  <c r="P135" i="124"/>
  <c r="F156" i="124"/>
  <c r="AA155" i="124"/>
  <c r="G303" i="125"/>
  <c r="Z802" i="125"/>
  <c r="L271" i="125"/>
  <c r="G133" i="124"/>
  <c r="Q150" i="124"/>
  <c r="L137" i="124"/>
  <c r="Z437" i="125"/>
  <c r="AA105" i="124"/>
  <c r="T110" i="124"/>
  <c r="K436" i="125"/>
  <c r="Z546" i="125"/>
  <c r="O108" i="124"/>
  <c r="U136" i="124"/>
  <c r="Z720" i="125"/>
  <c r="T143" i="124"/>
  <c r="K108" i="124"/>
  <c r="X121" i="124"/>
  <c r="R152" i="124"/>
  <c r="G383" i="125"/>
  <c r="W139" i="124"/>
  <c r="I167" i="124"/>
  <c r="R179" i="124"/>
  <c r="Z952" i="125"/>
  <c r="Z125" i="124"/>
  <c r="I498" i="125"/>
  <c r="Z907" i="125"/>
  <c r="V176" i="124"/>
  <c r="B161" i="124"/>
  <c r="V181" i="124"/>
  <c r="Z322" i="125"/>
  <c r="N109" i="124"/>
  <c r="D103" i="125"/>
  <c r="P201" i="125"/>
  <c r="D563" i="125"/>
  <c r="M707" i="125"/>
  <c r="C890" i="125"/>
  <c r="S402" i="125"/>
  <c r="F331" i="125"/>
  <c r="A140" i="124"/>
  <c r="D265" i="125"/>
  <c r="S149" i="124"/>
  <c r="K363" i="125"/>
  <c r="AC157" i="124"/>
  <c r="Z809" i="125"/>
  <c r="Z909" i="125"/>
  <c r="U120" i="124"/>
  <c r="Z177" i="124"/>
  <c r="Z814" i="125"/>
  <c r="Y107" i="124"/>
  <c r="Q107" i="124"/>
  <c r="M342" i="125"/>
  <c r="H145" i="124"/>
  <c r="R39" i="128"/>
  <c r="Q705" i="125"/>
  <c r="D114" i="124"/>
  <c r="H113" i="124"/>
  <c r="H159" i="124"/>
  <c r="L152" i="124"/>
  <c r="AB180" i="124"/>
  <c r="E17" i="125"/>
  <c r="V117" i="124"/>
  <c r="D154" i="124"/>
  <c r="Z959" i="125"/>
  <c r="R171" i="124"/>
  <c r="M445" i="125"/>
  <c r="R8" i="128"/>
  <c r="AB173" i="124"/>
  <c r="Q439" i="125"/>
  <c r="L203" i="125"/>
  <c r="T172" i="124"/>
  <c r="P181" i="124"/>
  <c r="Z181" i="124"/>
  <c r="W123" i="124"/>
  <c r="H305" i="125"/>
  <c r="T161" i="124"/>
  <c r="P103" i="124"/>
  <c r="C157" i="124"/>
  <c r="K221" i="125"/>
  <c r="U116" i="124"/>
  <c r="R167" i="124"/>
  <c r="A129" i="124"/>
  <c r="J145" i="124"/>
  <c r="T153" i="124"/>
  <c r="T141" i="124"/>
  <c r="E130" i="124"/>
  <c r="K118" i="124"/>
  <c r="I838" i="125"/>
  <c r="H176" i="124"/>
  <c r="I830" i="125"/>
  <c r="P319" i="125"/>
  <c r="S543" i="125"/>
  <c r="P812" i="125"/>
  <c r="A340" i="125"/>
  <c r="H154" i="124"/>
  <c r="H162" i="124"/>
  <c r="M161" i="124"/>
  <c r="I143" i="125"/>
  <c r="E181" i="124"/>
  <c r="T154" i="124"/>
  <c r="G179" i="124"/>
  <c r="F567" i="125"/>
  <c r="G152" i="124"/>
  <c r="Z677" i="125"/>
  <c r="F172" i="124"/>
  <c r="L440" i="125"/>
  <c r="E154" i="124"/>
  <c r="C128" i="124"/>
  <c r="B107" i="124"/>
  <c r="J147" i="125"/>
  <c r="S508" i="125"/>
  <c r="Z139" i="124"/>
  <c r="O903" i="125"/>
  <c r="F101" i="125"/>
  <c r="O533" i="125"/>
  <c r="B180" i="124"/>
  <c r="T147" i="124"/>
  <c r="Z149" i="124"/>
  <c r="Z505" i="125"/>
  <c r="M964" i="125"/>
  <c r="H118" i="125"/>
  <c r="Z512" i="125"/>
  <c r="Z134" i="125"/>
  <c r="S108" i="124"/>
  <c r="Y146" i="124"/>
  <c r="R517" i="125"/>
  <c r="Z763" i="125"/>
  <c r="Z203" i="125"/>
  <c r="AC147" i="124"/>
  <c r="Z175" i="124"/>
  <c r="X152" i="124"/>
  <c r="J32" i="125"/>
  <c r="H956" i="125"/>
  <c r="O478" i="125"/>
  <c r="H157" i="124"/>
  <c r="Y181" i="124"/>
  <c r="G121" i="124"/>
  <c r="Z153" i="124"/>
  <c r="Z810" i="125"/>
  <c r="M181" i="124"/>
  <c r="E171" i="124"/>
  <c r="M175" i="124"/>
  <c r="D118" i="124"/>
  <c r="B114" i="124"/>
  <c r="C115" i="124"/>
  <c r="W114" i="124"/>
  <c r="Z745" i="125"/>
  <c r="X177" i="124"/>
  <c r="S124" i="124"/>
  <c r="Y122" i="124"/>
  <c r="F108" i="124"/>
  <c r="K123" i="124"/>
  <c r="G180" i="124"/>
  <c r="H133" i="124"/>
  <c r="N124" i="124"/>
  <c r="Z394" i="125"/>
  <c r="N139" i="124"/>
  <c r="D343" i="125"/>
  <c r="V160" i="124"/>
  <c r="C147" i="124"/>
  <c r="U141" i="124"/>
  <c r="O134" i="124"/>
  <c r="H111" i="124"/>
  <c r="F124" i="124"/>
  <c r="S159" i="124"/>
  <c r="A171" i="124"/>
  <c r="S341" i="125"/>
  <c r="I137" i="124"/>
  <c r="Q162" i="124"/>
  <c r="G160" i="124"/>
  <c r="Z779" i="125"/>
  <c r="E132" i="124"/>
  <c r="L308" i="125"/>
  <c r="I103" i="124"/>
  <c r="B169" i="124"/>
  <c r="S108" i="125"/>
  <c r="A181" i="124"/>
  <c r="N103" i="124"/>
  <c r="V147" i="124"/>
  <c r="C146" i="124"/>
  <c r="O105" i="124"/>
  <c r="A116" i="124"/>
  <c r="Z486" i="125"/>
  <c r="B168" i="124"/>
  <c r="D121" i="124"/>
  <c r="U121" i="124"/>
  <c r="D153" i="124"/>
  <c r="Z97" i="125"/>
  <c r="Z600" i="125"/>
  <c r="K110" i="124"/>
  <c r="O86" i="125"/>
  <c r="K474" i="125"/>
  <c r="Z23" i="125"/>
  <c r="F113" i="124"/>
  <c r="H161" i="124"/>
  <c r="S158" i="124"/>
  <c r="G228" i="125"/>
  <c r="Q448" i="125"/>
  <c r="J115" i="124"/>
  <c r="I146" i="125"/>
  <c r="J427" i="125"/>
  <c r="P41" i="125"/>
  <c r="Z294" i="125"/>
  <c r="X156" i="124"/>
  <c r="X105" i="124"/>
  <c r="Z849" i="125"/>
  <c r="AB141" i="124"/>
  <c r="AC110" i="124"/>
  <c r="U162" i="124"/>
  <c r="K137" i="124"/>
  <c r="K139" i="124"/>
  <c r="T106" i="124"/>
  <c r="N134" i="124"/>
  <c r="Z258" i="125"/>
  <c r="AV11" i="128"/>
  <c r="AV32" i="128"/>
  <c r="AC138" i="124"/>
  <c r="Z431" i="125"/>
  <c r="K149" i="124"/>
  <c r="G113" i="124"/>
  <c r="Z303" i="125"/>
  <c r="X154" i="124"/>
  <c r="X104" i="124"/>
  <c r="L811" i="125"/>
  <c r="Q178" i="124"/>
  <c r="J11" i="125"/>
  <c r="K112" i="124"/>
  <c r="F468" i="125"/>
  <c r="F160" i="124"/>
  <c r="A621" i="125"/>
  <c r="R131" i="124"/>
  <c r="Y135" i="124"/>
  <c r="AC120" i="124"/>
  <c r="H766" i="125"/>
  <c r="C114" i="124"/>
  <c r="K151" i="124"/>
  <c r="Z868" i="125"/>
  <c r="K174" i="124"/>
  <c r="X157" i="124"/>
  <c r="V177" i="124"/>
  <c r="H179" i="124"/>
  <c r="O479" i="125"/>
  <c r="N138" i="124"/>
  <c r="Z742" i="125"/>
  <c r="Z319" i="125"/>
  <c r="O122" i="124"/>
  <c r="P163" i="124"/>
  <c r="N148" i="124"/>
  <c r="X173" i="124"/>
  <c r="Z654" i="125"/>
  <c r="P107" i="124"/>
  <c r="AA160" i="124"/>
  <c r="Z83" i="125"/>
  <c r="Z489" i="125"/>
  <c r="Z271" i="125"/>
  <c r="Z599" i="125"/>
  <c r="Z415" i="125"/>
  <c r="E446" i="125"/>
  <c r="Y155" i="124"/>
  <c r="N106" i="125"/>
  <c r="I939" i="125"/>
  <c r="Z169" i="124"/>
  <c r="F141" i="124"/>
  <c r="H160" i="124"/>
  <c r="AC135" i="124"/>
  <c r="V138" i="124"/>
  <c r="N145" i="124"/>
  <c r="H103" i="124"/>
  <c r="Z174" i="125"/>
  <c r="A110" i="124"/>
  <c r="Z166" i="124"/>
  <c r="G109" i="124"/>
  <c r="G337" i="125"/>
  <c r="M593" i="125"/>
  <c r="X178" i="124"/>
  <c r="M482" i="125"/>
  <c r="I928" i="125"/>
  <c r="AB124" i="124"/>
  <c r="D108" i="124"/>
  <c r="G126" i="124"/>
  <c r="S170" i="124"/>
  <c r="AC139" i="124"/>
  <c r="AA110" i="124"/>
  <c r="N182" i="124"/>
  <c r="Z625" i="125"/>
  <c r="D699" i="125"/>
  <c r="S776" i="125"/>
  <c r="M320" i="125"/>
  <c r="G21" i="125"/>
  <c r="D64" i="125"/>
  <c r="I281" i="125"/>
  <c r="P142" i="124"/>
  <c r="N128" i="124"/>
  <c r="E105" i="124"/>
  <c r="P410" i="125"/>
  <c r="J432" i="125"/>
  <c r="M102" i="125"/>
  <c r="Q155" i="124"/>
  <c r="Z718" i="125"/>
  <c r="Z442" i="125"/>
  <c r="AV43" i="128"/>
  <c r="I155" i="124"/>
  <c r="F17" i="125"/>
  <c r="Y166" i="124"/>
  <c r="I134" i="124"/>
  <c r="Q69" i="125"/>
  <c r="L164" i="125"/>
  <c r="C660" i="125"/>
  <c r="Z122" i="125"/>
  <c r="P130" i="124"/>
  <c r="O613" i="125"/>
  <c r="Z463" i="125"/>
  <c r="N120" i="124"/>
  <c r="Z7" i="125"/>
  <c r="T133" i="124"/>
  <c r="I121" i="124"/>
  <c r="J141" i="124"/>
  <c r="AB120" i="124"/>
  <c r="Z121" i="124"/>
  <c r="H178" i="124"/>
  <c r="D950" i="125"/>
  <c r="R107" i="124"/>
  <c r="Z940" i="125"/>
  <c r="U115" i="124"/>
  <c r="O123" i="124"/>
  <c r="L376" i="125"/>
  <c r="C215" i="125"/>
  <c r="Z261" i="125"/>
  <c r="D687" i="125"/>
  <c r="V115" i="124"/>
  <c r="I142" i="124"/>
  <c r="G792" i="125"/>
  <c r="C508" i="125"/>
  <c r="Z566" i="125"/>
  <c r="V103" i="124"/>
  <c r="D126" i="124"/>
  <c r="S180" i="124"/>
  <c r="D138" i="124"/>
  <c r="Z143" i="125"/>
  <c r="H169" i="124"/>
  <c r="K201" i="125"/>
  <c r="E301" i="125"/>
  <c r="M39" i="125"/>
  <c r="L99" i="125"/>
  <c r="J412" i="125"/>
  <c r="G145" i="124"/>
  <c r="Z104" i="124"/>
  <c r="M484" i="125"/>
  <c r="U174" i="124"/>
  <c r="P131" i="124"/>
  <c r="G118" i="124"/>
  <c r="Q711" i="125"/>
  <c r="P448" i="125"/>
  <c r="Z902" i="125"/>
  <c r="AC122" i="124"/>
  <c r="Z498" i="125"/>
  <c r="M136" i="124"/>
  <c r="V180" i="124"/>
  <c r="K134" i="124"/>
  <c r="N150" i="124"/>
  <c r="Y143" i="124"/>
  <c r="O135" i="124"/>
  <c r="M178" i="124"/>
  <c r="Z784" i="125"/>
  <c r="Y145" i="124"/>
  <c r="O106" i="124"/>
  <c r="AB147" i="124"/>
  <c r="D76" i="125"/>
  <c r="H256" i="125"/>
  <c r="A178" i="124"/>
  <c r="L120" i="124"/>
  <c r="Z581" i="125"/>
  <c r="Y132" i="124"/>
  <c r="T137" i="124"/>
  <c r="D147" i="124"/>
  <c r="Z836" i="125"/>
  <c r="R140" i="124"/>
  <c r="R953" i="125"/>
  <c r="I133" i="124"/>
  <c r="Z865" i="125"/>
  <c r="M111" i="124"/>
  <c r="N217" i="125"/>
  <c r="T129" i="124"/>
  <c r="AC165" i="124"/>
  <c r="V106" i="124"/>
  <c r="S141" i="124"/>
  <c r="O172" i="124"/>
  <c r="V161" i="124"/>
  <c r="AB168" i="124"/>
  <c r="Z349" i="125"/>
  <c r="AB129" i="124"/>
  <c r="Z842" i="125"/>
  <c r="Z95" i="125"/>
  <c r="Q108" i="124"/>
  <c r="S151" i="124"/>
  <c r="K133" i="124"/>
  <c r="E103" i="124"/>
  <c r="D117" i="124"/>
  <c r="I117" i="125"/>
  <c r="X169" i="124"/>
  <c r="C179" i="124"/>
  <c r="AA151" i="124"/>
  <c r="U163" i="124"/>
  <c r="H106" i="124"/>
  <c r="H921" i="125"/>
  <c r="F130" i="124"/>
  <c r="Z722" i="125"/>
  <c r="W117" i="124"/>
  <c r="Z347" i="125"/>
  <c r="G197" i="125"/>
  <c r="C42" i="125"/>
  <c r="Q121" i="125"/>
  <c r="U129" i="124"/>
  <c r="H152" i="124"/>
  <c r="Z920" i="125"/>
  <c r="Z155" i="125"/>
  <c r="I122" i="124"/>
  <c r="L327" i="125"/>
  <c r="C404" i="125"/>
  <c r="P217" i="125"/>
  <c r="E224" i="125"/>
  <c r="P288" i="125"/>
  <c r="Z484" i="125"/>
  <c r="N168" i="124"/>
  <c r="G156" i="124"/>
  <c r="Z378" i="125"/>
  <c r="Z762" i="125"/>
  <c r="T178" i="124"/>
  <c r="Q55" i="125"/>
  <c r="L171" i="124"/>
  <c r="R201" i="125"/>
  <c r="X172" i="124"/>
  <c r="I413" i="125"/>
  <c r="Q138" i="124"/>
  <c r="B133" i="124"/>
  <c r="H340" i="125"/>
  <c r="Z232" i="125"/>
  <c r="C958" i="125"/>
  <c r="X162" i="124"/>
  <c r="AC125" i="124"/>
  <c r="Z284" i="125"/>
  <c r="Z18" i="125"/>
  <c r="Z116" i="125"/>
  <c r="O272" i="125"/>
  <c r="F384" i="125"/>
  <c r="K394" i="125"/>
  <c r="T152" i="124"/>
  <c r="Z327" i="125"/>
  <c r="U170" i="124"/>
  <c r="E176" i="124"/>
  <c r="AC171" i="124"/>
  <c r="J178" i="124"/>
  <c r="Z44" i="125"/>
  <c r="Z239" i="125"/>
  <c r="AB169" i="124"/>
  <c r="T139" i="124"/>
  <c r="Z33" i="125"/>
  <c r="Z874" i="125"/>
  <c r="M951" i="125"/>
  <c r="O139" i="124"/>
  <c r="Z387" i="125"/>
  <c r="J116" i="124"/>
  <c r="O133" i="124"/>
  <c r="AA129" i="124"/>
  <c r="Z70" i="125"/>
  <c r="Z467" i="125"/>
  <c r="Z163" i="125"/>
  <c r="E133" i="124"/>
  <c r="B109" i="124"/>
  <c r="Z857" i="125"/>
  <c r="U103" i="124"/>
  <c r="T109" i="124"/>
  <c r="W106" i="124"/>
  <c r="W146" i="124"/>
  <c r="O396" i="125"/>
  <c r="Z446" i="125"/>
  <c r="X132" i="124"/>
  <c r="Z416" i="125"/>
  <c r="H143" i="124"/>
  <c r="Z587" i="125"/>
  <c r="H662" i="125"/>
  <c r="A130" i="124"/>
  <c r="D720" i="125"/>
  <c r="R182" i="125"/>
  <c r="J86" i="125"/>
  <c r="A153" i="124"/>
  <c r="Z910" i="125"/>
  <c r="Z174" i="124"/>
  <c r="F168" i="124"/>
  <c r="Z850" i="125"/>
  <c r="B143" i="124"/>
  <c r="G822" i="125"/>
  <c r="B164" i="124"/>
  <c r="P296" i="125"/>
  <c r="Z588" i="125"/>
  <c r="U165" i="124"/>
  <c r="D540" i="125"/>
  <c r="Z932" i="125"/>
  <c r="G158" i="124"/>
  <c r="Z477" i="125"/>
  <c r="F151" i="124"/>
  <c r="Z145" i="124"/>
  <c r="Z114" i="125"/>
  <c r="I119" i="124"/>
  <c r="L124" i="124"/>
  <c r="I311" i="125"/>
  <c r="AC140" i="124"/>
  <c r="R205" i="125"/>
  <c r="Z866" i="125"/>
  <c r="K217" i="125"/>
  <c r="T134" i="124"/>
  <c r="C137" i="124"/>
  <c r="E600" i="125"/>
  <c r="N332" i="125"/>
  <c r="T112" i="124"/>
  <c r="Q134" i="124"/>
  <c r="F104" i="124"/>
  <c r="Z723" i="125"/>
  <c r="Z626" i="125"/>
  <c r="AB134" i="124"/>
  <c r="G395" i="125"/>
  <c r="S119" i="124"/>
  <c r="M175" i="125"/>
  <c r="Q368" i="125"/>
  <c r="K113" i="124"/>
  <c r="R516" i="125"/>
  <c r="I457" i="125"/>
  <c r="AB104" i="124"/>
  <c r="P80" i="125"/>
  <c r="S279" i="125"/>
  <c r="I547" i="125"/>
  <c r="AB135" i="124"/>
  <c r="Z402" i="125"/>
  <c r="Q100" i="125"/>
  <c r="S180" i="125"/>
  <c r="Q246" i="125"/>
  <c r="E124" i="124"/>
  <c r="B165" i="124"/>
  <c r="F135" i="124"/>
  <c r="E238" i="125"/>
  <c r="AA176" i="124"/>
  <c r="AA104" i="124"/>
  <c r="D103" i="124"/>
  <c r="AC131" i="124"/>
  <c r="E157" i="124"/>
  <c r="L162" i="124"/>
  <c r="R401" i="125"/>
  <c r="AB112" i="124"/>
  <c r="D837" i="125"/>
  <c r="E246" i="125"/>
  <c r="J314" i="125"/>
  <c r="M587" i="125"/>
  <c r="R442" i="125"/>
  <c r="Y170" i="124"/>
  <c r="N954" i="125"/>
  <c r="Z716" i="125"/>
  <c r="W134" i="124"/>
  <c r="Z852" i="125"/>
  <c r="G151" i="125"/>
  <c r="Z898" i="125"/>
  <c r="C164" i="124"/>
  <c r="AA164" i="124"/>
  <c r="Y130" i="124"/>
  <c r="B154" i="124"/>
  <c r="L129" i="124"/>
  <c r="Z791" i="125"/>
  <c r="Z839" i="125"/>
  <c r="F116" i="124"/>
  <c r="N158" i="124"/>
  <c r="O142" i="124"/>
  <c r="D162" i="124"/>
  <c r="Z432" i="125"/>
  <c r="V129" i="124"/>
  <c r="AA124" i="124"/>
  <c r="L181" i="124"/>
  <c r="L125" i="124"/>
  <c r="B132" i="124"/>
  <c r="Z72" i="125"/>
  <c r="E135" i="124"/>
  <c r="AB177" i="124"/>
  <c r="Q592" i="125"/>
  <c r="T116" i="124"/>
  <c r="J246" i="125"/>
  <c r="T169" i="124"/>
  <c r="AA174" i="124"/>
  <c r="R139" i="124"/>
  <c r="H250" i="125"/>
  <c r="Z147" i="124"/>
  <c r="W169" i="124"/>
  <c r="W152" i="124"/>
  <c r="P154" i="125"/>
  <c r="V171" i="124"/>
  <c r="U132" i="124"/>
  <c r="H172" i="124"/>
  <c r="U182" i="124"/>
  <c r="S168" i="124"/>
  <c r="F312" i="125"/>
  <c r="E153" i="124"/>
  <c r="Z872" i="125"/>
  <c r="F552" i="125"/>
  <c r="S176" i="124"/>
  <c r="H368" i="125"/>
  <c r="W155" i="124"/>
  <c r="K176" i="124"/>
  <c r="Z158" i="124"/>
  <c r="G324" i="125"/>
  <c r="D172" i="124"/>
  <c r="P178" i="124"/>
  <c r="K161" i="124"/>
  <c r="B173" i="124"/>
  <c r="N118" i="124"/>
  <c r="B159" i="124"/>
  <c r="Z109" i="124"/>
  <c r="T128" i="124"/>
  <c r="N260" i="125"/>
  <c r="X151" i="124"/>
  <c r="Z301" i="125"/>
  <c r="L479" i="125"/>
  <c r="J152" i="124"/>
  <c r="I124" i="124"/>
  <c r="B105" i="124"/>
  <c r="K157" i="125"/>
  <c r="L139" i="124"/>
  <c r="O47" i="125"/>
  <c r="R731" i="125"/>
  <c r="Z713" i="125"/>
  <c r="M956" i="125"/>
  <c r="S160" i="124"/>
  <c r="P133" i="124"/>
  <c r="L149" i="124"/>
  <c r="V162" i="124"/>
  <c r="Z414" i="125"/>
  <c r="S132" i="124"/>
  <c r="M149" i="124"/>
  <c r="Z803" i="125"/>
  <c r="J642" i="125"/>
  <c r="Z586" i="125"/>
  <c r="P160" i="124"/>
  <c r="Z847" i="125"/>
  <c r="S136" i="124"/>
  <c r="C176" i="124"/>
  <c r="C127" i="124"/>
  <c r="H129" i="124"/>
  <c r="R474" i="125"/>
  <c r="V105" i="124"/>
  <c r="K173" i="124"/>
  <c r="V109" i="124"/>
  <c r="Z103" i="124"/>
  <c r="I146" i="124"/>
  <c r="T119" i="124"/>
  <c r="Q173" i="124"/>
  <c r="X146" i="124"/>
  <c r="N174" i="124"/>
  <c r="Z233" i="125"/>
  <c r="S109" i="124"/>
  <c r="Q955" i="125"/>
  <c r="K157" i="124"/>
  <c r="I173" i="124"/>
  <c r="O127" i="124"/>
  <c r="S171" i="124"/>
  <c r="B112" i="124"/>
  <c r="M446" i="125"/>
  <c r="AV7" i="128"/>
  <c r="P168" i="124"/>
  <c r="AA140" i="124"/>
  <c r="A458" i="125"/>
  <c r="N152" i="124"/>
  <c r="X136" i="124"/>
  <c r="R735" i="125"/>
  <c r="W129" i="124"/>
  <c r="AV38" i="128"/>
  <c r="Z937" i="125"/>
  <c r="V142" i="124"/>
  <c r="I127" i="124"/>
  <c r="Z929" i="125"/>
  <c r="V143" i="124"/>
  <c r="E104" i="124"/>
  <c r="A161" i="124"/>
  <c r="AA114" i="124"/>
  <c r="L144" i="124"/>
  <c r="E121" i="124"/>
  <c r="M519" i="125"/>
  <c r="O461" i="125"/>
  <c r="AA146" i="124"/>
  <c r="J174" i="124"/>
  <c r="F179" i="125"/>
  <c r="O463" i="125"/>
  <c r="G780" i="125"/>
  <c r="C946" i="125"/>
  <c r="I169" i="124"/>
  <c r="P141" i="124"/>
  <c r="U181" i="124"/>
  <c r="O337" i="125"/>
  <c r="G951" i="125"/>
  <c r="Z676" i="125"/>
  <c r="Z838" i="125"/>
  <c r="O126" i="124"/>
  <c r="W153" i="124"/>
  <c r="P128" i="124"/>
  <c r="M648" i="125"/>
  <c r="X141" i="124"/>
  <c r="Y157" i="124"/>
  <c r="Z151" i="125"/>
  <c r="Z173" i="125"/>
  <c r="P180" i="124"/>
  <c r="Z129" i="125"/>
  <c r="D166" i="124"/>
  <c r="Z127" i="124"/>
  <c r="D116" i="124"/>
  <c r="S787" i="125"/>
  <c r="R156" i="124"/>
  <c r="B131" i="124"/>
  <c r="O165" i="124"/>
  <c r="Z931" i="125"/>
  <c r="G159" i="124"/>
  <c r="AA154" i="124"/>
  <c r="S90" i="125"/>
  <c r="G211" i="125"/>
  <c r="H41" i="125"/>
  <c r="A107" i="124"/>
  <c r="Y138" i="124"/>
  <c r="A9" i="125"/>
  <c r="Z565" i="125"/>
  <c r="Z288" i="125"/>
  <c r="R279" i="125"/>
  <c r="O253" i="125"/>
  <c r="R258" i="125"/>
  <c r="Q231" i="125"/>
  <c r="M105" i="124"/>
  <c r="A157" i="124"/>
  <c r="Z927" i="125"/>
  <c r="S104" i="124"/>
  <c r="W163" i="124"/>
  <c r="S165" i="124"/>
  <c r="AC159" i="124"/>
  <c r="W111" i="124"/>
  <c r="M233" i="125"/>
  <c r="K8" i="125"/>
  <c r="S675" i="125"/>
  <c r="H386" i="125"/>
  <c r="Z844" i="125"/>
  <c r="Z155" i="124"/>
  <c r="D158" i="124"/>
  <c r="Q147" i="124"/>
  <c r="Z913" i="125"/>
  <c r="Z306" i="125"/>
  <c r="AB105" i="124"/>
  <c r="K121" i="124"/>
  <c r="P104" i="124"/>
  <c r="I640" i="125"/>
  <c r="P796" i="125"/>
  <c r="R105" i="124"/>
  <c r="M141" i="124"/>
  <c r="C363" i="125"/>
  <c r="I125" i="124"/>
  <c r="T151" i="124"/>
  <c r="L151" i="124"/>
  <c r="N175" i="124"/>
  <c r="AA144" i="124"/>
  <c r="O150" i="124"/>
  <c r="AV9" i="128"/>
  <c r="AV42" i="128"/>
  <c r="X158" i="124"/>
  <c r="M134" i="124"/>
  <c r="Z668" i="125"/>
  <c r="P112" i="124"/>
  <c r="N785" i="125"/>
  <c r="W132" i="124"/>
  <c r="Z661" i="125"/>
  <c r="M540" i="125"/>
  <c r="Z222" i="125"/>
  <c r="Z401" i="125"/>
  <c r="P119" i="124"/>
  <c r="N957" i="125"/>
  <c r="R147" i="124"/>
  <c r="Z869" i="125"/>
  <c r="W144" i="124"/>
  <c r="Q182" i="124"/>
  <c r="M117" i="124"/>
  <c r="K126" i="124"/>
  <c r="K168" i="124"/>
  <c r="T156" i="124"/>
  <c r="S139" i="125"/>
  <c r="L266" i="125"/>
  <c r="Z94" i="125"/>
  <c r="W105" i="124"/>
  <c r="Z77" i="125"/>
  <c r="Z756" i="125"/>
  <c r="F747" i="125"/>
  <c r="K658" i="125"/>
  <c r="Q125" i="125"/>
  <c r="P117" i="124"/>
  <c r="Z905" i="125"/>
  <c r="M147" i="124"/>
  <c r="M143" i="124"/>
  <c r="A139" i="124"/>
  <c r="P393" i="125"/>
  <c r="R211" i="125"/>
  <c r="O416" i="125"/>
  <c r="G730" i="125"/>
  <c r="E145" i="124"/>
  <c r="L712" i="125"/>
  <c r="Z493" i="125"/>
  <c r="Z140" i="124"/>
  <c r="Y104" i="124"/>
  <c r="G175" i="124"/>
  <c r="R143" i="124"/>
  <c r="F465" i="125"/>
  <c r="AA132" i="124"/>
  <c r="AA141" i="124"/>
  <c r="Z488" i="125"/>
  <c r="O103" i="124"/>
  <c r="Y106" i="124"/>
  <c r="Z761" i="125"/>
  <c r="B182" i="124"/>
  <c r="H114" i="124"/>
  <c r="Z945" i="125"/>
  <c r="S553" i="125"/>
  <c r="W120" i="124"/>
  <c r="C795" i="125"/>
  <c r="L558" i="125"/>
  <c r="AC164" i="124"/>
  <c r="S338" i="125"/>
  <c r="E54" i="125"/>
  <c r="R99" i="125"/>
  <c r="P155" i="124"/>
  <c r="M125" i="124"/>
  <c r="K159" i="124"/>
  <c r="D144" i="124"/>
  <c r="K127" i="124"/>
  <c r="N122" i="124"/>
  <c r="K278" i="125"/>
  <c r="Q512" i="125"/>
  <c r="C691" i="125"/>
  <c r="L15" i="125"/>
  <c r="S668" i="125"/>
  <c r="C648" i="125"/>
  <c r="Q86" i="125"/>
  <c r="AA161" i="124"/>
  <c r="L114" i="125"/>
  <c r="O116" i="124"/>
  <c r="K125" i="124"/>
  <c r="Z621" i="125"/>
  <c r="A155" i="124"/>
  <c r="P167" i="124"/>
  <c r="G125" i="124"/>
  <c r="L138" i="124"/>
  <c r="G108" i="124"/>
  <c r="AC144" i="124"/>
  <c r="Z881" i="125"/>
  <c r="T157" i="124"/>
  <c r="C10" i="125"/>
  <c r="T144" i="124"/>
  <c r="N153" i="124"/>
  <c r="C403" i="125"/>
  <c r="H446" i="125"/>
  <c r="W171" i="124"/>
  <c r="R80" i="125"/>
  <c r="S117" i="125"/>
  <c r="D111" i="124"/>
  <c r="D523" i="125"/>
  <c r="W156" i="124"/>
  <c r="B110" i="124"/>
  <c r="R148" i="124"/>
  <c r="G148" i="124"/>
  <c r="Z170" i="125"/>
  <c r="V157" i="124"/>
  <c r="P129" i="124"/>
  <c r="M500" i="125"/>
  <c r="Z105" i="124"/>
  <c r="P114" i="124"/>
  <c r="Z162" i="125"/>
  <c r="N112" i="124"/>
  <c r="D562" i="125"/>
  <c r="W162" i="124"/>
  <c r="U135" i="124"/>
  <c r="Z708" i="125"/>
  <c r="Z501" i="125"/>
  <c r="Z652" i="125"/>
  <c r="H142" i="124"/>
  <c r="L112" i="124"/>
  <c r="J546" i="125"/>
  <c r="P521" i="125"/>
  <c r="P169" i="124"/>
  <c r="F119" i="124"/>
  <c r="Z180" i="124"/>
  <c r="AA159" i="124"/>
  <c r="Z130" i="125"/>
  <c r="D140" i="124"/>
  <c r="Y111" i="124"/>
  <c r="K167" i="124"/>
  <c r="Z360" i="125"/>
  <c r="F148" i="124"/>
  <c r="N631" i="125"/>
  <c r="I118" i="124"/>
  <c r="Z289" i="125"/>
  <c r="AC105" i="124"/>
  <c r="F174" i="124"/>
  <c r="K156" i="125"/>
  <c r="Z256" i="125"/>
  <c r="M735" i="125"/>
  <c r="J125" i="124"/>
  <c r="Q146" i="124"/>
  <c r="E434" i="125"/>
  <c r="S130" i="124"/>
  <c r="O675" i="125"/>
  <c r="L109" i="124"/>
  <c r="S649" i="125"/>
  <c r="O114" i="124"/>
  <c r="W110" i="124"/>
  <c r="Y171" i="124"/>
  <c r="S669" i="125"/>
  <c r="H514" i="125"/>
  <c r="A202" i="125"/>
  <c r="AB133" i="124"/>
  <c r="H579" i="125"/>
  <c r="J290" i="125"/>
  <c r="I163" i="125"/>
  <c r="L170" i="125"/>
  <c r="R367" i="125"/>
  <c r="V104" i="124"/>
  <c r="D259" i="125"/>
  <c r="C727" i="125"/>
  <c r="N157" i="124"/>
  <c r="Z465" i="125"/>
  <c r="J160" i="124"/>
  <c r="R144" i="124"/>
  <c r="M522" i="125"/>
  <c r="G683" i="125"/>
  <c r="L612" i="125"/>
  <c r="V134" i="124"/>
  <c r="G194" i="125"/>
  <c r="D205" i="125"/>
  <c r="M110" i="124"/>
  <c r="N376" i="125"/>
  <c r="Y139" i="124"/>
  <c r="E172" i="124"/>
  <c r="I227" i="125"/>
  <c r="H461" i="125"/>
  <c r="I675" i="125"/>
  <c r="AA171" i="124"/>
  <c r="I161" i="124"/>
  <c r="Y169" i="124"/>
  <c r="P118" i="124"/>
  <c r="P191" i="125"/>
  <c r="N95" i="125"/>
  <c r="N350" i="125"/>
  <c r="L278" i="125"/>
  <c r="M109" i="124"/>
  <c r="H194" i="125"/>
  <c r="L904" i="125"/>
  <c r="A605" i="125"/>
  <c r="P378" i="125"/>
  <c r="A685" i="125"/>
  <c r="I534" i="125"/>
  <c r="P375" i="125"/>
  <c r="AB121" i="124"/>
  <c r="P444" i="125"/>
  <c r="Z724" i="125"/>
  <c r="E229" i="125"/>
  <c r="AC103" i="124"/>
  <c r="M611" i="125"/>
  <c r="N291" i="125"/>
  <c r="AC176" i="124"/>
  <c r="F346" i="125"/>
  <c r="S169" i="124"/>
  <c r="S121" i="125"/>
  <c r="L875" i="125"/>
  <c r="Q109" i="124"/>
  <c r="AV35" i="128"/>
  <c r="Q108" i="125"/>
  <c r="H136" i="124"/>
  <c r="M669" i="125"/>
  <c r="Q167" i="124"/>
  <c r="AB165" i="124"/>
  <c r="O148" i="124"/>
  <c r="AC132" i="124"/>
  <c r="Z601" i="125"/>
  <c r="J139" i="124"/>
  <c r="N242" i="125"/>
  <c r="I120" i="124"/>
  <c r="K599" i="125"/>
  <c r="L540" i="125"/>
  <c r="V163" i="124"/>
  <c r="D497" i="125"/>
  <c r="Q493" i="125"/>
  <c r="E116" i="124"/>
  <c r="H823" i="125"/>
  <c r="G82" i="125"/>
  <c r="S818" i="125"/>
  <c r="P106" i="125"/>
  <c r="K110" i="125"/>
  <c r="O794" i="125"/>
  <c r="F629" i="125"/>
  <c r="O786" i="125"/>
  <c r="N858" i="125"/>
  <c r="N876" i="125"/>
  <c r="N544" i="125"/>
  <c r="S593" i="125"/>
  <c r="H406" i="125"/>
  <c r="S154" i="125"/>
  <c r="E352" i="125"/>
  <c r="D142" i="124"/>
  <c r="E383" i="125"/>
  <c r="I116" i="124"/>
  <c r="P86" i="125"/>
  <c r="S565" i="125"/>
  <c r="M116" i="124"/>
  <c r="N343" i="125"/>
  <c r="K373" i="125"/>
  <c r="S299" i="125"/>
  <c r="J658" i="125"/>
  <c r="J146" i="124"/>
  <c r="Q295" i="125"/>
  <c r="S125" i="124"/>
  <c r="Z443" i="125"/>
  <c r="X175" i="124"/>
  <c r="O146" i="124"/>
  <c r="I464" i="125"/>
  <c r="H173" i="124"/>
  <c r="O662" i="125"/>
  <c r="Q24" i="128"/>
  <c r="C534" i="125"/>
  <c r="S330" i="125"/>
  <c r="H463" i="125"/>
  <c r="K389" i="125"/>
  <c r="P741" i="125"/>
  <c r="R407" i="125"/>
  <c r="O170" i="124"/>
  <c r="A119" i="124"/>
  <c r="P134" i="124"/>
  <c r="L97" i="125"/>
  <c r="Z421" i="125"/>
  <c r="J149" i="124"/>
  <c r="Y141" i="124"/>
  <c r="Z194" i="125"/>
  <c r="R497" i="125"/>
  <c r="K940" i="125"/>
  <c r="Z234" i="125"/>
  <c r="T174" i="124"/>
  <c r="Z616" i="125"/>
  <c r="X127" i="124"/>
  <c r="P283" i="125"/>
  <c r="Z22" i="125"/>
  <c r="J180" i="125"/>
  <c r="L289" i="125"/>
  <c r="N181" i="124"/>
  <c r="N519" i="125"/>
  <c r="Q48" i="125"/>
  <c r="Z461" i="125"/>
  <c r="C376" i="125"/>
  <c r="P422" i="125"/>
  <c r="J625" i="125"/>
  <c r="C641" i="125"/>
  <c r="M751" i="125"/>
  <c r="L606" i="125"/>
  <c r="R787" i="125"/>
  <c r="R33" i="128"/>
  <c r="I73" i="125"/>
  <c r="S156" i="125"/>
  <c r="Y179" i="124"/>
  <c r="R511" i="125"/>
  <c r="E148" i="125"/>
  <c r="I115" i="124"/>
  <c r="C711" i="125"/>
  <c r="S637" i="125"/>
  <c r="B170" i="124"/>
  <c r="S155" i="124"/>
  <c r="E355" i="125"/>
  <c r="AA118" i="124"/>
  <c r="F245" i="125"/>
  <c r="K921" i="125"/>
  <c r="E350" i="125"/>
  <c r="G641" i="125"/>
  <c r="I644" i="125"/>
  <c r="H591" i="125"/>
  <c r="J213" i="125"/>
  <c r="P679" i="125"/>
  <c r="O37" i="125"/>
  <c r="Z12" i="125"/>
  <c r="R415" i="125"/>
  <c r="Z696" i="125"/>
  <c r="N133" i="124"/>
  <c r="S103" i="124"/>
  <c r="L381" i="125"/>
  <c r="M329" i="125"/>
  <c r="C194" i="125"/>
  <c r="D233" i="125"/>
  <c r="K87" i="125"/>
  <c r="Z128" i="124"/>
  <c r="H385" i="125"/>
  <c r="Y148" i="124"/>
  <c r="N163" i="124"/>
  <c r="D155" i="124"/>
  <c r="H171" i="125"/>
  <c r="J148" i="124"/>
  <c r="X171" i="124"/>
  <c r="I136" i="124"/>
  <c r="AC107" i="124"/>
  <c r="AA147" i="124"/>
  <c r="F109" i="124"/>
  <c r="O293" i="125"/>
  <c r="G550" i="125"/>
  <c r="S115" i="124"/>
  <c r="F703" i="125"/>
  <c r="J177" i="124"/>
  <c r="Z164" i="125"/>
  <c r="R145" i="124"/>
  <c r="X135" i="124"/>
  <c r="N279" i="125"/>
  <c r="Z128" i="125"/>
  <c r="M170" i="124"/>
  <c r="G626" i="125"/>
  <c r="H138" i="124"/>
  <c r="E174" i="124"/>
  <c r="C181" i="124"/>
  <c r="J236" i="125"/>
  <c r="Z270" i="125"/>
  <c r="AA111" i="124"/>
  <c r="H333" i="125"/>
  <c r="D182" i="124"/>
  <c r="Q534" i="125"/>
  <c r="Q621" i="125"/>
  <c r="P472" i="125"/>
  <c r="I383" i="125"/>
  <c r="D586" i="125"/>
  <c r="N140" i="124"/>
  <c r="C325" i="125"/>
  <c r="I159" i="124"/>
  <c r="G176" i="124"/>
  <c r="O485" i="125"/>
  <c r="M328" i="125"/>
  <c r="H127" i="124"/>
  <c r="W124" i="124"/>
  <c r="Z133" i="124"/>
  <c r="J165" i="124"/>
  <c r="P565" i="125"/>
  <c r="Z362" i="125"/>
  <c r="Z434" i="125"/>
  <c r="V124" i="124"/>
  <c r="L175" i="124"/>
  <c r="M946" i="125"/>
  <c r="D260" i="125"/>
  <c r="H939" i="125"/>
  <c r="F158" i="124"/>
  <c r="I138" i="124"/>
  <c r="Z113" i="124"/>
  <c r="U157" i="124"/>
  <c r="D329" i="125"/>
  <c r="D427" i="125"/>
  <c r="Y152" i="124"/>
  <c r="W176" i="124"/>
  <c r="N126" i="124"/>
  <c r="A115" i="124"/>
  <c r="Z778" i="125"/>
  <c r="N172" i="124"/>
  <c r="D160" i="124"/>
  <c r="T175" i="124"/>
  <c r="Q112" i="124"/>
  <c r="Y147" i="124"/>
  <c r="Z840" i="125"/>
  <c r="R180" i="124"/>
  <c r="Z835" i="125"/>
  <c r="F128" i="124"/>
  <c r="S255" i="125"/>
  <c r="T150" i="124"/>
  <c r="AC166" i="124"/>
  <c r="K646" i="125"/>
  <c r="M207" i="125"/>
  <c r="I349" i="125"/>
  <c r="Z804" i="125"/>
  <c r="A117" i="124"/>
  <c r="L176" i="124"/>
  <c r="O152" i="124"/>
  <c r="B134" i="124"/>
  <c r="Y175" i="124"/>
  <c r="Z168" i="125"/>
  <c r="O642" i="125"/>
  <c r="N129" i="124"/>
  <c r="N120" i="125"/>
  <c r="S157" i="124"/>
  <c r="Y134" i="124"/>
  <c r="J103" i="124"/>
  <c r="J454" i="125"/>
  <c r="U177" i="124"/>
  <c r="E549" i="125"/>
  <c r="R61" i="125"/>
  <c r="Q156" i="125"/>
  <c r="U154" i="124"/>
  <c r="F333" i="125"/>
  <c r="R454" i="125"/>
  <c r="T167" i="124"/>
  <c r="F122" i="124"/>
  <c r="E137" i="124"/>
  <c r="L650" i="125"/>
  <c r="B144" i="124"/>
  <c r="AC109" i="124"/>
  <c r="Z947" i="125"/>
  <c r="G212" i="125"/>
  <c r="P164" i="125"/>
  <c r="L93" i="125"/>
  <c r="S429" i="125"/>
  <c r="L12" i="128"/>
  <c r="P61" i="125"/>
  <c r="F196" i="125"/>
  <c r="S526" i="125"/>
  <c r="K699" i="125"/>
  <c r="E528" i="125"/>
  <c r="S259" i="125"/>
  <c r="M191" i="125"/>
  <c r="E134" i="124"/>
  <c r="Q461" i="125"/>
  <c r="J163" i="124"/>
  <c r="L549" i="125"/>
  <c r="B150" i="124"/>
  <c r="I22" i="125"/>
  <c r="L472" i="125"/>
  <c r="H374" i="125"/>
  <c r="A11" i="125"/>
  <c r="P95" i="125"/>
  <c r="Q143" i="124"/>
  <c r="A138" i="125"/>
  <c r="Z146" i="124"/>
  <c r="S9" i="124"/>
  <c r="Q468" i="125"/>
  <c r="Q118" i="124"/>
  <c r="Z160" i="124"/>
  <c r="Z235" i="125"/>
  <c r="O146" i="125"/>
  <c r="AJ15" i="124"/>
  <c r="N341" i="125"/>
  <c r="R261" i="125"/>
  <c r="W126" i="124"/>
  <c r="Q135" i="124"/>
  <c r="P110" i="124"/>
  <c r="F958" i="125"/>
  <c r="S146" i="124"/>
  <c r="AC161" i="124"/>
  <c r="S285" i="125"/>
  <c r="E490" i="125"/>
  <c r="R176" i="124"/>
  <c r="H130" i="124"/>
  <c r="E149" i="124"/>
  <c r="E122" i="124"/>
  <c r="Y163" i="124"/>
  <c r="S948" i="125"/>
  <c r="Q364" i="125"/>
  <c r="G122" i="124"/>
  <c r="W112" i="124"/>
  <c r="Z51" i="125"/>
  <c r="U146" i="124"/>
  <c r="A113" i="124"/>
  <c r="W166" i="124"/>
  <c r="Q177" i="124"/>
  <c r="Z916" i="125"/>
  <c r="AA162" i="124"/>
  <c r="K662" i="125"/>
  <c r="Z8" i="125"/>
  <c r="A380" i="125"/>
  <c r="AC114" i="124"/>
  <c r="V108" i="124"/>
  <c r="Q165" i="124"/>
  <c r="G107" i="125"/>
  <c r="N137" i="124"/>
  <c r="J431" i="125"/>
  <c r="J137" i="124"/>
  <c r="G505" i="125"/>
  <c r="B176" i="124"/>
  <c r="H512" i="125"/>
  <c r="R391" i="125"/>
  <c r="AB160" i="124"/>
  <c r="R129" i="124"/>
  <c r="D312" i="125"/>
  <c r="D122" i="124"/>
  <c r="F165" i="125"/>
  <c r="S281" i="125"/>
  <c r="K115" i="124"/>
  <c r="M153" i="124"/>
  <c r="Q514" i="125"/>
  <c r="F178" i="124"/>
  <c r="A256" i="125"/>
  <c r="U105" i="124"/>
  <c r="D180" i="124"/>
  <c r="G225" i="125"/>
  <c r="G118" i="125"/>
  <c r="G580" i="125"/>
  <c r="N60" i="125"/>
  <c r="R355" i="125"/>
  <c r="E724" i="125"/>
  <c r="Z311" i="125"/>
  <c r="G214" i="125"/>
  <c r="N518" i="125"/>
  <c r="P299" i="125"/>
  <c r="J258" i="125"/>
  <c r="A166" i="124"/>
  <c r="Z317" i="125"/>
  <c r="U166" i="124"/>
  <c r="R284" i="125"/>
  <c r="O104" i="124"/>
  <c r="V150" i="124"/>
  <c r="C113" i="124"/>
  <c r="E396" i="125"/>
  <c r="Z356" i="125"/>
  <c r="N172" i="125"/>
  <c r="M261" i="125"/>
  <c r="Y140" i="124"/>
  <c r="E834" i="125"/>
  <c r="I899" i="125"/>
  <c r="D134" i="125"/>
  <c r="A100" i="125"/>
  <c r="G155" i="125"/>
  <c r="A146" i="125"/>
  <c r="AJ14" i="124"/>
  <c r="H163" i="124"/>
  <c r="I263" i="125"/>
  <c r="AC158" i="124"/>
  <c r="E161" i="124"/>
  <c r="Z141" i="124"/>
  <c r="Q126" i="124"/>
  <c r="Z736" i="125"/>
  <c r="P364" i="125"/>
  <c r="E126" i="124"/>
  <c r="O117" i="124"/>
  <c r="R644" i="125"/>
  <c r="M443" i="125"/>
  <c r="N511" i="125"/>
  <c r="A385" i="125"/>
  <c r="P8" i="124"/>
  <c r="Q306" i="125"/>
  <c r="G456" i="125"/>
  <c r="Y109" i="124"/>
  <c r="W148" i="124"/>
  <c r="S774" i="125"/>
  <c r="O318" i="125"/>
  <c r="U119" i="124"/>
  <c r="L314" i="125"/>
  <c r="D654" i="125"/>
  <c r="S163" i="125"/>
  <c r="Z848" i="125"/>
  <c r="Q348" i="125"/>
  <c r="E115" i="124"/>
  <c r="B113" i="124"/>
  <c r="K56" i="125"/>
  <c r="Y116" i="124"/>
  <c r="C776" i="125"/>
  <c r="K103" i="124"/>
  <c r="G749" i="125"/>
  <c r="L179" i="124"/>
  <c r="L227" i="125"/>
  <c r="N468" i="125"/>
  <c r="D743" i="125"/>
  <c r="E125" i="125"/>
  <c r="AB174" i="124"/>
  <c r="M407" i="125"/>
  <c r="J118" i="124"/>
  <c r="K206" i="125"/>
  <c r="L166" i="124"/>
  <c r="J243" i="125"/>
  <c r="W143" i="124"/>
  <c r="Z151" i="124"/>
  <c r="J808" i="125"/>
  <c r="K660" i="125"/>
  <c r="Z841" i="125"/>
  <c r="Z491" i="125"/>
  <c r="I176" i="124"/>
  <c r="O368" i="125"/>
  <c r="U108" i="124"/>
  <c r="Q124" i="125"/>
  <c r="I399" i="125"/>
  <c r="G777" i="125"/>
  <c r="B20" i="124"/>
  <c r="A152" i="124"/>
  <c r="P148" i="124"/>
  <c r="O190" i="125"/>
  <c r="H272" i="125"/>
  <c r="Y167" i="124"/>
  <c r="Z304" i="125"/>
  <c r="R111" i="124"/>
  <c r="P150" i="124"/>
  <c r="A350" i="125"/>
  <c r="M651" i="125"/>
  <c r="D159" i="125"/>
  <c r="M104" i="125"/>
  <c r="M745" i="125"/>
  <c r="V131" i="124"/>
  <c r="Z904" i="125"/>
  <c r="Q153" i="124"/>
  <c r="L375" i="125"/>
  <c r="Z781" i="125"/>
  <c r="R660" i="125"/>
  <c r="J136" i="124"/>
  <c r="D701" i="125"/>
  <c r="M654" i="125"/>
  <c r="C597" i="125"/>
  <c r="W140" i="124"/>
  <c r="R163" i="125"/>
  <c r="C283" i="125"/>
  <c r="Z26" i="125"/>
  <c r="K956" i="125"/>
  <c r="E29" i="125"/>
  <c r="L151" i="125"/>
  <c r="R114" i="124"/>
  <c r="AA150" i="124"/>
  <c r="G319" i="125"/>
  <c r="J899" i="125"/>
  <c r="I315" i="125"/>
  <c r="I199" i="125"/>
  <c r="C625" i="125"/>
  <c r="Z759" i="125"/>
  <c r="N306" i="125"/>
  <c r="K892" i="125"/>
  <c r="Z682" i="125"/>
  <c r="L174" i="124"/>
  <c r="P165" i="124"/>
  <c r="Z629" i="125"/>
  <c r="J306" i="125"/>
  <c r="K130" i="124"/>
  <c r="U114" i="124"/>
  <c r="G113" i="125"/>
  <c r="G176" i="125"/>
  <c r="B142" i="124"/>
  <c r="AA181" i="124"/>
  <c r="M135" i="124"/>
  <c r="M902" i="125"/>
  <c r="Z796" i="125"/>
  <c r="F316" i="125"/>
  <c r="N399" i="125"/>
  <c r="D670" i="125"/>
  <c r="G715" i="125"/>
  <c r="D507" i="125"/>
  <c r="N778" i="125"/>
  <c r="N151" i="124"/>
  <c r="S16" i="125"/>
  <c r="H151" i="125"/>
  <c r="J322" i="125"/>
  <c r="M226" i="125"/>
  <c r="Z198" i="125"/>
  <c r="D123" i="124"/>
  <c r="H870" i="125"/>
  <c r="C361" i="125"/>
  <c r="Z831" i="125"/>
  <c r="F144" i="124"/>
  <c r="R751" i="125"/>
  <c r="Z131" i="124"/>
  <c r="O112" i="124"/>
  <c r="E291" i="125"/>
  <c r="O178" i="124"/>
  <c r="AB115" i="124"/>
  <c r="M158" i="124"/>
  <c r="C234" i="125"/>
  <c r="H112" i="124"/>
  <c r="H115" i="124"/>
  <c r="I683" i="125"/>
  <c r="J882" i="125"/>
  <c r="D215" i="125"/>
  <c r="S194" i="125"/>
  <c r="L545" i="125"/>
  <c r="R134" i="124"/>
  <c r="U107" i="124"/>
  <c r="J239" i="125"/>
  <c r="E139" i="124"/>
  <c r="H147" i="124"/>
  <c r="N360" i="125"/>
  <c r="E642" i="125"/>
  <c r="S112" i="124"/>
  <c r="D141" i="125"/>
  <c r="I235" i="125"/>
  <c r="H156" i="124"/>
  <c r="K148" i="125"/>
  <c r="C189" i="125"/>
  <c r="A611" i="125"/>
  <c r="Q156" i="124"/>
  <c r="I158" i="124"/>
  <c r="T142" i="124"/>
  <c r="J124" i="124"/>
  <c r="C185" i="125"/>
  <c r="Z800" i="125"/>
  <c r="Y172" i="124"/>
  <c r="Q719" i="125"/>
  <c r="F182" i="124"/>
  <c r="P402" i="125"/>
  <c r="O928" i="125"/>
  <c r="E568" i="125"/>
  <c r="P418" i="125"/>
  <c r="A401" i="125"/>
  <c r="I355" i="125"/>
  <c r="AB144" i="124"/>
  <c r="V158" i="124"/>
  <c r="N143" i="124"/>
  <c r="AV33" i="128"/>
  <c r="K368" i="125"/>
  <c r="F191" i="125"/>
  <c r="N487" i="125"/>
  <c r="Z212" i="125"/>
  <c r="V167" i="124"/>
  <c r="S275" i="125"/>
  <c r="J125" i="125"/>
  <c r="A132" i="124"/>
  <c r="AC173" i="124"/>
  <c r="K697" i="125"/>
  <c r="P171" i="124"/>
  <c r="F118" i="124"/>
  <c r="S424" i="125"/>
  <c r="R101" i="125"/>
  <c r="G644" i="125"/>
  <c r="Q616" i="125"/>
  <c r="J170" i="124"/>
  <c r="R607" i="125"/>
  <c r="J85" i="125"/>
  <c r="H124" i="124"/>
  <c r="X114" i="124"/>
  <c r="J58" i="125"/>
  <c r="A79" i="125"/>
  <c r="O356" i="125"/>
  <c r="L765" i="125"/>
  <c r="Y174" i="124"/>
  <c r="G47" i="125"/>
  <c r="K66" i="125"/>
  <c r="O97" i="125"/>
  <c r="G7" i="125"/>
  <c r="I118" i="125"/>
  <c r="H464" i="125"/>
  <c r="E320" i="125"/>
  <c r="F31" i="125"/>
  <c r="N367" i="125"/>
  <c r="D246" i="125"/>
  <c r="S366" i="125"/>
  <c r="R776" i="125"/>
  <c r="O624" i="125"/>
  <c r="F602" i="125"/>
  <c r="M636" i="125"/>
  <c r="F145" i="124"/>
  <c r="D228" i="125"/>
  <c r="S659" i="125"/>
  <c r="D37" i="125"/>
  <c r="I570" i="125"/>
  <c r="U106" i="124"/>
  <c r="E442" i="125"/>
  <c r="E108" i="124"/>
  <c r="G540" i="125"/>
  <c r="Q402" i="125"/>
  <c r="S703" i="125"/>
  <c r="L582" i="125"/>
  <c r="G611" i="125"/>
  <c r="S577" i="125"/>
  <c r="E653" i="125"/>
  <c r="O151" i="125"/>
  <c r="G871" i="125"/>
  <c r="J23" i="125"/>
  <c r="J450" i="125"/>
  <c r="R673" i="125"/>
  <c r="J61" i="125"/>
  <c r="K875" i="125"/>
  <c r="L305" i="125"/>
  <c r="P177" i="125"/>
  <c r="E143" i="124"/>
  <c r="H7" i="125"/>
  <c r="Z470" i="125"/>
  <c r="I213" i="125"/>
  <c r="O693" i="125"/>
  <c r="I487" i="125"/>
  <c r="G725" i="125"/>
  <c r="H330" i="125"/>
  <c r="A526" i="125"/>
  <c r="K353" i="125"/>
  <c r="M110" i="125"/>
  <c r="K114" i="124"/>
  <c r="K265" i="125"/>
  <c r="Z805" i="125"/>
  <c r="Z473" i="125"/>
  <c r="B116" i="124"/>
  <c r="A133" i="124"/>
  <c r="Q457" i="125"/>
  <c r="H177" i="124"/>
  <c r="Z111" i="124"/>
  <c r="F429" i="125"/>
  <c r="AC136" i="124"/>
  <c r="Z405" i="125"/>
  <c r="K377" i="125"/>
  <c r="N229" i="125"/>
  <c r="A468" i="125"/>
  <c r="A201" i="125"/>
  <c r="O673" i="125"/>
  <c r="S611" i="125"/>
  <c r="P111" i="124"/>
  <c r="K631" i="125"/>
  <c r="D576" i="125"/>
  <c r="C510" i="125"/>
  <c r="S105" i="124"/>
  <c r="H544" i="125"/>
  <c r="R262" i="125"/>
  <c r="S138" i="124"/>
  <c r="G557" i="125"/>
  <c r="D812" i="125"/>
  <c r="A172" i="124"/>
  <c r="J166" i="124"/>
  <c r="Y118" i="124"/>
  <c r="P108" i="125"/>
  <c r="N123" i="124"/>
  <c r="Z114" i="124"/>
  <c r="J110" i="124"/>
  <c r="Z428" i="125"/>
  <c r="C265" i="125"/>
  <c r="E16" i="125"/>
  <c r="P105" i="124"/>
  <c r="I105" i="124"/>
  <c r="K172" i="124"/>
  <c r="O474" i="125"/>
  <c r="Z150" i="125"/>
  <c r="J137" i="125"/>
  <c r="H507" i="125"/>
  <c r="H876" i="125"/>
  <c r="N265" i="125"/>
  <c r="S98" i="125"/>
  <c r="M286" i="125"/>
  <c r="AB106" i="124"/>
  <c r="P137" i="125"/>
  <c r="N107" i="124"/>
  <c r="Z582" i="125"/>
  <c r="K397" i="125"/>
  <c r="G755" i="125"/>
  <c r="E397" i="125"/>
  <c r="M200" i="125"/>
  <c r="P90" i="125"/>
  <c r="S150" i="124"/>
  <c r="O573" i="125"/>
  <c r="V132" i="124"/>
  <c r="F574" i="125"/>
  <c r="S606" i="125"/>
  <c r="K337" i="125"/>
  <c r="K130" i="125"/>
  <c r="G137" i="124"/>
  <c r="G605" i="125"/>
  <c r="M201" i="125"/>
  <c r="N178" i="125"/>
  <c r="H86" i="125"/>
  <c r="K191" i="125"/>
  <c r="N371" i="125"/>
  <c r="D352" i="125"/>
  <c r="R528" i="125"/>
  <c r="D201" i="125"/>
  <c r="N144" i="125"/>
  <c r="A144" i="124"/>
  <c r="N136" i="124"/>
  <c r="R137" i="124"/>
  <c r="R509" i="125"/>
  <c r="F745" i="125"/>
  <c r="T170" i="124"/>
  <c r="Q105" i="125"/>
  <c r="G264" i="125"/>
  <c r="F110" i="124"/>
  <c r="AC148" i="124"/>
  <c r="AB148" i="124"/>
  <c r="Z323" i="125"/>
  <c r="F169" i="124"/>
  <c r="C148" i="125"/>
  <c r="L270" i="125"/>
  <c r="D223" i="125"/>
  <c r="C443" i="125"/>
  <c r="N375" i="125"/>
  <c r="P223" i="125"/>
  <c r="I30" i="125"/>
  <c r="J222" i="125"/>
  <c r="E292" i="125"/>
  <c r="W158" i="124"/>
  <c r="O109" i="124"/>
  <c r="C116" i="125"/>
  <c r="D731" i="125"/>
  <c r="G92" i="125"/>
  <c r="Z923" i="125"/>
  <c r="F35" i="125"/>
  <c r="E447" i="125"/>
  <c r="F746" i="125"/>
  <c r="Q671" i="125"/>
  <c r="C737" i="125"/>
  <c r="K182" i="124"/>
  <c r="E109" i="125"/>
  <c r="C208" i="125"/>
  <c r="G334" i="125"/>
  <c r="P323" i="125"/>
  <c r="Y178" i="124"/>
  <c r="Y124" i="124"/>
  <c r="C203" i="125"/>
  <c r="I149" i="124"/>
  <c r="Q296" i="125"/>
  <c r="AB179" i="124"/>
  <c r="S294" i="125"/>
  <c r="Q721" i="125"/>
  <c r="I108" i="124"/>
  <c r="I157" i="124"/>
  <c r="I126" i="125"/>
  <c r="O120" i="124"/>
  <c r="AB181" i="124"/>
  <c r="C96" i="125"/>
  <c r="A21" i="125"/>
  <c r="D165" i="124"/>
  <c r="AC151" i="124"/>
  <c r="R169" i="124"/>
  <c r="U117" i="124"/>
  <c r="A193" i="125"/>
  <c r="A505" i="125"/>
  <c r="Y128" i="124"/>
  <c r="Z519" i="125"/>
  <c r="Z110" i="124"/>
  <c r="E227" i="125"/>
  <c r="V111" i="124"/>
  <c r="O22" i="125"/>
  <c r="O390" i="125"/>
  <c r="O363" i="125"/>
  <c r="M823" i="125"/>
  <c r="K504" i="125"/>
  <c r="S122" i="124"/>
  <c r="S249" i="125"/>
  <c r="K135" i="124"/>
  <c r="A467" i="125"/>
  <c r="L459" i="125"/>
  <c r="D240" i="125"/>
  <c r="S177" i="124"/>
  <c r="Y114" i="124"/>
  <c r="K291" i="125"/>
  <c r="C453" i="125"/>
  <c r="M501" i="125"/>
  <c r="H95" i="125"/>
  <c r="G736" i="125"/>
  <c r="D558" i="125"/>
  <c r="C216" i="125"/>
  <c r="D465" i="125"/>
  <c r="E262" i="125"/>
  <c r="AC118" i="124"/>
  <c r="D134" i="124"/>
  <c r="Y165" i="124"/>
  <c r="AA177" i="124"/>
  <c r="L164" i="124"/>
  <c r="T171" i="124"/>
  <c r="K328" i="125"/>
  <c r="L274" i="125"/>
  <c r="K470" i="125"/>
  <c r="R174" i="124"/>
  <c r="U169" i="124"/>
  <c r="Q608" i="125"/>
  <c r="J60" i="125"/>
  <c r="J890" i="125"/>
  <c r="J295" i="125"/>
  <c r="Z943" i="125"/>
  <c r="Q245" i="125"/>
  <c r="Z480" i="125"/>
  <c r="I320" i="125"/>
  <c r="J143" i="124"/>
  <c r="F740" i="125"/>
  <c r="O175" i="124"/>
  <c r="Q181" i="124"/>
  <c r="F76" i="125"/>
  <c r="S660" i="125"/>
  <c r="O748" i="125"/>
  <c r="M742" i="125"/>
  <c r="E244" i="125"/>
  <c r="H291" i="125"/>
  <c r="H575" i="125"/>
  <c r="O107" i="125"/>
  <c r="I103" i="125"/>
  <c r="N444" i="125"/>
  <c r="E400" i="125"/>
  <c r="N717" i="125"/>
  <c r="N18" i="124"/>
  <c r="K556" i="125"/>
  <c r="C162" i="125"/>
  <c r="E145" i="125"/>
  <c r="H261" i="125"/>
  <c r="K179" i="125"/>
  <c r="Q316" i="125"/>
  <c r="Q216" i="125"/>
  <c r="L823" i="125"/>
  <c r="I75" i="125"/>
  <c r="P834" i="125"/>
  <c r="I112" i="124"/>
  <c r="H148" i="125"/>
  <c r="K80" i="125"/>
  <c r="K161" i="125"/>
  <c r="P142" i="125"/>
  <c r="S319" i="125"/>
  <c r="O508" i="125"/>
  <c r="G35" i="125"/>
  <c r="G203" i="125"/>
  <c r="C154" i="124"/>
  <c r="M272" i="125"/>
  <c r="M460" i="125"/>
  <c r="M127" i="125"/>
  <c r="S714" i="125"/>
  <c r="F858" i="125"/>
  <c r="D531" i="125"/>
  <c r="I196" i="125"/>
  <c r="H184" i="125"/>
  <c r="Q304" i="125"/>
  <c r="L602" i="125"/>
  <c r="S479" i="125"/>
  <c r="L319" i="125"/>
  <c r="F305" i="125"/>
  <c r="L431" i="125"/>
  <c r="N75" i="125"/>
  <c r="Z171" i="124"/>
  <c r="P677" i="125"/>
  <c r="M911" i="125"/>
  <c r="M97" i="125"/>
  <c r="AC108" i="124"/>
  <c r="AC170" i="124"/>
  <c r="P705" i="125"/>
  <c r="C412" i="125"/>
  <c r="F132" i="125"/>
  <c r="K222" i="125"/>
  <c r="S52" i="125"/>
  <c r="P65" i="125"/>
  <c r="E765" i="125"/>
  <c r="AA169" i="124"/>
  <c r="F366" i="125"/>
  <c r="E231" i="125"/>
  <c r="D17" i="125"/>
  <c r="P657" i="125"/>
  <c r="G354" i="125"/>
  <c r="L456" i="125"/>
  <c r="A74" i="125"/>
  <c r="D600" i="125"/>
  <c r="S387" i="125"/>
  <c r="C685" i="125"/>
  <c r="C133" i="125"/>
  <c r="Q181" i="125"/>
  <c r="D349" i="125"/>
  <c r="H117" i="124"/>
  <c r="A106" i="124"/>
  <c r="C119" i="124"/>
  <c r="K158" i="124"/>
  <c r="I505" i="125"/>
  <c r="G182" i="124"/>
  <c r="D124" i="124"/>
  <c r="N176" i="124"/>
  <c r="P115" i="124"/>
  <c r="W179" i="124"/>
  <c r="I176" i="125"/>
  <c r="S178" i="124"/>
  <c r="K231" i="125"/>
  <c r="X165" i="124"/>
  <c r="Z563" i="125"/>
  <c r="Q180" i="124"/>
  <c r="L117" i="124"/>
  <c r="L368" i="125"/>
  <c r="E577" i="125"/>
  <c r="K214" i="125"/>
  <c r="M192" i="125"/>
  <c r="S347" i="125"/>
  <c r="M136" i="125"/>
  <c r="M597" i="125"/>
  <c r="Q327" i="125"/>
  <c r="AB149" i="124"/>
  <c r="C110" i="124"/>
  <c r="D104" i="124"/>
  <c r="B126" i="124"/>
  <c r="D633" i="125"/>
  <c r="A142" i="124"/>
  <c r="O168" i="125"/>
  <c r="Z510" i="125"/>
  <c r="F159" i="124"/>
  <c r="C846" i="125"/>
  <c r="L78" i="125"/>
  <c r="C168" i="125"/>
  <c r="T111" i="124"/>
  <c r="F500" i="125"/>
  <c r="Z542" i="125"/>
  <c r="P919" i="125"/>
  <c r="L594" i="125"/>
  <c r="M627" i="125"/>
  <c r="P317" i="125"/>
  <c r="Z152" i="124"/>
  <c r="O659" i="125"/>
  <c r="H582" i="125"/>
  <c r="Z249" i="125"/>
  <c r="O248" i="125"/>
  <c r="L430" i="125"/>
  <c r="L674" i="125"/>
  <c r="D359" i="125"/>
  <c r="D506" i="125"/>
  <c r="Q735" i="125"/>
  <c r="F121" i="124"/>
  <c r="J862" i="125"/>
  <c r="O244" i="125"/>
  <c r="E65" i="125"/>
  <c r="C130" i="124"/>
  <c r="AA170" i="124"/>
  <c r="Z646" i="125"/>
  <c r="A124" i="124"/>
  <c r="AB111" i="124"/>
  <c r="V114" i="124"/>
  <c r="Z81" i="125"/>
  <c r="D928" i="125"/>
  <c r="E146" i="125"/>
  <c r="AF44" i="128"/>
  <c r="O149" i="124"/>
  <c r="Q513" i="125"/>
  <c r="P92" i="125"/>
  <c r="J175" i="124"/>
  <c r="C267" i="125"/>
  <c r="T115" i="124"/>
  <c r="P162" i="124"/>
  <c r="O166" i="124"/>
  <c r="A221" i="125"/>
  <c r="S135" i="124"/>
  <c r="D173" i="124"/>
  <c r="J106" i="124"/>
  <c r="C892" i="125"/>
  <c r="H509" i="125"/>
  <c r="I342" i="125"/>
  <c r="Z73" i="125"/>
  <c r="O488" i="125"/>
  <c r="H80" i="125"/>
  <c r="P182" i="124"/>
  <c r="H166" i="124"/>
  <c r="Q894" i="125"/>
  <c r="K486" i="125"/>
  <c r="C309" i="125"/>
  <c r="F185" i="125"/>
  <c r="H78" i="125"/>
  <c r="D198" i="125"/>
  <c r="T131" i="124"/>
  <c r="A104" i="124"/>
  <c r="C122" i="124"/>
  <c r="I250" i="125"/>
  <c r="H164" i="124"/>
  <c r="J154" i="124"/>
  <c r="Z650" i="125"/>
  <c r="K16" i="125"/>
  <c r="E749" i="125"/>
  <c r="AJ32" i="128"/>
  <c r="L843" i="125"/>
  <c r="AB158" i="124"/>
  <c r="P488" i="125"/>
  <c r="V133" i="124"/>
  <c r="Q137" i="124"/>
  <c r="G134" i="124"/>
  <c r="J156" i="124"/>
  <c r="F300" i="125"/>
  <c r="L457" i="125"/>
  <c r="S683" i="125"/>
  <c r="J418" i="125"/>
  <c r="Y129" i="124"/>
  <c r="H695" i="125"/>
  <c r="A278" i="125"/>
  <c r="AB164" i="124"/>
  <c r="L546" i="125"/>
  <c r="C525" i="125"/>
  <c r="C347" i="125"/>
  <c r="Z113" i="125"/>
  <c r="N111" i="124"/>
  <c r="D107" i="124"/>
  <c r="P186" i="125"/>
  <c r="F112" i="124"/>
  <c r="O773" i="125"/>
  <c r="Z550" i="125"/>
  <c r="Z605" i="125"/>
  <c r="G99" i="125"/>
  <c r="L561" i="125"/>
  <c r="E440" i="125"/>
  <c r="P98" i="125"/>
  <c r="B117" i="124"/>
  <c r="H66" i="125"/>
  <c r="G54" i="125"/>
  <c r="A692" i="125"/>
  <c r="O165" i="125"/>
  <c r="L104" i="124"/>
  <c r="S270" i="125"/>
  <c r="N173" i="124"/>
  <c r="S790" i="125"/>
  <c r="O252" i="125"/>
  <c r="D129" i="124"/>
  <c r="E109" i="124"/>
  <c r="F394" i="125"/>
  <c r="AA153" i="124"/>
  <c r="S161" i="124"/>
  <c r="Z725" i="125"/>
  <c r="S65" i="125"/>
  <c r="N269" i="125"/>
  <c r="J134" i="124"/>
  <c r="M569" i="125"/>
  <c r="AA182" i="124"/>
  <c r="AV31" i="128"/>
  <c r="G810" i="125"/>
  <c r="J107" i="125"/>
  <c r="O153" i="124"/>
  <c r="R142" i="124"/>
  <c r="A211" i="125"/>
  <c r="B155" i="124"/>
  <c r="M81" i="125"/>
  <c r="Z243" i="125"/>
  <c r="H175" i="124"/>
  <c r="P583" i="125"/>
  <c r="AB156" i="124"/>
  <c r="A128" i="124"/>
  <c r="Z36" i="125"/>
  <c r="F121" i="125"/>
  <c r="D26" i="124"/>
  <c r="J401" i="125"/>
  <c r="D151" i="124"/>
  <c r="F161" i="124"/>
  <c r="O116" i="125"/>
  <c r="Z98" i="125"/>
  <c r="H251" i="125"/>
  <c r="O145" i="124"/>
  <c r="L208" i="125"/>
  <c r="M42" i="125"/>
  <c r="J151" i="124"/>
  <c r="C150" i="125"/>
  <c r="H318" i="125"/>
  <c r="U178" i="124"/>
  <c r="I153" i="125"/>
  <c r="Q426" i="125"/>
  <c r="N175" i="125"/>
  <c r="M244" i="125"/>
  <c r="K535" i="125"/>
  <c r="Q367" i="125"/>
  <c r="L304" i="125"/>
  <c r="W142" i="124"/>
  <c r="S110" i="124"/>
  <c r="M156" i="124"/>
  <c r="AA134" i="124"/>
  <c r="Q276" i="125"/>
  <c r="A127" i="124"/>
  <c r="AC111" i="124"/>
  <c r="E436" i="125"/>
  <c r="P603" i="125"/>
  <c r="C583" i="125"/>
  <c r="A349" i="125"/>
  <c r="Q687" i="125"/>
  <c r="I789" i="125"/>
  <c r="AA46" i="128"/>
  <c r="Q585" i="125"/>
  <c r="AA29" i="128"/>
  <c r="E155" i="124"/>
  <c r="O325" i="125"/>
  <c r="Q330" i="125"/>
  <c r="L153" i="125"/>
  <c r="A281" i="125"/>
  <c r="C59" i="125"/>
  <c r="J122" i="124"/>
  <c r="H92" i="125"/>
  <c r="R370" i="125"/>
  <c r="N883" i="125"/>
  <c r="M598" i="125"/>
  <c r="F720" i="125"/>
  <c r="G720" i="125"/>
  <c r="O46" i="125"/>
  <c r="G377" i="125"/>
  <c r="V116" i="124"/>
  <c r="A330" i="125"/>
  <c r="S11" i="124"/>
  <c r="L222" i="125"/>
  <c r="O110" i="124"/>
  <c r="O267" i="125"/>
  <c r="O12" i="124"/>
  <c r="Q281" i="125"/>
  <c r="L254" i="125"/>
  <c r="H572" i="125"/>
  <c r="F254" i="125"/>
  <c r="S151" i="125"/>
  <c r="K483" i="125"/>
  <c r="F430" i="125"/>
  <c r="R904" i="125"/>
  <c r="AA136" i="124"/>
  <c r="M412" i="125"/>
  <c r="N448" i="125"/>
  <c r="I359" i="125"/>
  <c r="Z521" i="125"/>
  <c r="J364" i="125"/>
  <c r="Q123" i="124"/>
  <c r="X137" i="124"/>
  <c r="J487" i="125"/>
  <c r="L252" i="125"/>
  <c r="H348" i="125"/>
  <c r="C102" i="125"/>
  <c r="X133" i="124"/>
  <c r="M800" i="125"/>
  <c r="F232" i="125"/>
  <c r="N434" i="125"/>
  <c r="O480" i="125"/>
  <c r="M132" i="124"/>
  <c r="P504" i="125"/>
  <c r="Z179" i="124"/>
  <c r="Z358" i="125"/>
  <c r="Z176" i="124"/>
  <c r="U140" i="124"/>
  <c r="K177" i="124"/>
  <c r="I451" i="125"/>
  <c r="N170" i="124"/>
  <c r="L302" i="125"/>
  <c r="M119" i="124"/>
  <c r="Q289" i="125"/>
  <c r="M554" i="125"/>
  <c r="Z116" i="124"/>
  <c r="Z632" i="125"/>
  <c r="G111" i="124"/>
  <c r="E106" i="124"/>
  <c r="Q443" i="125"/>
  <c r="S175" i="124"/>
  <c r="O281" i="125"/>
  <c r="Z651" i="125"/>
  <c r="P665" i="125"/>
  <c r="M239" i="125"/>
  <c r="O866" i="125"/>
  <c r="V127" i="124"/>
  <c r="M331" i="125"/>
  <c r="N147" i="125"/>
  <c r="E512" i="125"/>
  <c r="N117" i="124"/>
  <c r="J739" i="125"/>
  <c r="Z352" i="125"/>
  <c r="S162" i="124"/>
  <c r="G310" i="125"/>
  <c r="AA163" i="124"/>
  <c r="S127" i="124"/>
  <c r="Y136" i="124"/>
  <c r="H214" i="125"/>
  <c r="P144" i="124"/>
  <c r="X174" i="124"/>
  <c r="I170" i="124"/>
  <c r="H211" i="125"/>
  <c r="M727" i="125"/>
  <c r="K187" i="125"/>
  <c r="A148" i="124"/>
  <c r="T180" i="124"/>
  <c r="I191" i="125"/>
  <c r="W154" i="124"/>
  <c r="Z109" i="125"/>
  <c r="H139" i="124"/>
  <c r="K431" i="125"/>
  <c r="F258" i="125"/>
  <c r="P328" i="125"/>
  <c r="V122" i="124"/>
  <c r="L367" i="125"/>
  <c r="AA127" i="124"/>
  <c r="J204" i="125"/>
  <c r="O94" i="125"/>
  <c r="Q133" i="125"/>
  <c r="F134" i="125"/>
  <c r="N626" i="125"/>
  <c r="Q230" i="125"/>
  <c r="M149" i="125"/>
  <c r="Z273" i="125"/>
  <c r="S142" i="124"/>
  <c r="AC116" i="124"/>
  <c r="G274" i="125"/>
  <c r="J169" i="124"/>
  <c r="K894" i="125"/>
  <c r="D156" i="124"/>
  <c r="G477" i="125"/>
  <c r="N347" i="125"/>
  <c r="K428" i="125"/>
  <c r="U179" i="124"/>
  <c r="U133" i="124"/>
  <c r="I178" i="124"/>
  <c r="J66" i="125"/>
  <c r="D658" i="125"/>
  <c r="T166" i="124"/>
  <c r="Z664" i="125"/>
  <c r="S344" i="125"/>
  <c r="Q142" i="124"/>
  <c r="Q252" i="125"/>
  <c r="Q133" i="124"/>
  <c r="Z698" i="125"/>
  <c r="Z365" i="125"/>
  <c r="Q559" i="125"/>
  <c r="S815" i="125"/>
  <c r="E472" i="125"/>
  <c r="G925" i="125"/>
  <c r="J563" i="125"/>
  <c r="K929" i="125"/>
  <c r="L188" i="125"/>
  <c r="V169" i="124"/>
  <c r="AC149" i="124"/>
  <c r="P157" i="124"/>
  <c r="S384" i="125"/>
  <c r="T164" i="124"/>
  <c r="R188" i="125"/>
  <c r="E242" i="125"/>
  <c r="H933" i="125"/>
  <c r="A899" i="125"/>
  <c r="A14" i="125"/>
  <c r="L627" i="125"/>
  <c r="M221" i="125"/>
  <c r="I620" i="125"/>
  <c r="M279" i="125"/>
  <c r="J142" i="124"/>
  <c r="D149" i="124"/>
  <c r="M335" i="125"/>
  <c r="Z666" i="125"/>
  <c r="E169" i="125"/>
  <c r="O410" i="125"/>
  <c r="N273" i="125"/>
  <c r="R411" i="125"/>
  <c r="S127" i="125"/>
  <c r="K7" i="125"/>
  <c r="W118" i="124"/>
  <c r="F314" i="125"/>
  <c r="Z420" i="125"/>
  <c r="P718" i="125"/>
  <c r="A166" i="125"/>
  <c r="C390" i="125"/>
  <c r="Z211" i="125"/>
  <c r="Z593" i="125"/>
  <c r="O131" i="124"/>
  <c r="H170" i="124"/>
  <c r="I258" i="125"/>
  <c r="Z789" i="125"/>
  <c r="O405" i="125"/>
  <c r="D624" i="125"/>
  <c r="E180" i="124"/>
  <c r="P562" i="125"/>
  <c r="J260" i="125"/>
  <c r="F929" i="125"/>
  <c r="A456" i="125"/>
  <c r="F175" i="124"/>
  <c r="C430" i="125"/>
  <c r="I695" i="125"/>
  <c r="U124" i="124"/>
  <c r="Z181" i="125"/>
  <c r="I244" i="125"/>
  <c r="P259" i="125"/>
  <c r="G153" i="124"/>
  <c r="K148" i="124"/>
  <c r="G169" i="124"/>
  <c r="S541" i="125"/>
  <c r="S140" i="124"/>
  <c r="L115" i="124"/>
  <c r="N402" i="125"/>
  <c r="D375" i="125"/>
  <c r="M20" i="124"/>
  <c r="S69" i="125"/>
  <c r="K434" i="125"/>
  <c r="G509" i="125"/>
  <c r="R16" i="124"/>
  <c r="I108" i="125"/>
  <c r="S495" i="125"/>
  <c r="E111" i="124"/>
  <c r="F177" i="124"/>
  <c r="H173" i="125"/>
  <c r="Z30" i="125"/>
  <c r="D132" i="124"/>
  <c r="Z102" i="125"/>
  <c r="K490" i="125"/>
  <c r="K163" i="124"/>
  <c r="F349" i="125"/>
  <c r="C835" i="125"/>
  <c r="I37" i="125"/>
  <c r="E491" i="125"/>
  <c r="I286" i="125"/>
  <c r="P262" i="125"/>
  <c r="W133" i="124"/>
  <c r="S536" i="125"/>
  <c r="F168" i="125"/>
  <c r="J378" i="125"/>
  <c r="R173" i="124"/>
  <c r="H155" i="124"/>
  <c r="R43" i="125"/>
  <c r="K39" i="125"/>
  <c r="K29" i="125"/>
  <c r="S173" i="124"/>
  <c r="P208" i="125"/>
  <c r="S272" i="125"/>
  <c r="S134" i="125"/>
  <c r="C278" i="125"/>
  <c r="M124" i="124"/>
  <c r="O804" i="125"/>
  <c r="F322" i="125"/>
  <c r="F195" i="125"/>
  <c r="L155" i="124"/>
  <c r="Q355" i="125"/>
  <c r="J115" i="125"/>
  <c r="D183" i="125"/>
  <c r="H17" i="125"/>
  <c r="K319" i="125"/>
  <c r="E904" i="125"/>
  <c r="L523" i="125"/>
  <c r="R405" i="125"/>
  <c r="I629" i="125"/>
  <c r="AA36" i="128"/>
  <c r="A179" i="125"/>
  <c r="I769" i="125"/>
  <c r="D331" i="125"/>
  <c r="H28" i="125"/>
  <c r="D178" i="125"/>
  <c r="E427" i="125"/>
  <c r="G460" i="125"/>
  <c r="F597" i="125"/>
  <c r="M121" i="125"/>
  <c r="M78" i="125"/>
  <c r="E553" i="125"/>
  <c r="AB151" i="124"/>
  <c r="M349" i="125"/>
  <c r="V149" i="124"/>
  <c r="U175" i="124"/>
  <c r="D149" i="125"/>
  <c r="G256" i="125"/>
  <c r="F473" i="125"/>
  <c r="D249" i="125"/>
  <c r="F498" i="125"/>
  <c r="H58" i="125"/>
  <c r="Q235" i="125"/>
  <c r="K118" i="125"/>
  <c r="E399" i="125"/>
  <c r="C97" i="125"/>
  <c r="E884" i="125"/>
  <c r="P332" i="125"/>
  <c r="L392" i="125"/>
  <c r="K146" i="125"/>
  <c r="K204" i="125"/>
  <c r="C84" i="125"/>
  <c r="L320" i="125"/>
  <c r="N116" i="125"/>
  <c r="Q381" i="125"/>
  <c r="K55" i="125"/>
  <c r="V141" i="124"/>
  <c r="C270" i="125"/>
  <c r="K146" i="124"/>
  <c r="G276" i="125"/>
  <c r="M157" i="124"/>
  <c r="H725" i="125"/>
  <c r="AA145" i="124"/>
  <c r="AB145" i="124"/>
  <c r="R523" i="125"/>
  <c r="Z883" i="125"/>
  <c r="A48" i="125"/>
  <c r="P357" i="125"/>
  <c r="Q394" i="125"/>
  <c r="F257" i="125"/>
  <c r="M80" i="125"/>
  <c r="P939" i="125"/>
  <c r="L460" i="125"/>
  <c r="P858" i="125"/>
  <c r="A43" i="125"/>
  <c r="D189" i="125"/>
  <c r="M260" i="125"/>
  <c r="E148" i="124"/>
  <c r="M471" i="125"/>
  <c r="F455" i="125"/>
  <c r="U158" i="124"/>
  <c r="I165" i="124"/>
  <c r="AC169" i="124"/>
  <c r="G592" i="125"/>
  <c r="R779" i="125"/>
  <c r="I172" i="125"/>
  <c r="R312" i="125"/>
  <c r="D137" i="124"/>
  <c r="N358" i="125"/>
  <c r="L365" i="125"/>
  <c r="C121" i="124"/>
  <c r="L110" i="124"/>
  <c r="Z433" i="125"/>
  <c r="Q424" i="125"/>
  <c r="P109" i="125"/>
  <c r="K49" i="125"/>
  <c r="P731" i="125"/>
  <c r="F358" i="125"/>
  <c r="O439" i="125"/>
  <c r="M154" i="125"/>
  <c r="AH39" i="128"/>
  <c r="Q868" i="125"/>
  <c r="M542" i="125"/>
  <c r="K482" i="125"/>
  <c r="O393" i="125"/>
  <c r="F763" i="125"/>
  <c r="C669" i="125"/>
  <c r="G140" i="124"/>
  <c r="I490" i="125"/>
  <c r="F380" i="125"/>
  <c r="P124" i="124"/>
  <c r="F57" i="125"/>
  <c r="I735" i="125"/>
  <c r="H418" i="125"/>
  <c r="C927" i="125"/>
  <c r="A367" i="125"/>
  <c r="O550" i="125"/>
  <c r="T12" i="124"/>
  <c r="K443" i="125"/>
  <c r="O379" i="125"/>
  <c r="R239" i="125"/>
  <c r="N224" i="125"/>
  <c r="J919" i="125"/>
  <c r="L196" i="125"/>
  <c r="O56" i="125"/>
  <c r="AV34" i="128"/>
  <c r="Q122" i="125"/>
  <c r="R13" i="125"/>
  <c r="F182" i="125"/>
  <c r="S378" i="125"/>
  <c r="Q118" i="125"/>
  <c r="Q363" i="125"/>
  <c r="Q397" i="125"/>
  <c r="F246" i="125"/>
  <c r="K170" i="124"/>
  <c r="F79" i="125"/>
  <c r="C239" i="125"/>
  <c r="G829" i="125"/>
  <c r="G446" i="125"/>
  <c r="Q130" i="124"/>
  <c r="K329" i="125"/>
  <c r="W137" i="124"/>
  <c r="L103" i="124"/>
  <c r="N14" i="125"/>
  <c r="K895" i="125"/>
  <c r="S295" i="125"/>
  <c r="I144" i="125"/>
  <c r="P214" i="125"/>
  <c r="K617" i="125"/>
  <c r="S280" i="125"/>
  <c r="G583" i="125"/>
  <c r="D354" i="125"/>
  <c r="I105" i="125"/>
  <c r="G763" i="125"/>
  <c r="D217" i="125"/>
  <c r="E402" i="125"/>
  <c r="N31" i="128"/>
  <c r="O339" i="125"/>
  <c r="Q188" i="125"/>
  <c r="S29" i="125"/>
  <c r="M152" i="125"/>
  <c r="AB109" i="124"/>
  <c r="H941" i="125"/>
  <c r="F874" i="125"/>
  <c r="O259" i="125"/>
  <c r="R123" i="124"/>
  <c r="K225" i="125"/>
  <c r="C298" i="125"/>
  <c r="C539" i="125"/>
  <c r="M219" i="125"/>
  <c r="L608" i="125"/>
  <c r="A409" i="125"/>
  <c r="G495" i="125"/>
  <c r="M645" i="125"/>
  <c r="L548" i="125"/>
  <c r="I64" i="125"/>
  <c r="A206" i="125"/>
  <c r="Z863" i="125"/>
  <c r="L329" i="125"/>
  <c r="L292" i="125"/>
  <c r="W35" i="128"/>
  <c r="P122" i="125"/>
  <c r="C36" i="125"/>
  <c r="L55" i="125"/>
  <c r="L114" i="124"/>
  <c r="K209" i="125"/>
  <c r="L791" i="125"/>
  <c r="N17" i="124"/>
  <c r="G227" i="125"/>
  <c r="A136" i="124"/>
  <c r="P205" i="125"/>
  <c r="J638" i="125"/>
  <c r="M171" i="124"/>
  <c r="B139" i="124"/>
  <c r="L277" i="125"/>
  <c r="L158" i="124"/>
  <c r="E202" i="125"/>
  <c r="R406" i="125"/>
  <c r="F112" i="125"/>
  <c r="L495" i="125"/>
  <c r="L268" i="125"/>
  <c r="P42" i="128"/>
  <c r="S106" i="125"/>
  <c r="R7" i="128"/>
  <c r="O491" i="125"/>
  <c r="F154" i="124"/>
  <c r="C930" i="125"/>
  <c r="O900" i="125"/>
  <c r="J503" i="125"/>
  <c r="E733" i="125"/>
  <c r="I54" i="125"/>
  <c r="D872" i="125"/>
  <c r="L878" i="125"/>
  <c r="E163" i="125"/>
  <c r="C149" i="125"/>
  <c r="I174" i="124"/>
  <c r="E588" i="125"/>
  <c r="D939" i="125"/>
  <c r="R730" i="125"/>
  <c r="E230" i="125"/>
  <c r="A29" i="125"/>
  <c r="S116" i="124"/>
  <c r="K465" i="125"/>
  <c r="AC115" i="124"/>
  <c r="A192" i="125"/>
  <c r="F490" i="125"/>
  <c r="I21" i="124"/>
  <c r="E413" i="125"/>
  <c r="AA26" i="128"/>
  <c r="C140" i="124"/>
  <c r="Z870" i="125"/>
  <c r="K755" i="125"/>
  <c r="F102" i="125"/>
  <c r="T159" i="124"/>
  <c r="K155" i="124"/>
  <c r="H239" i="125"/>
  <c r="K22" i="125"/>
  <c r="L110" i="125"/>
  <c r="AB136" i="124"/>
  <c r="N259" i="125"/>
  <c r="R780" i="125"/>
  <c r="D231" i="125"/>
  <c r="E480" i="125"/>
  <c r="F488" i="125"/>
  <c r="J511" i="125"/>
  <c r="M785" i="125"/>
  <c r="AB150" i="124"/>
  <c r="H100" i="125"/>
  <c r="L332" i="125"/>
  <c r="K255" i="125"/>
  <c r="S239" i="125"/>
  <c r="Q192" i="125"/>
  <c r="Z176" i="125"/>
  <c r="D337" i="125"/>
  <c r="P81" i="125"/>
  <c r="N405" i="125"/>
  <c r="L360" i="125"/>
  <c r="E96" i="125"/>
  <c r="K430" i="125"/>
  <c r="C369" i="125"/>
  <c r="Q386" i="125"/>
  <c r="M232" i="125"/>
  <c r="P143" i="125"/>
  <c r="E662" i="125"/>
  <c r="Q864" i="125"/>
  <c r="K199" i="125"/>
  <c r="M603" i="125"/>
  <c r="C647" i="125"/>
  <c r="J380" i="125"/>
  <c r="Q164" i="124"/>
  <c r="O467" i="125"/>
  <c r="O7" i="125"/>
  <c r="A105" i="125"/>
  <c r="S522" i="125"/>
  <c r="E156" i="124"/>
  <c r="N274" i="125"/>
  <c r="P179" i="125"/>
  <c r="Q110" i="125"/>
  <c r="G143" i="124"/>
  <c r="N794" i="125"/>
  <c r="M562" i="125"/>
  <c r="S197" i="125"/>
  <c r="E152" i="124"/>
  <c r="D38" i="125"/>
  <c r="Q781" i="125"/>
  <c r="J448" i="125"/>
  <c r="I9" i="128"/>
  <c r="P556" i="125"/>
  <c r="O155" i="124"/>
  <c r="M40" i="125"/>
  <c r="E792" i="125"/>
  <c r="H404" i="125"/>
  <c r="D806" i="125"/>
  <c r="Q485" i="125"/>
  <c r="J157" i="125"/>
  <c r="E57" i="125"/>
  <c r="F565" i="125"/>
  <c r="N568" i="125"/>
  <c r="Q418" i="125"/>
  <c r="H915" i="125"/>
  <c r="D536" i="125"/>
  <c r="M318" i="125"/>
  <c r="Q384" i="125"/>
  <c r="N554" i="125"/>
  <c r="L596" i="125"/>
  <c r="J352" i="125"/>
  <c r="D182" i="125"/>
  <c r="M372" i="125"/>
  <c r="S161" i="125"/>
  <c r="I46" i="128"/>
  <c r="R53" i="125"/>
  <c r="C893" i="125"/>
  <c r="AK45" i="128"/>
  <c r="E650" i="125"/>
  <c r="E533" i="125"/>
  <c r="E375" i="125"/>
  <c r="H782" i="125"/>
  <c r="D346" i="125"/>
  <c r="Q876" i="125"/>
  <c r="S331" i="125"/>
  <c r="E35" i="125"/>
  <c r="O309" i="125"/>
  <c r="C135" i="124"/>
  <c r="R36" i="125"/>
  <c r="M11" i="124"/>
  <c r="N18" i="125"/>
  <c r="F30" i="125"/>
  <c r="F480" i="125"/>
  <c r="E171" i="125"/>
  <c r="I141" i="124"/>
  <c r="J371" i="125"/>
  <c r="N149" i="125"/>
  <c r="A159" i="124"/>
  <c r="K111" i="124"/>
  <c r="D550" i="125"/>
  <c r="L529" i="125"/>
  <c r="A779" i="125"/>
  <c r="M441" i="125"/>
  <c r="M118" i="125"/>
  <c r="F311" i="125"/>
  <c r="L54" i="125"/>
  <c r="N122" i="125"/>
  <c r="O776" i="125"/>
  <c r="N32" i="124"/>
  <c r="Q537" i="125"/>
  <c r="O669" i="125"/>
  <c r="B28" i="124"/>
  <c r="G362" i="125"/>
  <c r="N372" i="125"/>
  <c r="J566" i="125"/>
  <c r="C484" i="125"/>
  <c r="AH31" i="128"/>
  <c r="P498" i="125"/>
  <c r="R166" i="124"/>
  <c r="S68" i="125"/>
  <c r="D551" i="125"/>
  <c r="G392" i="125"/>
  <c r="G231" i="125"/>
  <c r="I689" i="125"/>
  <c r="L90" i="125"/>
  <c r="L118" i="125"/>
  <c r="E838" i="125"/>
  <c r="Y12" i="128"/>
  <c r="S286" i="125"/>
  <c r="I382" i="125"/>
  <c r="O756" i="125"/>
  <c r="H248" i="125"/>
  <c r="AJ22" i="124"/>
  <c r="F186" i="125"/>
  <c r="W174" i="124"/>
  <c r="L685" i="125"/>
  <c r="H831" i="125"/>
  <c r="S308" i="125"/>
  <c r="I795" i="125"/>
  <c r="P312" i="125"/>
  <c r="Z124" i="124"/>
  <c r="Z132" i="124"/>
  <c r="E142" i="124"/>
  <c r="C482" i="125"/>
  <c r="Q375" i="125"/>
  <c r="AA152" i="124"/>
  <c r="Q117" i="124"/>
  <c r="M517" i="125"/>
  <c r="D150" i="124"/>
  <c r="S121" i="124"/>
  <c r="M146" i="124"/>
  <c r="L149" i="125"/>
  <c r="Z216" i="125"/>
  <c r="D580" i="125"/>
  <c r="I369" i="125"/>
  <c r="K349" i="125"/>
  <c r="F347" i="125"/>
  <c r="H323" i="125"/>
  <c r="Q315" i="125"/>
  <c r="F409" i="125"/>
  <c r="C340" i="125"/>
  <c r="I562" i="125"/>
  <c r="K297" i="125"/>
  <c r="A141" i="124"/>
  <c r="P414" i="125"/>
  <c r="AB176" i="124"/>
  <c r="K709" i="125"/>
  <c r="Q357" i="125"/>
  <c r="L20" i="124"/>
  <c r="M69" i="125"/>
  <c r="S507" i="125"/>
  <c r="G115" i="124"/>
  <c r="G371" i="125"/>
  <c r="I414" i="125"/>
  <c r="I20" i="125"/>
  <c r="Z858" i="125"/>
  <c r="N114" i="124"/>
  <c r="E332" i="125"/>
  <c r="N125" i="124"/>
  <c r="S20" i="125"/>
  <c r="K651" i="125"/>
  <c r="D436" i="125"/>
  <c r="L605" i="125"/>
  <c r="L182" i="124"/>
  <c r="C151" i="125"/>
  <c r="Q256" i="125"/>
  <c r="J150" i="124"/>
  <c r="M352" i="125"/>
  <c r="W180" i="124"/>
  <c r="J526" i="125"/>
  <c r="L140" i="124"/>
  <c r="K279" i="125"/>
  <c r="Q176" i="124"/>
  <c r="Z711" i="125"/>
  <c r="Z819" i="125"/>
  <c r="D908" i="125"/>
  <c r="Q545" i="125"/>
  <c r="I189" i="125"/>
  <c r="N249" i="125"/>
  <c r="S404" i="125"/>
  <c r="K625" i="125"/>
  <c r="N359" i="125"/>
  <c r="R10" i="125"/>
  <c r="Q127" i="124"/>
  <c r="D105" i="125"/>
  <c r="K82" i="125"/>
  <c r="F519" i="125"/>
  <c r="J159" i="124"/>
  <c r="M512" i="125"/>
  <c r="R127" i="124"/>
  <c r="M761" i="125"/>
  <c r="D194" i="125"/>
  <c r="V165" i="124"/>
  <c r="H560" i="125"/>
  <c r="S53" i="125"/>
  <c r="I614" i="125"/>
  <c r="M451" i="125"/>
  <c r="P347" i="125"/>
  <c r="H481" i="125"/>
  <c r="F120" i="124"/>
  <c r="O526" i="125"/>
  <c r="S38" i="125"/>
  <c r="C574" i="125"/>
  <c r="K188" i="125"/>
  <c r="P641" i="125"/>
  <c r="R662" i="125"/>
  <c r="P837" i="125"/>
  <c r="N266" i="125"/>
  <c r="C477" i="125"/>
  <c r="P615" i="125"/>
  <c r="S425" i="125"/>
  <c r="N128" i="125"/>
  <c r="K408" i="125"/>
  <c r="M95" i="125"/>
  <c r="I29" i="124"/>
  <c r="N66" i="125"/>
  <c r="Q391" i="125"/>
  <c r="F365" i="125"/>
  <c r="AB110" i="124"/>
  <c r="R377" i="125"/>
  <c r="R659" i="125"/>
  <c r="G147" i="124"/>
  <c r="L420" i="125"/>
  <c r="C422" i="125"/>
  <c r="E644" i="125"/>
  <c r="E464" i="125"/>
  <c r="B140" i="124"/>
  <c r="R150" i="124"/>
  <c r="L380" i="125"/>
  <c r="Q636" i="125"/>
  <c r="K308" i="125"/>
  <c r="P473" i="125"/>
  <c r="L307" i="125"/>
  <c r="E487" i="125"/>
  <c r="F282" i="125"/>
  <c r="K171" i="124"/>
  <c r="S213" i="125"/>
  <c r="L223" i="125"/>
  <c r="W177" i="124"/>
  <c r="A365" i="125"/>
  <c r="K575" i="125"/>
  <c r="F152" i="125"/>
  <c r="J498" i="125"/>
  <c r="P611" i="125"/>
  <c r="G695" i="125"/>
  <c r="I739" i="125"/>
  <c r="I539" i="125"/>
  <c r="R178" i="124"/>
  <c r="F211" i="125"/>
  <c r="D147" i="125"/>
  <c r="W130" i="124"/>
  <c r="A332" i="125"/>
  <c r="A162" i="125"/>
  <c r="M787" i="125"/>
  <c r="O83" i="125"/>
  <c r="K907" i="125"/>
  <c r="M155" i="124"/>
  <c r="C462" i="125"/>
  <c r="A130" i="125"/>
  <c r="P52" i="125"/>
  <c r="H379" i="125"/>
  <c r="L490" i="125"/>
  <c r="N541" i="125"/>
  <c r="L14" i="125"/>
  <c r="D200" i="125"/>
  <c r="F194" i="125"/>
  <c r="D160" i="125"/>
  <c r="R162" i="125"/>
  <c r="L636" i="125"/>
  <c r="M504" i="125"/>
  <c r="C876" i="125"/>
  <c r="O500" i="125"/>
  <c r="E432" i="125"/>
  <c r="M311" i="125"/>
  <c r="F142" i="124"/>
  <c r="K780" i="125"/>
  <c r="C180" i="125"/>
  <c r="K263" i="125"/>
  <c r="J929" i="125"/>
  <c r="J410" i="125"/>
  <c r="C353" i="125"/>
  <c r="Q612" i="125"/>
  <c r="Q437" i="125"/>
  <c r="O509" i="125"/>
  <c r="A889" i="125"/>
  <c r="D722" i="125"/>
  <c r="I326" i="125"/>
  <c r="Q872" i="125"/>
  <c r="E94" i="125"/>
  <c r="D820" i="125"/>
  <c r="H12" i="125"/>
  <c r="V172" i="124"/>
  <c r="R118" i="125"/>
  <c r="G769" i="125"/>
  <c r="Q428" i="125"/>
  <c r="L23" i="125"/>
  <c r="R539" i="125"/>
  <c r="Q557" i="125"/>
  <c r="L163" i="125"/>
  <c r="A30" i="125"/>
  <c r="R135" i="124"/>
  <c r="S469" i="125"/>
  <c r="N571" i="125"/>
  <c r="O546" i="125"/>
  <c r="U149" i="124"/>
  <c r="L156" i="125"/>
  <c r="N118" i="125"/>
  <c r="Z138" i="124"/>
  <c r="Q342" i="125"/>
  <c r="K147" i="125"/>
  <c r="R133" i="124"/>
  <c r="S471" i="125"/>
  <c r="R157" i="124"/>
  <c r="M373" i="125"/>
  <c r="L455" i="125"/>
  <c r="E261" i="125"/>
  <c r="S885" i="125"/>
  <c r="H804" i="125"/>
  <c r="K292" i="125"/>
  <c r="N384" i="125"/>
  <c r="J214" i="125"/>
  <c r="L33" i="125"/>
  <c r="I479" i="125"/>
  <c r="H45" i="128"/>
  <c r="L800" i="125"/>
  <c r="R745" i="125"/>
  <c r="K379" i="125"/>
  <c r="Z112" i="124"/>
  <c r="L191" i="125"/>
  <c r="H181" i="125"/>
  <c r="L468" i="125"/>
  <c r="O61" i="125"/>
  <c r="K138" i="125"/>
  <c r="J388" i="125"/>
  <c r="H416" i="125"/>
  <c r="Q175" i="124"/>
  <c r="L12" i="124"/>
  <c r="I422" i="125"/>
  <c r="I933" i="125"/>
  <c r="G217" i="125"/>
  <c r="D257" i="125"/>
  <c r="K365" i="125"/>
  <c r="R937" i="125"/>
  <c r="A311" i="125"/>
  <c r="L492" i="125"/>
  <c r="H237" i="125"/>
  <c r="C870" i="125"/>
  <c r="C165" i="125"/>
  <c r="L638" i="125"/>
  <c r="D106" i="125"/>
  <c r="D159" i="124"/>
  <c r="P351" i="125"/>
  <c r="G788" i="125"/>
  <c r="Z111" i="125"/>
  <c r="N486" i="125"/>
  <c r="AJ10" i="124"/>
  <c r="N202" i="125"/>
  <c r="I497" i="125"/>
  <c r="N412" i="125"/>
  <c r="K286" i="125"/>
  <c r="L579" i="125"/>
  <c r="M883" i="125"/>
  <c r="Q639" i="125"/>
  <c r="G80" i="125"/>
  <c r="N447" i="125"/>
  <c r="Y121" i="124"/>
  <c r="C129" i="125"/>
  <c r="H383" i="125"/>
  <c r="M216" i="125"/>
  <c r="D211" i="125"/>
  <c r="P366" i="125"/>
  <c r="H551" i="125"/>
  <c r="L242" i="125"/>
  <c r="S692" i="125"/>
  <c r="K37" i="125"/>
  <c r="F82" i="125"/>
  <c r="H350" i="125"/>
  <c r="E356" i="125"/>
  <c r="O737" i="125"/>
  <c r="D616" i="125"/>
  <c r="R438" i="125"/>
  <c r="O276" i="125"/>
  <c r="D21" i="128"/>
  <c r="F46" i="125"/>
  <c r="AA130" i="124"/>
  <c r="S478" i="125"/>
  <c r="T182" i="124"/>
  <c r="Z397" i="125"/>
  <c r="AB137" i="124"/>
  <c r="N233" i="125"/>
  <c r="O87" i="125"/>
  <c r="I770" i="125"/>
  <c r="N221" i="125"/>
  <c r="O242" i="125"/>
  <c r="L773" i="125"/>
  <c r="V174" i="124"/>
  <c r="M92" i="125"/>
  <c r="S452" i="125"/>
  <c r="K717" i="125"/>
  <c r="F138" i="125"/>
  <c r="G353" i="125"/>
  <c r="Z706" i="125"/>
  <c r="E779" i="125"/>
  <c r="P500" i="125"/>
  <c r="M463" i="125"/>
  <c r="S655" i="125"/>
  <c r="H585" i="125"/>
  <c r="S889" i="125"/>
  <c r="J201" i="125"/>
  <c r="S751" i="125"/>
  <c r="Z144" i="124"/>
  <c r="J620" i="125"/>
  <c r="P397" i="125"/>
  <c r="C134" i="125"/>
  <c r="P726" i="125"/>
  <c r="Q802" i="125"/>
  <c r="H208" i="125"/>
  <c r="L482" i="125"/>
  <c r="D495" i="125"/>
  <c r="O536" i="125"/>
  <c r="O732" i="125"/>
  <c r="D781" i="125"/>
  <c r="I28" i="125"/>
  <c r="S872" i="125"/>
  <c r="M941" i="125"/>
  <c r="E328" i="125"/>
  <c r="D596" i="125"/>
  <c r="L531" i="125"/>
  <c r="R919" i="125"/>
  <c r="O562" i="125"/>
  <c r="P154" i="124"/>
  <c r="Q239" i="125"/>
  <c r="M594" i="125"/>
  <c r="E615" i="125"/>
  <c r="J148" i="125"/>
  <c r="S813" i="125"/>
  <c r="P202" i="125"/>
  <c r="S45" i="125"/>
  <c r="A447" i="125"/>
  <c r="L283" i="125"/>
  <c r="J757" i="125"/>
  <c r="W173" i="124"/>
  <c r="M841" i="125"/>
  <c r="D636" i="125"/>
  <c r="Z290" i="125"/>
  <c r="R117" i="125"/>
  <c r="L190" i="125"/>
  <c r="AA158" i="124"/>
  <c r="Y156" i="124"/>
  <c r="I711" i="125"/>
  <c r="A177" i="125"/>
  <c r="Q104" i="124"/>
  <c r="AC124" i="124"/>
  <c r="K156" i="124"/>
  <c r="C786" i="125"/>
  <c r="M899" i="125"/>
  <c r="P235" i="125"/>
  <c r="R170" i="125"/>
  <c r="D91" i="125"/>
  <c r="O163" i="125"/>
  <c r="M84" i="125"/>
  <c r="M571" i="125"/>
  <c r="F528" i="125"/>
  <c r="S545" i="125"/>
  <c r="C599" i="125"/>
  <c r="H361" i="125"/>
  <c r="G746" i="125"/>
  <c r="H165" i="125"/>
  <c r="B25" i="124"/>
  <c r="C128" i="125"/>
  <c r="F68" i="125"/>
  <c r="C413" i="125"/>
  <c r="M173" i="124"/>
  <c r="S598" i="125"/>
  <c r="P167" i="125"/>
  <c r="R387" i="125"/>
  <c r="Z692" i="125"/>
  <c r="C133" i="124"/>
  <c r="P531" i="125"/>
  <c r="K141" i="125"/>
  <c r="N535" i="125"/>
  <c r="N476" i="125"/>
  <c r="S156" i="124"/>
  <c r="E476" i="125"/>
  <c r="D727" i="125"/>
  <c r="S923" i="125"/>
  <c r="A938" i="125"/>
  <c r="R747" i="125"/>
  <c r="C212" i="125"/>
  <c r="D333" i="125"/>
  <c r="I778" i="125"/>
  <c r="Z776" i="125"/>
  <c r="F170" i="124"/>
  <c r="O182" i="125"/>
  <c r="R303" i="125"/>
  <c r="H309" i="125"/>
  <c r="Q830" i="125"/>
  <c r="L847" i="125"/>
  <c r="F181" i="124"/>
  <c r="E419" i="125"/>
  <c r="AJ26" i="124"/>
  <c r="P758" i="125"/>
  <c r="I327" i="125"/>
  <c r="G223" i="125"/>
  <c r="F208" i="125"/>
  <c r="H227" i="125"/>
  <c r="A189" i="125"/>
  <c r="G400" i="125"/>
  <c r="A50" i="125"/>
  <c r="J45" i="125"/>
  <c r="J172" i="124"/>
  <c r="M588" i="125"/>
  <c r="M121" i="124"/>
  <c r="Q703" i="125"/>
  <c r="J173" i="124"/>
  <c r="A121" i="124"/>
  <c r="R226" i="125"/>
  <c r="I249" i="125"/>
  <c r="N81" i="125"/>
  <c r="K627" i="125"/>
  <c r="R171" i="125"/>
  <c r="P362" i="125"/>
  <c r="Z170" i="124"/>
  <c r="AC175" i="124"/>
  <c r="C281" i="125"/>
  <c r="L583" i="125"/>
  <c r="D929" i="125"/>
  <c r="E694" i="125"/>
  <c r="C112" i="124"/>
  <c r="C293" i="125"/>
  <c r="G304" i="125"/>
  <c r="AJ35" i="128"/>
  <c r="D753" i="125"/>
  <c r="H565" i="125"/>
  <c r="Q935" i="125"/>
  <c r="L483" i="125"/>
  <c r="T103" i="124"/>
  <c r="L599" i="125"/>
  <c r="M17" i="124"/>
  <c r="AK38" i="128"/>
  <c r="U110" i="124"/>
  <c r="E368" i="125"/>
  <c r="S444" i="125"/>
  <c r="J134" i="125"/>
  <c r="L717" i="125"/>
  <c r="D915" i="125"/>
  <c r="D243" i="125"/>
  <c r="G401" i="125"/>
  <c r="H119" i="125"/>
  <c r="C335" i="125"/>
  <c r="L411" i="125"/>
  <c r="S79" i="125"/>
  <c r="H321" i="125"/>
  <c r="G382" i="125"/>
  <c r="D512" i="125"/>
  <c r="H444" i="125"/>
  <c r="J478" i="125"/>
  <c r="I16" i="128"/>
  <c r="I110" i="125"/>
  <c r="E86" i="125"/>
  <c r="N107" i="125"/>
  <c r="F547" i="125"/>
  <c r="R172" i="125"/>
  <c r="M459" i="125"/>
  <c r="AB46" i="128"/>
  <c r="H414" i="125"/>
  <c r="M258" i="125"/>
  <c r="C130" i="125"/>
  <c r="Q715" i="125"/>
  <c r="I757" i="125"/>
  <c r="J30" i="125"/>
  <c r="P478" i="125"/>
  <c r="O407" i="125"/>
  <c r="Q536" i="125"/>
  <c r="I932" i="125"/>
  <c r="H238" i="125"/>
  <c r="E156" i="125"/>
  <c r="S84" i="125"/>
  <c r="N810" i="125"/>
  <c r="K543" i="125"/>
  <c r="F373" i="125"/>
  <c r="C20" i="125"/>
  <c r="F256" i="125"/>
  <c r="A643" i="125"/>
  <c r="Y21" i="128"/>
  <c r="V136" i="124"/>
  <c r="E271" i="125"/>
  <c r="H898" i="125"/>
  <c r="O11" i="125"/>
  <c r="O13" i="124"/>
  <c r="K314" i="125"/>
  <c r="K410" i="125"/>
  <c r="F243" i="125"/>
  <c r="Y176" i="124"/>
  <c r="K722" i="125"/>
  <c r="M513" i="125"/>
  <c r="G394" i="125"/>
  <c r="C165" i="124"/>
  <c r="H87" i="125"/>
  <c r="N634" i="125"/>
  <c r="K549" i="125"/>
  <c r="M343" i="125"/>
  <c r="N177" i="124"/>
  <c r="J71" i="125"/>
  <c r="M660" i="125"/>
  <c r="G429" i="125"/>
  <c r="K21" i="128"/>
  <c r="C901" i="125"/>
  <c r="S172" i="125"/>
  <c r="F22" i="125"/>
  <c r="L37" i="125"/>
  <c r="L108" i="125"/>
  <c r="N51" i="125"/>
  <c r="O174" i="125"/>
  <c r="I578" i="125"/>
  <c r="R260" i="125"/>
  <c r="L231" i="125"/>
  <c r="O54" i="125"/>
  <c r="G111" i="125"/>
  <c r="G671" i="125"/>
  <c r="P808" i="125"/>
  <c r="C282" i="125"/>
  <c r="I93" i="125"/>
  <c r="Q37" i="125"/>
  <c r="K367" i="125"/>
  <c r="E597" i="125"/>
  <c r="R12" i="124"/>
  <c r="H229" i="125"/>
  <c r="D652" i="125"/>
  <c r="P149" i="124"/>
  <c r="M679" i="125"/>
  <c r="S709" i="125"/>
  <c r="F227" i="125"/>
  <c r="G691" i="125"/>
  <c r="N532" i="125"/>
  <c r="N461" i="125"/>
  <c r="C791" i="125"/>
  <c r="R74" i="125"/>
  <c r="N159" i="124"/>
  <c r="R170" i="124"/>
  <c r="F17" i="124"/>
  <c r="A158" i="124"/>
  <c r="V107" i="124"/>
  <c r="C344" i="125"/>
  <c r="I276" i="125"/>
  <c r="X123" i="124"/>
  <c r="C172" i="124"/>
  <c r="E179" i="124"/>
  <c r="S651" i="125"/>
  <c r="E586" i="125"/>
  <c r="X126" i="124"/>
  <c r="D406" i="125"/>
  <c r="N257" i="125"/>
  <c r="H883" i="125"/>
  <c r="H685" i="125"/>
  <c r="N775" i="125"/>
  <c r="M578" i="125"/>
  <c r="H470" i="125"/>
  <c r="F107" i="124"/>
  <c r="H488" i="125"/>
  <c r="R265" i="125"/>
  <c r="Q431" i="125"/>
  <c r="A253" i="125"/>
  <c r="Z310" i="125"/>
  <c r="I573" i="125"/>
  <c r="I527" i="125"/>
  <c r="S621" i="125"/>
  <c r="A180" i="124"/>
  <c r="A169" i="124"/>
  <c r="H149" i="124"/>
  <c r="L132" i="124"/>
  <c r="M503" i="125"/>
  <c r="I289" i="125"/>
  <c r="Z106" i="124"/>
  <c r="D302" i="125"/>
  <c r="M176" i="125"/>
  <c r="H150" i="124"/>
  <c r="S229" i="125"/>
  <c r="N510" i="125"/>
  <c r="K12" i="125"/>
  <c r="P242" i="125"/>
  <c r="J161" i="125"/>
  <c r="N164" i="124"/>
  <c r="U156" i="124"/>
  <c r="A122" i="124"/>
  <c r="G272" i="125"/>
  <c r="J111" i="125"/>
  <c r="P150" i="125"/>
  <c r="J179" i="124"/>
  <c r="I25" i="125"/>
  <c r="W116" i="124"/>
  <c r="S706" i="125"/>
  <c r="D679" i="125"/>
  <c r="H856" i="125"/>
  <c r="H382" i="125"/>
  <c r="R34" i="125"/>
  <c r="G538" i="125"/>
  <c r="S551" i="125"/>
  <c r="A111" i="124"/>
  <c r="P517" i="125"/>
  <c r="D133" i="125"/>
  <c r="J158" i="124"/>
  <c r="Y120" i="124"/>
  <c r="O705" i="125"/>
  <c r="T158" i="124"/>
  <c r="K144" i="124"/>
  <c r="O265" i="125"/>
  <c r="O169" i="124"/>
  <c r="C640" i="125"/>
  <c r="H546" i="125"/>
  <c r="R59" i="125"/>
  <c r="G917" i="125"/>
  <c r="S136" i="125"/>
  <c r="P295" i="125"/>
  <c r="G40" i="125"/>
  <c r="V120" i="124"/>
  <c r="P136" i="124"/>
  <c r="R929" i="125"/>
  <c r="A154" i="124"/>
  <c r="P15" i="124"/>
  <c r="C52" i="125"/>
  <c r="L713" i="125"/>
  <c r="L177" i="125"/>
  <c r="S324" i="125"/>
  <c r="Q631" i="125"/>
  <c r="E590" i="125"/>
  <c r="E524" i="125"/>
  <c r="O355" i="125"/>
  <c r="G654" i="125"/>
  <c r="C244" i="125"/>
  <c r="Q107" i="125"/>
  <c r="L83" i="125"/>
  <c r="J560" i="125"/>
  <c r="I32" i="125"/>
  <c r="Q302" i="125"/>
  <c r="J874" i="125"/>
  <c r="H571" i="125"/>
  <c r="P113" i="125"/>
  <c r="S401" i="125"/>
  <c r="X143" i="124"/>
  <c r="L858" i="125"/>
  <c r="Q197" i="125"/>
  <c r="L617" i="125"/>
  <c r="M733" i="125"/>
  <c r="E453" i="125"/>
  <c r="O505" i="125"/>
  <c r="C91" i="125"/>
  <c r="I545" i="125"/>
  <c r="E651" i="125"/>
  <c r="H192" i="125"/>
  <c r="S30" i="125"/>
  <c r="A314" i="125"/>
  <c r="K654" i="125"/>
  <c r="K487" i="125"/>
  <c r="Q173" i="125"/>
  <c r="G503" i="125"/>
  <c r="Q144" i="125"/>
  <c r="M205" i="125"/>
  <c r="Q194" i="125"/>
  <c r="A18" i="125"/>
  <c r="D196" i="125"/>
  <c r="O810" i="125"/>
  <c r="O891" i="125"/>
  <c r="P382" i="125"/>
  <c r="R757" i="125"/>
  <c r="AB119" i="124"/>
  <c r="L587" i="125"/>
  <c r="C301" i="125"/>
  <c r="L150" i="124"/>
  <c r="C399" i="125"/>
  <c r="R280" i="125"/>
  <c r="A220" i="125"/>
  <c r="K238" i="125"/>
  <c r="P123" i="124"/>
  <c r="S581" i="125"/>
  <c r="O264" i="125"/>
  <c r="R82" i="125"/>
  <c r="P469" i="125"/>
  <c r="J29" i="124"/>
  <c r="M160" i="125"/>
  <c r="P40" i="125"/>
  <c r="K84" i="125"/>
  <c r="I747" i="125"/>
  <c r="Q552" i="125"/>
  <c r="L416" i="125"/>
  <c r="N507" i="125"/>
  <c r="R559" i="125"/>
  <c r="M177" i="125"/>
  <c r="K109" i="124"/>
  <c r="J59" i="125"/>
  <c r="O511" i="125"/>
  <c r="P104" i="125"/>
  <c r="M314" i="125"/>
  <c r="S628" i="125"/>
  <c r="J48" i="125"/>
  <c r="L269" i="125"/>
  <c r="H73" i="125"/>
  <c r="M506" i="125"/>
  <c r="J382" i="125"/>
  <c r="J505" i="125"/>
  <c r="A217" i="125"/>
  <c r="F50" i="125"/>
  <c r="K280" i="125"/>
  <c r="O36" i="125"/>
  <c r="L585" i="125"/>
  <c r="C772" i="125"/>
  <c r="C311" i="125"/>
  <c r="Q470" i="125"/>
  <c r="D462" i="125"/>
  <c r="AF23" i="128"/>
  <c r="G150" i="124"/>
  <c r="D508" i="125"/>
  <c r="A224" i="125"/>
  <c r="K165" i="124"/>
  <c r="E221" i="125"/>
  <c r="H113" i="125"/>
  <c r="J572" i="125"/>
  <c r="K729" i="125"/>
  <c r="O667" i="125"/>
  <c r="F780" i="125"/>
  <c r="H191" i="125"/>
  <c r="N326" i="125"/>
  <c r="K313" i="125"/>
  <c r="J685" i="125"/>
  <c r="D526" i="125"/>
  <c r="P188" i="125"/>
  <c r="F131" i="124"/>
  <c r="C759" i="125"/>
  <c r="A156" i="124"/>
  <c r="G685" i="125"/>
  <c r="B27" i="124"/>
  <c r="L739" i="125"/>
  <c r="R385" i="125"/>
  <c r="E542" i="125"/>
  <c r="J414" i="125"/>
  <c r="L148" i="125"/>
  <c r="L361" i="125"/>
  <c r="C140" i="125"/>
  <c r="M461" i="125"/>
  <c r="A656" i="125"/>
  <c r="E120" i="125"/>
  <c r="O542" i="125"/>
  <c r="I140" i="124"/>
  <c r="S537" i="125"/>
  <c r="P700" i="125"/>
  <c r="M432" i="125"/>
  <c r="M551" i="125"/>
  <c r="H818" i="125"/>
  <c r="E502" i="125"/>
  <c r="Q9" i="124"/>
  <c r="Q420" i="125"/>
  <c r="C468" i="125"/>
  <c r="J323" i="125"/>
  <c r="A247" i="125"/>
  <c r="F863" i="125"/>
  <c r="K302" i="125"/>
  <c r="N429" i="125"/>
  <c r="N330" i="125"/>
  <c r="A709" i="125"/>
  <c r="I461" i="125"/>
  <c r="S791" i="125"/>
  <c r="J426" i="125"/>
  <c r="P760" i="125"/>
  <c r="P84" i="125"/>
  <c r="N152" i="125"/>
  <c r="O295" i="125"/>
  <c r="N808" i="125"/>
  <c r="E594" i="125"/>
  <c r="D60" i="125"/>
  <c r="N313" i="125"/>
  <c r="N16" i="128"/>
  <c r="K527" i="125"/>
  <c r="Z82" i="125"/>
  <c r="N263" i="125"/>
  <c r="N655" i="125"/>
  <c r="E697" i="125"/>
  <c r="F295" i="125"/>
  <c r="N135" i="125"/>
  <c r="J413" i="125"/>
  <c r="O502" i="125"/>
  <c r="I129" i="124"/>
  <c r="K298" i="125"/>
  <c r="E883" i="125"/>
  <c r="J224" i="125"/>
  <c r="E34" i="125"/>
  <c r="C415" i="125"/>
  <c r="G359" i="125"/>
  <c r="S27" i="124"/>
  <c r="L470" i="125"/>
  <c r="G426" i="125"/>
  <c r="X118" i="124"/>
  <c r="H123" i="125"/>
  <c r="F54" i="125"/>
  <c r="H433" i="125"/>
  <c r="Z426" i="125"/>
  <c r="A399" i="125"/>
  <c r="R495" i="125"/>
  <c r="O353" i="125"/>
  <c r="P894" i="125"/>
  <c r="G166" i="125"/>
  <c r="H774" i="125"/>
  <c r="N59" i="125"/>
  <c r="AF15" i="128"/>
  <c r="I177" i="124"/>
  <c r="T155" i="124"/>
  <c r="K932" i="125"/>
  <c r="I139" i="124"/>
  <c r="L199" i="125"/>
  <c r="L58" i="125"/>
  <c r="M30" i="125"/>
  <c r="D301" i="125"/>
  <c r="S191" i="125"/>
  <c r="R21" i="125"/>
  <c r="N160" i="124"/>
  <c r="I274" i="125"/>
  <c r="R237" i="125"/>
  <c r="R162" i="124"/>
  <c r="K164" i="125"/>
  <c r="S325" i="125"/>
  <c r="I152" i="124"/>
  <c r="G22" i="125"/>
  <c r="AJ12" i="124"/>
  <c r="R898" i="125"/>
  <c r="L705" i="125"/>
  <c r="S217" i="125"/>
  <c r="S559" i="125"/>
  <c r="H472" i="125"/>
  <c r="G818" i="125"/>
  <c r="N573" i="125"/>
  <c r="J117" i="125"/>
  <c r="C310" i="125"/>
  <c r="G735" i="125"/>
  <c r="A763" i="125"/>
  <c r="P788" i="125"/>
  <c r="G250" i="125"/>
  <c r="H206" i="125"/>
  <c r="G94" i="125"/>
  <c r="Q168" i="124"/>
  <c r="F341" i="125"/>
  <c r="C622" i="125"/>
  <c r="K473" i="125"/>
  <c r="H718" i="125"/>
  <c r="S416" i="125"/>
  <c r="C136" i="125"/>
  <c r="D361" i="125"/>
  <c r="S472" i="125"/>
  <c r="P285" i="125"/>
  <c r="J433" i="125"/>
  <c r="O570" i="125"/>
  <c r="L24" i="125"/>
  <c r="P322" i="125"/>
  <c r="K891" i="125"/>
  <c r="I707" i="125"/>
  <c r="F765" i="125"/>
  <c r="M86" i="125"/>
  <c r="E316" i="125"/>
  <c r="L91" i="125"/>
  <c r="M691" i="125"/>
  <c r="D20" i="128"/>
  <c r="N150" i="125"/>
  <c r="K106" i="125"/>
  <c r="G339" i="125"/>
  <c r="N73" i="125"/>
  <c r="O595" i="125"/>
  <c r="J844" i="125"/>
  <c r="D138" i="125"/>
  <c r="O143" i="125"/>
  <c r="C95" i="125"/>
  <c r="M644" i="125"/>
  <c r="P342" i="125"/>
  <c r="K493" i="125"/>
  <c r="H473" i="125"/>
  <c r="A352" i="125"/>
  <c r="D135" i="124"/>
  <c r="M424" i="125"/>
  <c r="D291" i="125"/>
  <c r="S733" i="125"/>
  <c r="N113" i="125"/>
  <c r="C23" i="124"/>
  <c r="N629" i="125"/>
  <c r="H448" i="125"/>
  <c r="L44" i="125"/>
  <c r="S903" i="125"/>
  <c r="E175" i="124"/>
  <c r="G36" i="125"/>
  <c r="M237" i="125"/>
  <c r="B18" i="124"/>
  <c r="X130" i="124"/>
  <c r="O796" i="125"/>
  <c r="O100" i="125"/>
  <c r="P281" i="125"/>
  <c r="P479" i="125"/>
  <c r="L181" i="125"/>
  <c r="E166" i="124"/>
  <c r="O469" i="125"/>
  <c r="G475" i="125"/>
  <c r="G260" i="125"/>
  <c r="Q544" i="125"/>
  <c r="J370" i="125"/>
  <c r="M169" i="124"/>
  <c r="L141" i="125"/>
  <c r="F520" i="125"/>
  <c r="C258" i="125"/>
  <c r="D629" i="125"/>
  <c r="L709" i="125"/>
  <c r="S56" i="125"/>
  <c r="K74" i="125"/>
  <c r="G373" i="125"/>
  <c r="I343" i="125"/>
  <c r="G143" i="125"/>
  <c r="N509" i="125"/>
  <c r="H884" i="125"/>
  <c r="D156" i="125"/>
  <c r="H132" i="124"/>
  <c r="J351" i="125"/>
  <c r="G117" i="124"/>
  <c r="I251" i="125"/>
  <c r="Z798" i="125"/>
  <c r="N409" i="125"/>
  <c r="P800" i="125"/>
  <c r="G69" i="125"/>
  <c r="O703" i="125"/>
  <c r="J284" i="125"/>
  <c r="E241" i="125"/>
  <c r="O225" i="125"/>
  <c r="D286" i="125"/>
  <c r="E919" i="125"/>
  <c r="H276" i="125"/>
  <c r="AA103" i="124"/>
  <c r="H628" i="125"/>
  <c r="L238" i="125"/>
  <c r="D842" i="125"/>
  <c r="G484" i="125"/>
  <c r="O374" i="125"/>
  <c r="M601" i="125"/>
  <c r="M559" i="125"/>
  <c r="I874" i="125"/>
  <c r="Q113" i="125"/>
  <c r="Q875" i="125"/>
  <c r="H613" i="125"/>
  <c r="P929" i="125"/>
  <c r="I904" i="125"/>
  <c r="I526" i="125"/>
  <c r="I142" i="125"/>
  <c r="S44" i="125"/>
  <c r="N225" i="125"/>
  <c r="I124" i="125"/>
  <c r="G875" i="125"/>
  <c r="D371" i="125"/>
  <c r="K387" i="125"/>
  <c r="M309" i="125"/>
  <c r="D767" i="125"/>
  <c r="Q253" i="125"/>
  <c r="H411" i="125"/>
  <c r="C425" i="125"/>
  <c r="J749" i="125"/>
  <c r="J309" i="125"/>
  <c r="Q143" i="125"/>
  <c r="G20" i="125"/>
  <c r="M632" i="125"/>
  <c r="R628" i="125"/>
  <c r="O192" i="125"/>
  <c r="C280" i="125"/>
  <c r="Q654" i="125"/>
  <c r="F343" i="125"/>
  <c r="M774" i="125"/>
  <c r="P450" i="125"/>
  <c r="S438" i="125"/>
  <c r="P913" i="125"/>
  <c r="C331" i="125"/>
  <c r="N30" i="125"/>
  <c r="R96" i="125"/>
  <c r="M156" i="125"/>
  <c r="Q570" i="125"/>
  <c r="I731" i="125"/>
  <c r="D112" i="125"/>
  <c r="O453" i="125"/>
  <c r="Q452" i="125"/>
  <c r="K531" i="125"/>
  <c r="G162" i="125"/>
  <c r="N538" i="125"/>
  <c r="G281" i="125"/>
  <c r="L318" i="125"/>
  <c r="U151" i="124"/>
  <c r="C522" i="125"/>
  <c r="O572" i="125"/>
  <c r="G665" i="125"/>
  <c r="O334" i="125"/>
  <c r="F544" i="125"/>
  <c r="Q45" i="125"/>
  <c r="R329" i="125"/>
  <c r="I170" i="125"/>
  <c r="Z343" i="125"/>
  <c r="N30" i="124"/>
  <c r="N115" i="124"/>
  <c r="K58" i="125"/>
  <c r="O81" i="125"/>
  <c r="J731" i="125"/>
  <c r="K253" i="125"/>
  <c r="G831" i="125"/>
  <c r="K37" i="128"/>
  <c r="S152" i="125"/>
  <c r="O58" i="125"/>
  <c r="B12" i="128"/>
  <c r="L688" i="125"/>
  <c r="D9" i="128"/>
  <c r="I376" i="125"/>
  <c r="L126" i="125"/>
  <c r="M903" i="125"/>
  <c r="Q168" i="125"/>
  <c r="J571" i="125"/>
  <c r="Q145" i="125"/>
  <c r="Q626" i="125"/>
  <c r="G146" i="125"/>
  <c r="F323" i="125"/>
  <c r="O199" i="125"/>
  <c r="G172" i="124"/>
  <c r="S437" i="125"/>
  <c r="C858" i="125"/>
  <c r="H331" i="125"/>
  <c r="Z297" i="125"/>
  <c r="E412" i="125"/>
  <c r="R192" i="125"/>
  <c r="P618" i="125"/>
  <c r="R470" i="125"/>
  <c r="P363" i="125"/>
  <c r="V121" i="124"/>
  <c r="O607" i="125"/>
  <c r="S75" i="125"/>
  <c r="Q581" i="125"/>
  <c r="A830" i="125"/>
  <c r="P54" i="125"/>
  <c r="F542" i="125"/>
  <c r="D261" i="125"/>
  <c r="Z855" i="125"/>
  <c r="R290" i="125"/>
  <c r="H130" i="125"/>
  <c r="F885" i="125"/>
  <c r="J150" i="125"/>
  <c r="F441" i="125"/>
  <c r="R65" i="125"/>
  <c r="G188" i="125"/>
  <c r="E50" i="125"/>
  <c r="R112" i="125"/>
  <c r="L640" i="125"/>
  <c r="A210" i="125"/>
  <c r="P119" i="125"/>
  <c r="A667" i="125"/>
  <c r="J348" i="125"/>
  <c r="N23" i="124"/>
  <c r="W157" i="124"/>
  <c r="G578" i="125"/>
  <c r="E112" i="125"/>
  <c r="R480" i="125"/>
  <c r="R45" i="125"/>
  <c r="R818" i="125"/>
  <c r="L111" i="124"/>
  <c r="K208" i="125"/>
  <c r="N430" i="125"/>
  <c r="M145" i="124"/>
  <c r="M55" i="125"/>
  <c r="J465" i="125"/>
  <c r="G356" i="125"/>
  <c r="R399" i="125"/>
  <c r="O567" i="125"/>
  <c r="G245" i="125"/>
  <c r="E587" i="125"/>
  <c r="E107" i="124"/>
  <c r="P495" i="125"/>
  <c r="L73" i="125"/>
  <c r="P784" i="125"/>
  <c r="O279" i="125"/>
  <c r="AH12" i="128"/>
  <c r="E501" i="125"/>
  <c r="L427" i="125"/>
  <c r="S109" i="125"/>
  <c r="S118" i="124"/>
  <c r="F556" i="125"/>
  <c r="J793" i="125"/>
  <c r="R125" i="124"/>
  <c r="H128" i="124"/>
  <c r="F144" i="125"/>
  <c r="D641" i="125"/>
  <c r="E604" i="125"/>
  <c r="W165" i="124"/>
  <c r="Q249" i="125"/>
  <c r="O245" i="125"/>
  <c r="G347" i="125"/>
  <c r="L829" i="125"/>
  <c r="E62" i="125"/>
  <c r="F689" i="125"/>
  <c r="Q560" i="125"/>
  <c r="R345" i="125"/>
  <c r="N520" i="125"/>
  <c r="M474" i="125"/>
  <c r="K767" i="125"/>
  <c r="N23" i="125"/>
  <c r="B177" i="124"/>
  <c r="K759" i="125"/>
  <c r="W16" i="128"/>
  <c r="D14" i="125"/>
  <c r="K510" i="125"/>
  <c r="D85" i="125"/>
  <c r="A634" i="125"/>
  <c r="S169" i="125"/>
  <c r="W161" i="124"/>
  <c r="G547" i="125"/>
  <c r="F94" i="125"/>
  <c r="Q157" i="125"/>
  <c r="E9" i="125"/>
  <c r="P62" i="125"/>
  <c r="E280" i="125"/>
  <c r="P16" i="125"/>
  <c r="M661" i="125"/>
  <c r="E408" i="125"/>
  <c r="H231" i="125"/>
  <c r="K33" i="125"/>
  <c r="L21" i="124"/>
  <c r="J169" i="125"/>
  <c r="P697" i="125"/>
  <c r="C611" i="125"/>
  <c r="P170" i="124"/>
  <c r="M166" i="124"/>
  <c r="M49" i="125"/>
  <c r="L65" i="125"/>
  <c r="H813" i="125"/>
  <c r="G649" i="125"/>
  <c r="C134" i="124"/>
  <c r="A118" i="125"/>
  <c r="E523" i="125"/>
  <c r="F238" i="125"/>
  <c r="K76" i="125"/>
  <c r="N231" i="125"/>
  <c r="H927" i="125"/>
  <c r="M57" i="125"/>
  <c r="F149" i="125"/>
  <c r="I145" i="125"/>
  <c r="O103" i="125"/>
  <c r="R743" i="125"/>
  <c r="I611" i="125"/>
  <c r="G218" i="125"/>
  <c r="P585" i="125"/>
  <c r="S789" i="125"/>
  <c r="F252" i="125"/>
  <c r="E75" i="125"/>
  <c r="P70" i="125"/>
  <c r="J81" i="125"/>
  <c r="M510" i="125"/>
  <c r="M477" i="125"/>
  <c r="A327" i="125"/>
  <c r="P542" i="125"/>
  <c r="S14" i="124"/>
  <c r="E174" i="125"/>
  <c r="D664" i="125"/>
  <c r="C27" i="125"/>
  <c r="K437" i="125"/>
  <c r="G195" i="125"/>
  <c r="H868" i="125"/>
  <c r="M535" i="125"/>
  <c r="N297" i="125"/>
  <c r="K413" i="125"/>
  <c r="Q294" i="125"/>
  <c r="Q201" i="125"/>
  <c r="S181" i="124"/>
  <c r="C77" i="125"/>
  <c r="K366" i="125"/>
  <c r="I749" i="125"/>
  <c r="A81" i="125"/>
  <c r="M467" i="125"/>
  <c r="K295" i="125"/>
  <c r="R316" i="125"/>
  <c r="C292" i="125"/>
  <c r="G433" i="125"/>
  <c r="L234" i="125"/>
  <c r="R102" i="125"/>
  <c r="O138" i="125"/>
  <c r="H204" i="125"/>
  <c r="M273" i="125"/>
  <c r="H402" i="125"/>
  <c r="J941" i="125"/>
  <c r="H421" i="125"/>
  <c r="R643" i="125"/>
  <c r="K525" i="125"/>
  <c r="H601" i="125"/>
  <c r="N721" i="125"/>
  <c r="F9" i="128"/>
  <c r="O917" i="125"/>
  <c r="R433" i="125"/>
  <c r="P344" i="125"/>
  <c r="O677" i="125"/>
  <c r="C615" i="125"/>
  <c r="I387" i="125"/>
  <c r="A131" i="125"/>
  <c r="I215" i="125"/>
  <c r="G848" i="125"/>
  <c r="I450" i="125"/>
  <c r="B32" i="124"/>
  <c r="K383" i="125"/>
  <c r="C521" i="125"/>
  <c r="L860" i="125"/>
  <c r="S435" i="125"/>
  <c r="K778" i="125"/>
  <c r="I284" i="125"/>
  <c r="K31" i="125"/>
  <c r="S842" i="125"/>
  <c r="P306" i="125"/>
  <c r="C882" i="125"/>
  <c r="J27" i="128"/>
  <c r="C707" i="125"/>
  <c r="M835" i="125"/>
  <c r="D410" i="125"/>
  <c r="K382" i="125"/>
  <c r="J177" i="125"/>
  <c r="I799" i="125"/>
  <c r="O370" i="125"/>
  <c r="D663" i="125"/>
  <c r="N86" i="125"/>
  <c r="I62" i="125"/>
  <c r="E53" i="125"/>
  <c r="M284" i="125"/>
  <c r="K519" i="125"/>
  <c r="Q648" i="125"/>
  <c r="P449" i="125"/>
  <c r="D694" i="125"/>
  <c r="E530" i="125"/>
  <c r="L876" i="125"/>
  <c r="P737" i="125"/>
  <c r="P757" i="125"/>
  <c r="K522" i="125"/>
  <c r="K216" i="125"/>
  <c r="D14" i="124"/>
  <c r="Q62" i="125"/>
  <c r="A521" i="125"/>
  <c r="D918" i="125"/>
  <c r="A34" i="125"/>
  <c r="D373" i="125"/>
  <c r="L747" i="125"/>
  <c r="J721" i="125"/>
  <c r="J876" i="125"/>
  <c r="P823" i="125"/>
  <c r="C320" i="125"/>
  <c r="E771" i="125"/>
  <c r="L442" i="125"/>
  <c r="K447" i="125"/>
  <c r="N496" i="125"/>
  <c r="E66" i="125"/>
  <c r="C17" i="125"/>
  <c r="Q223" i="125"/>
  <c r="F917" i="125"/>
  <c r="G224" i="125"/>
  <c r="Q260" i="125"/>
  <c r="R375" i="125"/>
  <c r="D741" i="125"/>
  <c r="D27" i="125"/>
  <c r="D665" i="125"/>
  <c r="S141" i="125"/>
  <c r="R151" i="125"/>
  <c r="N14" i="124"/>
  <c r="A520" i="125"/>
  <c r="G790" i="125"/>
  <c r="O808" i="125"/>
  <c r="A255" i="125"/>
  <c r="L129" i="125"/>
  <c r="H172" i="125"/>
  <c r="F140" i="125"/>
  <c r="M878" i="125"/>
  <c r="K136" i="124"/>
  <c r="J153" i="124"/>
  <c r="G189" i="125"/>
  <c r="I298" i="125"/>
  <c r="S176" i="125"/>
  <c r="F93" i="125"/>
  <c r="E552" i="125"/>
  <c r="P647" i="125"/>
  <c r="E18" i="125"/>
  <c r="D309" i="125"/>
  <c r="P430" i="125"/>
  <c r="P97" i="125"/>
  <c r="K824" i="125"/>
  <c r="Q212" i="125"/>
  <c r="R26" i="125"/>
  <c r="I180" i="125"/>
  <c r="M470" i="125"/>
  <c r="K108" i="125"/>
  <c r="N889" i="125"/>
  <c r="Q30" i="125"/>
  <c r="H133" i="125"/>
  <c r="I883" i="125"/>
  <c r="N578" i="125"/>
  <c r="E288" i="125"/>
  <c r="H140" i="124"/>
  <c r="C287" i="125"/>
  <c r="G878" i="125"/>
  <c r="A331" i="125"/>
  <c r="O569" i="125"/>
  <c r="L147" i="125"/>
  <c r="G524" i="125"/>
  <c r="A571" i="125"/>
  <c r="P348" i="125"/>
  <c r="F7" i="125"/>
  <c r="I793" i="125"/>
  <c r="E113" i="124"/>
  <c r="G421" i="125"/>
  <c r="M781" i="125"/>
  <c r="C489" i="125"/>
  <c r="C465" i="125"/>
  <c r="H314" i="125"/>
  <c r="M316" i="125"/>
  <c r="H684" i="125"/>
  <c r="J551" i="125"/>
  <c r="O145" i="125"/>
  <c r="Q297" i="125"/>
  <c r="D281" i="125"/>
  <c r="Q169" i="125"/>
  <c r="G48" i="125"/>
  <c r="D48" i="125"/>
  <c r="A233" i="125"/>
  <c r="P19" i="124"/>
  <c r="C775" i="125"/>
  <c r="D426" i="125"/>
  <c r="I185" i="125"/>
  <c r="E856" i="125"/>
  <c r="O563" i="125"/>
  <c r="N628" i="125"/>
  <c r="C339" i="125"/>
  <c r="O409" i="125"/>
  <c r="S192" i="125"/>
  <c r="G405" i="125"/>
  <c r="K249" i="125"/>
  <c r="L759" i="125"/>
  <c r="I529" i="125"/>
  <c r="D10" i="125"/>
  <c r="K60" i="125"/>
  <c r="S46" i="125"/>
  <c r="J893" i="125"/>
  <c r="E454" i="125"/>
  <c r="K787" i="125"/>
  <c r="G703" i="125"/>
  <c r="I338" i="125"/>
  <c r="L721" i="125"/>
  <c r="I475" i="125"/>
  <c r="H540" i="125"/>
  <c r="L931" i="125"/>
  <c r="F494" i="125"/>
  <c r="O232" i="125"/>
  <c r="M714" i="125"/>
  <c r="Q13" i="125"/>
  <c r="P101" i="125"/>
  <c r="O314" i="125"/>
  <c r="C501" i="125"/>
  <c r="C147" i="125"/>
  <c r="L660" i="125"/>
  <c r="A231" i="125"/>
  <c r="H132" i="125"/>
  <c r="S207" i="125"/>
  <c r="G444" i="125"/>
  <c r="H50" i="125"/>
  <c r="S473" i="125"/>
  <c r="G523" i="125"/>
  <c r="F85" i="125"/>
  <c r="S373" i="125"/>
  <c r="Q332" i="125"/>
  <c r="I308" i="125"/>
  <c r="Q522" i="125"/>
  <c r="Q481" i="125"/>
  <c r="D887" i="125"/>
  <c r="E81" i="125"/>
  <c r="O30" i="125"/>
  <c r="E404" i="125"/>
  <c r="Z156" i="124"/>
  <c r="R33" i="125"/>
  <c r="C771" i="125"/>
  <c r="Q823" i="125"/>
  <c r="E189" i="125"/>
  <c r="L159" i="125"/>
  <c r="Q874" i="125"/>
  <c r="F16" i="124"/>
  <c r="J421" i="125"/>
  <c r="C106" i="125"/>
  <c r="O138" i="124"/>
  <c r="H241" i="125"/>
  <c r="L193" i="125"/>
  <c r="L697" i="125"/>
  <c r="A136" i="125"/>
  <c r="G360" i="125"/>
  <c r="D793" i="125"/>
  <c r="G673" i="125"/>
  <c r="Q675" i="125"/>
  <c r="N162" i="125"/>
  <c r="S307" i="125"/>
  <c r="S348" i="125"/>
  <c r="C199" i="125"/>
  <c r="D235" i="125"/>
  <c r="J439" i="125"/>
  <c r="R734" i="125"/>
  <c r="D933" i="125"/>
  <c r="C486" i="125"/>
  <c r="K196" i="125"/>
  <c r="O408" i="125"/>
  <c r="P698" i="125"/>
  <c r="O98" i="125"/>
  <c r="S502" i="125"/>
  <c r="D128" i="124"/>
  <c r="N226" i="125"/>
  <c r="A364" i="125"/>
  <c r="R464" i="125"/>
  <c r="R566" i="125"/>
  <c r="R68" i="125"/>
  <c r="A38" i="125"/>
  <c r="A495" i="125"/>
  <c r="O386" i="125"/>
  <c r="I246" i="125"/>
  <c r="E343" i="125"/>
  <c r="M133" i="125"/>
  <c r="G41" i="125"/>
  <c r="B167" i="124"/>
  <c r="I612" i="125"/>
  <c r="I513" i="125"/>
  <c r="P204" i="125"/>
  <c r="J122" i="125"/>
  <c r="T20" i="124"/>
  <c r="H623" i="125"/>
  <c r="R183" i="125"/>
  <c r="AB153" i="124"/>
  <c r="K322" i="125"/>
  <c r="Q95" i="125"/>
  <c r="Q141" i="125"/>
  <c r="P39" i="125"/>
  <c r="E534" i="125"/>
  <c r="F615" i="125"/>
  <c r="I860" i="125"/>
  <c r="A553" i="125"/>
  <c r="Q326" i="125"/>
  <c r="D199" i="125"/>
  <c r="V140" i="124"/>
  <c r="R86" i="125"/>
  <c r="C541" i="125"/>
  <c r="M299" i="125"/>
  <c r="P145" i="125"/>
  <c r="K375" i="125"/>
  <c r="C31" i="124"/>
  <c r="J30" i="128"/>
  <c r="P497" i="125"/>
  <c r="H658" i="125"/>
  <c r="R610" i="125"/>
  <c r="P360" i="125"/>
  <c r="L294" i="125"/>
  <c r="A824" i="125"/>
  <c r="J470" i="125"/>
  <c r="J681" i="125"/>
  <c r="AC128" i="124"/>
  <c r="D773" i="125"/>
  <c r="D102" i="125"/>
  <c r="N201" i="125"/>
  <c r="M894" i="125"/>
  <c r="O23" i="124"/>
  <c r="C923" i="125"/>
  <c r="C607" i="125"/>
  <c r="I328" i="125"/>
  <c r="C232" i="125"/>
  <c r="S374" i="125"/>
  <c r="G793" i="125"/>
  <c r="D41" i="125"/>
  <c r="R592" i="125"/>
  <c r="D425" i="125"/>
  <c r="N316" i="125"/>
  <c r="M345" i="125"/>
  <c r="Q232" i="125"/>
  <c r="L293" i="125"/>
  <c r="Q105" i="124"/>
  <c r="C469" i="125"/>
  <c r="J477" i="125"/>
  <c r="Q184" i="125"/>
  <c r="R535" i="125"/>
  <c r="L710" i="125"/>
  <c r="M66" i="125"/>
  <c r="R570" i="125"/>
  <c r="I448" i="125"/>
  <c r="H843" i="125"/>
  <c r="P58" i="125"/>
  <c r="S247" i="125"/>
  <c r="G112" i="125"/>
  <c r="N104" i="124"/>
  <c r="R177" i="125"/>
  <c r="G439" i="125"/>
  <c r="N539" i="125"/>
  <c r="R820" i="125"/>
  <c r="C307" i="125"/>
  <c r="M624" i="125"/>
  <c r="N189" i="125"/>
  <c r="E629" i="125"/>
  <c r="C219" i="125"/>
  <c r="A818" i="125"/>
  <c r="K426" i="125"/>
  <c r="L387" i="125"/>
  <c r="I57" i="125"/>
  <c r="E76" i="125"/>
  <c r="D338" i="125"/>
  <c r="N121" i="124"/>
  <c r="B24" i="128"/>
  <c r="S313" i="125"/>
  <c r="D387" i="125"/>
  <c r="M112" i="125"/>
  <c r="R557" i="125"/>
  <c r="AA117" i="124"/>
  <c r="U139" i="124"/>
  <c r="N445" i="125"/>
  <c r="C730" i="125"/>
  <c r="M538" i="125"/>
  <c r="Q164" i="125"/>
  <c r="H443" i="125"/>
  <c r="P121" i="124"/>
  <c r="K175" i="124"/>
  <c r="P7" i="125"/>
  <c r="Q341" i="125"/>
  <c r="H109" i="125"/>
  <c r="C689" i="125"/>
  <c r="C164" i="125"/>
  <c r="F163" i="125"/>
  <c r="P739" i="125"/>
  <c r="M339" i="125"/>
  <c r="I165" i="125"/>
  <c r="J74" i="125"/>
  <c r="H114" i="125"/>
  <c r="Q243" i="125"/>
  <c r="W141" i="124"/>
  <c r="N121" i="125"/>
  <c r="E525" i="125"/>
  <c r="Q67" i="125"/>
  <c r="E151" i="125"/>
  <c r="S515" i="125"/>
  <c r="S337" i="125"/>
  <c r="Q131" i="125"/>
  <c r="R189" i="125"/>
  <c r="E159" i="125"/>
  <c r="P771" i="125"/>
  <c r="P466" i="125"/>
  <c r="G160" i="125"/>
  <c r="F405" i="125"/>
  <c r="K546" i="125"/>
  <c r="W46" i="128"/>
  <c r="S635" i="125"/>
  <c r="E780" i="125"/>
  <c r="E318" i="125"/>
  <c r="W33" i="128"/>
  <c r="J244" i="125"/>
  <c r="P69" i="125"/>
  <c r="AB175" i="124"/>
  <c r="O9" i="124"/>
  <c r="E138" i="124"/>
  <c r="J39" i="125"/>
  <c r="M125" i="125"/>
  <c r="A95" i="125"/>
  <c r="I426" i="125"/>
  <c r="J79" i="125"/>
  <c r="G174" i="124"/>
  <c r="X131" i="124"/>
  <c r="Z719" i="125"/>
  <c r="Q430" i="125"/>
  <c r="D369" i="125"/>
  <c r="N159" i="125"/>
  <c r="Z707" i="125"/>
  <c r="K327" i="125"/>
  <c r="P300" i="125"/>
  <c r="C103" i="125"/>
  <c r="S902" i="125"/>
  <c r="S112" i="125"/>
  <c r="A26" i="125"/>
  <c r="H812" i="125"/>
  <c r="R884" i="125"/>
  <c r="O350" i="125"/>
  <c r="K311" i="125"/>
  <c r="P133" i="125"/>
  <c r="M357" i="125"/>
  <c r="C780" i="125"/>
  <c r="E601" i="125"/>
  <c r="Q228" i="125"/>
  <c r="C488" i="125"/>
  <c r="N382" i="125"/>
  <c r="G705" i="125"/>
  <c r="A10" i="125"/>
  <c r="M403" i="125"/>
  <c r="A280" i="125"/>
  <c r="E140" i="124"/>
  <c r="Q411" i="125"/>
  <c r="K57" i="125"/>
  <c r="Q542" i="125"/>
  <c r="A223" i="125"/>
  <c r="O96" i="125"/>
  <c r="H744" i="125"/>
  <c r="Q310" i="125"/>
  <c r="M224" i="125"/>
  <c r="R510" i="125"/>
  <c r="M141" i="125"/>
  <c r="G596" i="125"/>
  <c r="I486" i="125"/>
  <c r="E799" i="125"/>
  <c r="S763" i="125"/>
  <c r="S251" i="125"/>
  <c r="A394" i="125"/>
  <c r="J442" i="125"/>
  <c r="K615" i="125"/>
  <c r="L913" i="125"/>
  <c r="M241" i="125"/>
  <c r="K126" i="125"/>
  <c r="C15" i="125"/>
  <c r="F355" i="125"/>
  <c r="M695" i="125"/>
  <c r="O471" i="125"/>
  <c r="E618" i="125"/>
  <c r="L872" i="125"/>
  <c r="P282" i="125"/>
  <c r="G581" i="125"/>
  <c r="R552" i="125"/>
  <c r="D446" i="125"/>
  <c r="R679" i="125"/>
  <c r="R251" i="125"/>
  <c r="F48" i="125"/>
  <c r="R200" i="125"/>
  <c r="P804" i="125"/>
  <c r="C110" i="125"/>
  <c r="P732" i="125"/>
  <c r="S864" i="125"/>
  <c r="Y158" i="124"/>
  <c r="G100" i="125"/>
  <c r="D143" i="124"/>
  <c r="H380" i="125"/>
  <c r="P148" i="125"/>
  <c r="Q365" i="125"/>
  <c r="O420" i="125"/>
  <c r="M225" i="125"/>
  <c r="R69" i="125"/>
  <c r="M362" i="125"/>
  <c r="P601" i="125"/>
  <c r="S178" i="125"/>
  <c r="A148" i="125"/>
  <c r="S406" i="125"/>
  <c r="D463" i="125"/>
  <c r="G908" i="125"/>
  <c r="M240" i="125"/>
  <c r="M40" i="128"/>
  <c r="AI23" i="128"/>
  <c r="G719" i="125"/>
  <c r="D332" i="125"/>
  <c r="O494" i="125"/>
  <c r="D884" i="125"/>
  <c r="S41" i="125"/>
  <c r="G599" i="125"/>
  <c r="W22" i="128"/>
  <c r="J847" i="125"/>
  <c r="M278" i="125"/>
  <c r="O175" i="125"/>
  <c r="P121" i="125"/>
  <c r="C717" i="125"/>
  <c r="M181" i="125"/>
  <c r="H858" i="125"/>
  <c r="H702" i="125"/>
  <c r="J267" i="125"/>
  <c r="O506" i="125"/>
  <c r="M890" i="125"/>
  <c r="O51" i="125"/>
  <c r="S142" i="125"/>
  <c r="P713" i="125"/>
  <c r="P353" i="125"/>
  <c r="R614" i="125"/>
  <c r="M717" i="125"/>
  <c r="J514" i="125"/>
  <c r="J737" i="125"/>
  <c r="C223" i="125"/>
  <c r="O196" i="125"/>
  <c r="E247" i="125"/>
  <c r="A216" i="125"/>
  <c r="F294" i="125"/>
  <c r="D136" i="124"/>
  <c r="I845" i="125"/>
  <c r="I313" i="125"/>
  <c r="J304" i="125"/>
  <c r="Y103" i="124"/>
  <c r="O213" i="125"/>
  <c r="R121" i="124"/>
  <c r="S58" i="125"/>
  <c r="G365" i="125"/>
  <c r="A348" i="125"/>
  <c r="H55" i="125"/>
  <c r="M516" i="125"/>
  <c r="L574" i="125"/>
  <c r="S209" i="125"/>
  <c r="N689" i="125"/>
  <c r="C302" i="125"/>
  <c r="E314" i="125"/>
  <c r="Q463" i="125"/>
  <c r="Q207" i="125"/>
  <c r="A831" i="125"/>
  <c r="K885" i="125"/>
  <c r="E305" i="125"/>
  <c r="I162" i="125"/>
  <c r="C34" i="125"/>
  <c r="J17" i="125"/>
  <c r="C861" i="125"/>
  <c r="P36" i="125"/>
  <c r="Q451" i="125"/>
  <c r="M46" i="128"/>
  <c r="J36" i="128"/>
  <c r="J820" i="125"/>
  <c r="G175" i="125"/>
  <c r="M245" i="125"/>
  <c r="O455" i="125"/>
  <c r="A65" i="125"/>
  <c r="O790" i="125"/>
  <c r="J506" i="125"/>
  <c r="G28" i="125"/>
  <c r="K566" i="125"/>
  <c r="Q501" i="125"/>
  <c r="M488" i="125"/>
  <c r="H765" i="125"/>
  <c r="G466" i="125"/>
  <c r="I99" i="125"/>
  <c r="Q791" i="125"/>
  <c r="C114" i="125"/>
  <c r="R372" i="125"/>
  <c r="I179" i="125"/>
  <c r="H679" i="125"/>
  <c r="I594" i="125"/>
  <c r="C158" i="125"/>
  <c r="Z159" i="124"/>
  <c r="D174" i="125"/>
  <c r="E121" i="125"/>
  <c r="I18" i="124"/>
  <c r="J41" i="128"/>
  <c r="E357" i="125"/>
  <c r="K160" i="125"/>
  <c r="G625" i="125"/>
  <c r="G546" i="125"/>
  <c r="P572" i="125"/>
  <c r="E182" i="125"/>
  <c r="A775" i="125"/>
  <c r="J308" i="125"/>
  <c r="L152" i="125"/>
  <c r="A366" i="125"/>
  <c r="I469" i="125"/>
  <c r="A661" i="125"/>
  <c r="D317" i="125"/>
  <c r="Q301" i="125"/>
  <c r="B24" i="124"/>
  <c r="S182" i="125"/>
  <c r="J399" i="125"/>
  <c r="K200" i="125"/>
  <c r="AC16" i="128"/>
  <c r="C924" i="125"/>
  <c r="C695" i="125"/>
  <c r="C25" i="124"/>
  <c r="I752" i="125"/>
  <c r="M567" i="125"/>
  <c r="I719" i="125"/>
  <c r="Q53" i="125"/>
  <c r="G778" i="125"/>
  <c r="L554" i="125"/>
  <c r="G569" i="125"/>
  <c r="J533" i="125"/>
  <c r="D279" i="125"/>
  <c r="P748" i="125"/>
  <c r="D627" i="125"/>
  <c r="G140" i="125"/>
  <c r="N277" i="125"/>
  <c r="I31" i="125"/>
  <c r="J582" i="125"/>
  <c r="I205" i="125"/>
  <c r="S139" i="124"/>
  <c r="Q312" i="125"/>
  <c r="C887" i="125"/>
  <c r="P138" i="124"/>
  <c r="N68" i="125"/>
  <c r="X16" i="128"/>
  <c r="K508" i="125"/>
  <c r="C440" i="125"/>
  <c r="Q878" i="125"/>
  <c r="K186" i="125"/>
  <c r="L771" i="125"/>
  <c r="V159" i="124"/>
  <c r="R488" i="125"/>
  <c r="F13" i="124"/>
  <c r="C456" i="125"/>
  <c r="G8" i="124"/>
  <c r="N85" i="125"/>
  <c r="I481" i="125"/>
  <c r="C184" i="125"/>
  <c r="P651" i="125"/>
  <c r="L162" i="125"/>
  <c r="I162" i="124"/>
  <c r="Q116" i="124"/>
  <c r="D184" i="125"/>
  <c r="O340" i="125"/>
  <c r="D759" i="125"/>
  <c r="F45" i="125"/>
  <c r="O863" i="125"/>
  <c r="Z39" i="125"/>
  <c r="H38" i="125"/>
  <c r="E929" i="125"/>
  <c r="H298" i="125"/>
  <c r="D384" i="125"/>
  <c r="R467" i="125"/>
  <c r="Q16" i="124"/>
  <c r="J719" i="125"/>
  <c r="E56" i="125"/>
  <c r="H125" i="124"/>
  <c r="Z527" i="125"/>
  <c r="R165" i="124"/>
  <c r="G340" i="125"/>
  <c r="F225" i="125"/>
  <c r="R193" i="125"/>
  <c r="K150" i="124"/>
  <c r="D491" i="125"/>
  <c r="C441" i="125"/>
  <c r="A516" i="125"/>
  <c r="L14" i="124"/>
  <c r="E713" i="125"/>
  <c r="I156" i="124"/>
  <c r="I432" i="125"/>
  <c r="I257" i="125"/>
  <c r="C112" i="125"/>
  <c r="B163" i="124"/>
  <c r="L174" i="125"/>
  <c r="M280" i="125"/>
  <c r="J443" i="125"/>
  <c r="I656" i="125"/>
  <c r="E777" i="125"/>
  <c r="E144" i="125"/>
  <c r="R128" i="125"/>
  <c r="N278" i="125"/>
  <c r="E140" i="125"/>
  <c r="F415" i="125"/>
  <c r="K393" i="125"/>
  <c r="J25" i="124"/>
  <c r="D90" i="125"/>
  <c r="P276" i="125"/>
  <c r="O189" i="125"/>
  <c r="G107" i="124"/>
  <c r="M114" i="124"/>
  <c r="D43" i="125"/>
  <c r="H396" i="125"/>
  <c r="D65" i="125"/>
  <c r="P13" i="124"/>
  <c r="E279" i="125"/>
  <c r="R519" i="125"/>
  <c r="C587" i="125"/>
  <c r="P27" i="125"/>
  <c r="I86" i="125"/>
  <c r="F224" i="125"/>
  <c r="J542" i="125"/>
  <c r="P389" i="125"/>
  <c r="J771" i="125"/>
  <c r="M807" i="125"/>
  <c r="R492" i="125"/>
  <c r="H638" i="125"/>
  <c r="L185" i="125"/>
  <c r="Q866" i="125"/>
  <c r="L343" i="125"/>
  <c r="N20" i="124"/>
  <c r="C180" i="124"/>
  <c r="M515" i="125"/>
  <c r="F137" i="124"/>
  <c r="I183" i="125"/>
  <c r="H479" i="125"/>
  <c r="H156" i="125"/>
  <c r="I228" i="125"/>
  <c r="N515" i="125"/>
  <c r="O92" i="125"/>
  <c r="E646" i="125"/>
  <c r="O333" i="125"/>
  <c r="K107" i="125"/>
  <c r="D802" i="125"/>
  <c r="G573" i="125"/>
  <c r="L389" i="125"/>
  <c r="H88" i="125"/>
  <c r="O260" i="125"/>
  <c r="P365" i="125"/>
  <c r="F472" i="125"/>
  <c r="S86" i="125"/>
  <c r="G650" i="125"/>
  <c r="H793" i="125"/>
  <c r="D44" i="125"/>
  <c r="C132" i="124"/>
  <c r="A124" i="125"/>
  <c r="Z136" i="124"/>
  <c r="A740" i="125"/>
  <c r="I602" i="125"/>
  <c r="I876" i="125"/>
  <c r="H233" i="125"/>
  <c r="N275" i="125"/>
  <c r="C562" i="125"/>
  <c r="A12" i="125"/>
  <c r="P391" i="125"/>
  <c r="I935" i="125"/>
  <c r="J494" i="125"/>
  <c r="O71" i="125"/>
  <c r="L831" i="125"/>
  <c r="X140" i="124"/>
  <c r="E557" i="125"/>
  <c r="P43" i="125"/>
  <c r="X25" i="128"/>
  <c r="E150" i="125"/>
  <c r="Q70" i="125"/>
  <c r="C627" i="125"/>
  <c r="G243" i="125"/>
  <c r="O34" i="125"/>
  <c r="J105" i="125"/>
  <c r="Q669" i="125"/>
  <c r="D289" i="125"/>
  <c r="A417" i="125"/>
  <c r="G12" i="125"/>
  <c r="G544" i="125"/>
  <c r="Z168" i="124"/>
  <c r="T177" i="124"/>
  <c r="O685" i="125"/>
  <c r="C46" i="125"/>
  <c r="O307" i="125"/>
  <c r="O470" i="125"/>
  <c r="M73" i="125"/>
  <c r="R661" i="125"/>
  <c r="R494" i="125"/>
  <c r="D152" i="125"/>
  <c r="J485" i="125"/>
  <c r="C697" i="125"/>
  <c r="I20" i="124"/>
  <c r="K643" i="125"/>
  <c r="E676" i="125"/>
  <c r="P484" i="125"/>
  <c r="H900" i="125"/>
  <c r="H745" i="125"/>
  <c r="P91" i="125"/>
  <c r="I194" i="125"/>
  <c r="A199" i="125"/>
  <c r="S667" i="125"/>
  <c r="M185" i="125"/>
  <c r="H630" i="125"/>
  <c r="E173" i="125"/>
  <c r="AA139" i="124"/>
  <c r="A226" i="125"/>
  <c r="J324" i="125"/>
  <c r="F153" i="124"/>
  <c r="M250" i="125"/>
  <c r="J22" i="125"/>
  <c r="D578" i="125"/>
  <c r="P654" i="125"/>
  <c r="Q142" i="125"/>
  <c r="A294" i="125"/>
  <c r="D849" i="125"/>
  <c r="E770" i="125"/>
  <c r="C269" i="125"/>
  <c r="C639" i="125"/>
  <c r="R139" i="125"/>
  <c r="L13" i="128"/>
  <c r="J73" i="125"/>
  <c r="M584" i="125"/>
  <c r="Z786" i="125"/>
  <c r="J41" i="125"/>
  <c r="N337" i="125"/>
  <c r="P527" i="125"/>
  <c r="F138" i="124"/>
  <c r="C610" i="125"/>
  <c r="O375" i="125"/>
  <c r="J763" i="125"/>
  <c r="G219" i="125"/>
  <c r="I110" i="124"/>
  <c r="N131" i="125"/>
  <c r="R767" i="125"/>
  <c r="J282" i="125"/>
  <c r="C80" i="125"/>
  <c r="O179" i="125"/>
  <c r="G67" i="125"/>
  <c r="J643" i="125"/>
  <c r="R381" i="125"/>
  <c r="M88" i="125"/>
  <c r="O195" i="125"/>
  <c r="P577" i="125"/>
  <c r="C372" i="125"/>
  <c r="A519" i="125"/>
  <c r="J198" i="125"/>
  <c r="S490" i="125"/>
  <c r="R145" i="125"/>
  <c r="K475" i="125"/>
  <c r="E831" i="125"/>
  <c r="D192" i="125"/>
  <c r="K288" i="125"/>
  <c r="Z662" i="125"/>
  <c r="R248" i="125"/>
  <c r="O302" i="125"/>
  <c r="H530" i="125"/>
  <c r="F743" i="125"/>
  <c r="A290" i="125"/>
  <c r="O598" i="125"/>
  <c r="P415" i="125"/>
  <c r="O616" i="125"/>
  <c r="I556" i="125"/>
  <c r="A160" i="125"/>
  <c r="S767" i="125"/>
  <c r="Q554" i="125"/>
  <c r="I591" i="125"/>
  <c r="G609" i="125"/>
  <c r="Q35" i="125"/>
  <c r="E527" i="125"/>
  <c r="C936" i="125"/>
  <c r="F111" i="125"/>
  <c r="R28" i="125"/>
  <c r="A35" i="125"/>
  <c r="D589" i="125"/>
  <c r="I21" i="125"/>
  <c r="S231" i="125"/>
  <c r="K661" i="125"/>
  <c r="M93" i="125"/>
  <c r="I564" i="125"/>
  <c r="G824" i="125"/>
  <c r="P218" i="125"/>
  <c r="S237" i="125"/>
  <c r="E105" i="125"/>
  <c r="N731" i="125"/>
  <c r="N542" i="125"/>
  <c r="K180" i="125"/>
  <c r="L186" i="125"/>
  <c r="O358" i="125"/>
  <c r="Q96" i="125"/>
  <c r="C10" i="128"/>
  <c r="C249" i="125"/>
  <c r="M442" i="125"/>
  <c r="P544" i="125"/>
  <c r="I187" i="125"/>
  <c r="Q939" i="125"/>
  <c r="S28" i="124"/>
  <c r="N380" i="125"/>
  <c r="AB116" i="124"/>
  <c r="D171" i="124"/>
  <c r="O541" i="125"/>
  <c r="C651" i="125"/>
  <c r="E196" i="125"/>
  <c r="L790" i="125"/>
  <c r="N340" i="125"/>
  <c r="U109" i="124"/>
  <c r="I95" i="125"/>
  <c r="I791" i="125"/>
  <c r="I637" i="125"/>
  <c r="J462" i="125"/>
  <c r="L312" i="125"/>
  <c r="C120" i="124"/>
  <c r="G465" i="125"/>
  <c r="N42" i="128"/>
  <c r="R342" i="125"/>
  <c r="I626" i="125"/>
  <c r="J423" i="125"/>
  <c r="E539" i="125"/>
  <c r="M395" i="125"/>
  <c r="F62" i="125"/>
  <c r="T123" i="124"/>
  <c r="M87" i="125"/>
  <c r="M422" i="125"/>
  <c r="R349" i="125"/>
  <c r="P381" i="125"/>
  <c r="S349" i="125"/>
  <c r="F40" i="125"/>
  <c r="K799" i="125"/>
  <c r="I429" i="125"/>
  <c r="H120" i="125"/>
  <c r="Q170" i="124"/>
  <c r="J417" i="125"/>
  <c r="N392" i="125"/>
  <c r="Q33" i="125"/>
  <c r="E334" i="125"/>
  <c r="S76" i="125"/>
  <c r="D179" i="125"/>
  <c r="O167" i="125"/>
  <c r="G124" i="125"/>
  <c r="AG28" i="128"/>
  <c r="I318" i="125"/>
  <c r="J135" i="125"/>
  <c r="O84" i="125"/>
  <c r="G903" i="125"/>
  <c r="K27" i="125"/>
  <c r="L662" i="125"/>
  <c r="K647" i="125"/>
  <c r="D227" i="125"/>
  <c r="H437" i="125"/>
  <c r="S228" i="125"/>
  <c r="C316" i="125"/>
  <c r="R885" i="125"/>
  <c r="Z291" i="125"/>
  <c r="E295" i="125"/>
  <c r="N413" i="125"/>
  <c r="L47" i="125"/>
  <c r="K859" i="125"/>
  <c r="I135" i="124"/>
  <c r="S654" i="125"/>
  <c r="Q433" i="125"/>
  <c r="D763" i="125"/>
  <c r="I520" i="125"/>
  <c r="C290" i="125"/>
  <c r="J709" i="125"/>
  <c r="F391" i="125"/>
  <c r="E150" i="124"/>
  <c r="G258" i="125"/>
  <c r="A341" i="125"/>
  <c r="J278" i="125"/>
  <c r="F531" i="125"/>
  <c r="F190" i="125"/>
  <c r="C940" i="125"/>
  <c r="R95" i="125"/>
  <c r="O486" i="125"/>
  <c r="G135" i="125"/>
  <c r="W167" i="124"/>
  <c r="S100" i="125"/>
  <c r="L337" i="125"/>
  <c r="F34" i="125"/>
  <c r="AE12" i="128"/>
  <c r="A827" i="125"/>
  <c r="G237" i="125"/>
  <c r="C614" i="125"/>
  <c r="K36" i="125"/>
  <c r="P369" i="125"/>
  <c r="L741" i="125"/>
  <c r="O939" i="125"/>
  <c r="S539" i="125"/>
  <c r="L373" i="125"/>
  <c r="AB15" i="128"/>
  <c r="N331" i="125"/>
  <c r="I28" i="124"/>
  <c r="Y112" i="124"/>
  <c r="M389" i="125"/>
  <c r="J12" i="124"/>
  <c r="I31" i="128"/>
  <c r="R729" i="125"/>
  <c r="S556" i="125"/>
  <c r="H136" i="125"/>
  <c r="R579" i="125"/>
  <c r="O275" i="125"/>
  <c r="M904" i="125"/>
  <c r="C659" i="125"/>
  <c r="P337" i="125"/>
  <c r="G470" i="125"/>
  <c r="S245" i="125"/>
  <c r="L156" i="124"/>
  <c r="O129" i="125"/>
  <c r="M583" i="125"/>
  <c r="N513" i="125"/>
  <c r="O331" i="125"/>
  <c r="B115" i="124"/>
  <c r="I16" i="125"/>
  <c r="N643" i="125"/>
  <c r="R456" i="125"/>
  <c r="K745" i="125"/>
  <c r="K689" i="125"/>
  <c r="E660" i="125"/>
  <c r="A186" i="125"/>
  <c r="R460" i="125"/>
  <c r="N432" i="125"/>
  <c r="O385" i="125"/>
  <c r="H116" i="124"/>
  <c r="N198" i="125"/>
  <c r="AJ37" i="128"/>
  <c r="C209" i="125"/>
  <c r="H895" i="125"/>
  <c r="H146" i="125"/>
  <c r="O767" i="125"/>
  <c r="E610" i="125"/>
  <c r="J13" i="125"/>
  <c r="P330" i="125"/>
  <c r="P31" i="124"/>
  <c r="Q520" i="125"/>
  <c r="E485" i="125"/>
  <c r="I339" i="125"/>
  <c r="A237" i="125"/>
  <c r="O557" i="125"/>
  <c r="M159" i="125"/>
  <c r="M805" i="125"/>
  <c r="N381" i="125"/>
  <c r="O376" i="125"/>
  <c r="W20" i="128"/>
  <c r="C526" i="125"/>
  <c r="Q18" i="128"/>
  <c r="O113" i="125"/>
  <c r="J310" i="125"/>
  <c r="H77" i="125"/>
  <c r="C253" i="125"/>
  <c r="O24" i="125"/>
  <c r="P355" i="125"/>
  <c r="G473" i="125"/>
  <c r="K398" i="125"/>
  <c r="M24" i="125"/>
  <c r="K284" i="125"/>
  <c r="AC141" i="124"/>
  <c r="L715" i="125"/>
  <c r="A345" i="125"/>
  <c r="AC112" i="124"/>
  <c r="H143" i="125"/>
  <c r="Q17" i="125"/>
  <c r="C109" i="125"/>
  <c r="B152" i="124"/>
  <c r="P225" i="125"/>
  <c r="S257" i="125"/>
  <c r="A171" i="125"/>
  <c r="L390" i="125"/>
  <c r="A377" i="125"/>
  <c r="N530" i="125"/>
  <c r="D723" i="125"/>
  <c r="G11" i="124"/>
  <c r="L497" i="125"/>
  <c r="G104" i="125"/>
  <c r="I837" i="125"/>
  <c r="M28" i="125"/>
  <c r="D164" i="125"/>
  <c r="G461" i="125"/>
  <c r="A324" i="125"/>
  <c r="D518" i="125"/>
  <c r="S157" i="125"/>
  <c r="P773" i="125"/>
  <c r="M307" i="125"/>
  <c r="K78" i="125"/>
  <c r="J667" i="125"/>
  <c r="J159" i="125"/>
  <c r="P443" i="125"/>
  <c r="O198" i="125"/>
  <c r="I601" i="125"/>
  <c r="J313" i="125"/>
  <c r="S54" i="125"/>
  <c r="L342" i="125"/>
  <c r="D782" i="125"/>
  <c r="K41" i="125"/>
  <c r="J928" i="125"/>
  <c r="K89" i="125"/>
  <c r="D8" i="128"/>
  <c r="G536" i="125"/>
  <c r="I725" i="125"/>
  <c r="G253" i="125"/>
  <c r="F536" i="125"/>
  <c r="D253" i="125"/>
  <c r="P66" i="125"/>
  <c r="Q377" i="125"/>
  <c r="O150" i="125"/>
  <c r="C580" i="125"/>
  <c r="F532" i="125"/>
  <c r="F180" i="125"/>
  <c r="D843" i="125"/>
  <c r="H866" i="125"/>
  <c r="L194" i="125"/>
  <c r="M130" i="125"/>
  <c r="S801" i="125"/>
  <c r="N89" i="125"/>
  <c r="K388" i="125"/>
  <c r="R883" i="125"/>
  <c r="AI12" i="128"/>
  <c r="A431" i="125"/>
  <c r="R866" i="125"/>
  <c r="E83" i="125"/>
  <c r="K45" i="125"/>
  <c r="O101" i="125"/>
  <c r="Y110" i="124"/>
  <c r="G932" i="125"/>
  <c r="S189" i="125"/>
  <c r="P557" i="125"/>
  <c r="S59" i="125"/>
  <c r="A565" i="125"/>
  <c r="C820" i="125"/>
  <c r="A886" i="125"/>
  <c r="I593" i="125"/>
  <c r="E374" i="125"/>
  <c r="S250" i="125"/>
  <c r="R670" i="125"/>
  <c r="F193" i="125"/>
  <c r="S476" i="125"/>
  <c r="F117" i="125"/>
  <c r="C29" i="124"/>
  <c r="E89" i="125"/>
  <c r="G437" i="125"/>
  <c r="R641" i="125"/>
  <c r="Q694" i="125"/>
  <c r="S601" i="125"/>
  <c r="R336" i="125"/>
  <c r="L33" i="128"/>
  <c r="N543" i="125"/>
  <c r="P257" i="125"/>
  <c r="G10" i="125"/>
  <c r="A357" i="125"/>
  <c r="N373" i="125"/>
  <c r="Z607" i="125"/>
  <c r="L295" i="125"/>
  <c r="P715" i="125"/>
  <c r="E853" i="125"/>
  <c r="C100" i="125"/>
  <c r="K513" i="125"/>
  <c r="J37" i="125"/>
  <c r="J191" i="125"/>
  <c r="J488" i="125"/>
  <c r="A387" i="125"/>
  <c r="N559" i="125"/>
  <c r="E582" i="125"/>
  <c r="O553" i="125"/>
  <c r="D377" i="125"/>
  <c r="R275" i="125"/>
  <c r="K95" i="125"/>
  <c r="J786" i="125"/>
  <c r="Z933" i="125"/>
  <c r="K636" i="125"/>
  <c r="W138" i="124"/>
  <c r="R48" i="125"/>
  <c r="M90" i="125"/>
  <c r="O177" i="125"/>
  <c r="C78" i="125"/>
  <c r="H886" i="125"/>
  <c r="N176" i="125"/>
  <c r="F192" i="125"/>
  <c r="R304" i="125"/>
  <c r="L220" i="125"/>
  <c r="K580" i="125"/>
  <c r="AB155" i="124"/>
  <c r="S445" i="125"/>
  <c r="G313" i="125"/>
  <c r="E191" i="125"/>
  <c r="K507" i="125"/>
  <c r="C715" i="125"/>
  <c r="AC152" i="124"/>
  <c r="G522" i="125"/>
  <c r="C902" i="125"/>
  <c r="O373" i="125"/>
  <c r="M765" i="125"/>
  <c r="E263" i="125"/>
  <c r="G707" i="125"/>
  <c r="S181" i="125"/>
  <c r="W14" i="128"/>
  <c r="P763" i="125"/>
  <c r="L921" i="125"/>
  <c r="M15" i="124"/>
  <c r="A318" i="125"/>
  <c r="C932" i="125"/>
  <c r="K158" i="125"/>
  <c r="G230" i="125"/>
  <c r="J800" i="125"/>
  <c r="C235" i="125"/>
  <c r="K227" i="125"/>
  <c r="H373" i="125"/>
  <c r="D511" i="125"/>
  <c r="C705" i="125"/>
  <c r="J391" i="125"/>
  <c r="I541" i="125"/>
  <c r="L621" i="125"/>
  <c r="K59" i="125"/>
  <c r="J162" i="125"/>
  <c r="Q497" i="125"/>
  <c r="P699" i="125"/>
  <c r="P571" i="125"/>
  <c r="J132" i="125"/>
  <c r="L909" i="125"/>
  <c r="G254" i="125"/>
  <c r="A191" i="125"/>
  <c r="Q317" i="125"/>
  <c r="M729" i="125"/>
  <c r="R877" i="125"/>
  <c r="R645" i="125"/>
  <c r="M640" i="125"/>
  <c r="F133" i="125"/>
  <c r="O449" i="125"/>
  <c r="S566" i="125"/>
  <c r="R190" i="125"/>
  <c r="C230" i="125"/>
  <c r="R253" i="125"/>
  <c r="K178" i="125"/>
  <c r="H345" i="125"/>
  <c r="J338" i="125"/>
  <c r="O392" i="125"/>
  <c r="E252" i="125"/>
  <c r="Q903" i="125"/>
  <c r="N180" i="125"/>
  <c r="R153" i="125"/>
  <c r="N319" i="125"/>
  <c r="D472" i="125"/>
  <c r="G397" i="125"/>
  <c r="E457" i="125"/>
  <c r="C190" i="125"/>
  <c r="S211" i="125"/>
  <c r="H162" i="125"/>
  <c r="H510" i="125"/>
  <c r="I622" i="125"/>
  <c r="H52" i="125"/>
  <c r="D57" i="125"/>
  <c r="I530" i="125"/>
  <c r="N243" i="125"/>
  <c r="I18" i="128"/>
  <c r="H357" i="125"/>
  <c r="M473" i="125"/>
  <c r="A103" i="124"/>
  <c r="O67" i="125"/>
  <c r="F260" i="125"/>
  <c r="P260" i="125"/>
  <c r="G355" i="125"/>
  <c r="Q739" i="125"/>
  <c r="O95" i="125"/>
  <c r="I295" i="125"/>
  <c r="M166" i="125"/>
  <c r="R196" i="125"/>
  <c r="F97" i="125"/>
  <c r="K597" i="125"/>
  <c r="A439" i="125"/>
  <c r="O239" i="125"/>
  <c r="I202" i="125"/>
  <c r="E282" i="125"/>
  <c r="A307" i="125"/>
  <c r="J405" i="125"/>
  <c r="R337" i="125"/>
  <c r="D710" i="125"/>
  <c r="M12" i="124"/>
  <c r="E473" i="125"/>
  <c r="P209" i="125"/>
  <c r="P331" i="125"/>
  <c r="X43" i="128"/>
  <c r="S681" i="125"/>
  <c r="D79" i="125"/>
  <c r="AA120" i="124"/>
  <c r="C675" i="125"/>
  <c r="C800" i="125"/>
  <c r="I780" i="125"/>
  <c r="S256" i="125"/>
  <c r="P408" i="125"/>
  <c r="E178" i="124"/>
  <c r="O111" i="125"/>
  <c r="K261" i="125"/>
  <c r="V113" i="124"/>
  <c r="S456" i="125"/>
  <c r="H22" i="125"/>
  <c r="A351" i="125"/>
  <c r="J266" i="125"/>
  <c r="O176" i="124"/>
  <c r="G661" i="125"/>
  <c r="K99" i="125"/>
  <c r="AB142" i="124"/>
  <c r="K153" i="124"/>
  <c r="H847" i="125"/>
  <c r="H646" i="125"/>
  <c r="F452" i="125"/>
  <c r="V144" i="124"/>
  <c r="R465" i="125"/>
  <c r="B175" i="124"/>
  <c r="S269" i="125"/>
  <c r="J53" i="125"/>
  <c r="S78" i="125"/>
  <c r="O22" i="124"/>
  <c r="V178" i="124"/>
  <c r="E393" i="125"/>
  <c r="E235" i="125"/>
  <c r="H853" i="125"/>
  <c r="S20" i="124"/>
  <c r="Q638" i="125"/>
  <c r="K256" i="125"/>
  <c r="O25" i="125"/>
  <c r="I152" i="125"/>
  <c r="R78" i="125"/>
  <c r="Q8" i="125"/>
  <c r="G220" i="125"/>
  <c r="F115" i="125"/>
  <c r="F167" i="125"/>
  <c r="J31" i="124"/>
  <c r="D180" i="125"/>
  <c r="N854" i="125"/>
  <c r="I25" i="124"/>
  <c r="G193" i="125"/>
  <c r="N129" i="125"/>
  <c r="M428" i="125"/>
  <c r="R733" i="125"/>
  <c r="F326" i="125"/>
  <c r="L849" i="125"/>
  <c r="M933" i="125"/>
  <c r="N199" i="125"/>
  <c r="H131" i="124"/>
  <c r="C380" i="125"/>
  <c r="C505" i="125"/>
  <c r="S311" i="125"/>
  <c r="N116" i="124"/>
  <c r="L146" i="125"/>
  <c r="L81" i="125"/>
  <c r="AA131" i="124"/>
  <c r="Q356" i="125"/>
  <c r="Q509" i="125"/>
  <c r="P77" i="125"/>
  <c r="G15" i="125"/>
  <c r="R58" i="125"/>
  <c r="E366" i="125"/>
  <c r="H175" i="125"/>
  <c r="P437" i="125"/>
  <c r="C575" i="125"/>
  <c r="U131" i="124"/>
  <c r="M439" i="125"/>
  <c r="I441" i="125"/>
  <c r="F253" i="125"/>
  <c r="Z576" i="125"/>
  <c r="J562" i="125"/>
  <c r="N431" i="125"/>
  <c r="L237" i="125"/>
  <c r="E494" i="125"/>
  <c r="M827" i="125"/>
  <c r="J274" i="125"/>
  <c r="I8" i="124"/>
  <c r="P175" i="125"/>
  <c r="Q568" i="125"/>
  <c r="K621" i="125"/>
  <c r="F561" i="125"/>
  <c r="I269" i="125"/>
  <c r="L520" i="125"/>
  <c r="R232" i="125"/>
  <c r="C442" i="125"/>
  <c r="R414" i="125"/>
  <c r="C45" i="125"/>
  <c r="J653" i="125"/>
  <c r="R739" i="125"/>
  <c r="D282" i="125"/>
  <c r="X119" i="124"/>
  <c r="E735" i="125"/>
  <c r="AC155" i="124"/>
  <c r="S248" i="125"/>
  <c r="S370" i="125"/>
  <c r="P806" i="125"/>
  <c r="L330" i="125"/>
  <c r="F137" i="125"/>
  <c r="S634" i="125"/>
  <c r="S147" i="124"/>
  <c r="F381" i="125"/>
  <c r="O611" i="125"/>
  <c r="G858" i="125"/>
  <c r="L796" i="125"/>
  <c r="G173" i="125"/>
  <c r="I848" i="125"/>
  <c r="AB178" i="124"/>
  <c r="A173" i="124"/>
  <c r="Q171" i="124"/>
  <c r="D53" i="125"/>
  <c r="A135" i="124"/>
  <c r="E509" i="125"/>
  <c r="K855" i="125"/>
  <c r="C12" i="125"/>
  <c r="M72" i="125"/>
  <c r="G333" i="125"/>
  <c r="N558" i="125"/>
  <c r="E481" i="125"/>
  <c r="R458" i="125"/>
  <c r="A190" i="125"/>
  <c r="L26" i="124"/>
  <c r="K258" i="125"/>
  <c r="N473" i="125"/>
  <c r="O231" i="125"/>
  <c r="N82" i="125"/>
  <c r="G279" i="125"/>
  <c r="P707" i="125"/>
  <c r="Q727" i="125"/>
  <c r="F165" i="124"/>
  <c r="AA23" i="128"/>
  <c r="E234" i="125"/>
  <c r="N455" i="125"/>
  <c r="F166" i="125"/>
  <c r="H76" i="125"/>
  <c r="L761" i="125"/>
  <c r="M525" i="125"/>
  <c r="AA173" i="124"/>
  <c r="B136" i="124"/>
  <c r="C481" i="125"/>
  <c r="E293" i="125"/>
  <c r="Q628" i="125"/>
  <c r="M399" i="125"/>
  <c r="J377" i="125"/>
  <c r="Q116" i="125"/>
  <c r="H195" i="125"/>
  <c r="D535" i="125"/>
  <c r="P143" i="124"/>
  <c r="H158" i="125"/>
  <c r="Q867" i="125"/>
  <c r="A427" i="125"/>
  <c r="K202" i="125"/>
  <c r="F150" i="124"/>
  <c r="S343" i="125"/>
  <c r="V173" i="124"/>
  <c r="Q15" i="125"/>
  <c r="L439" i="125"/>
  <c r="G246" i="125"/>
  <c r="R77" i="125"/>
  <c r="G241" i="125"/>
  <c r="S905" i="125"/>
  <c r="A51" i="125"/>
  <c r="P88" i="125"/>
  <c r="J575" i="125"/>
  <c r="AB171" i="124"/>
  <c r="L883" i="125"/>
  <c r="E537" i="125"/>
  <c r="M642" i="125"/>
  <c r="O200" i="125"/>
  <c r="I549" i="125"/>
  <c r="R534" i="125"/>
  <c r="J126" i="125"/>
  <c r="M44" i="125"/>
  <c r="L75" i="125"/>
  <c r="D858" i="125"/>
  <c r="F926" i="125"/>
  <c r="Z202" i="125"/>
  <c r="E603" i="125"/>
  <c r="K144" i="125"/>
  <c r="H14" i="125"/>
  <c r="F27" i="125"/>
  <c r="N92" i="125"/>
  <c r="M444" i="125"/>
  <c r="O118" i="125"/>
  <c r="C424" i="125"/>
  <c r="E460" i="125"/>
  <c r="M793" i="125"/>
  <c r="H496" i="125"/>
  <c r="K374" i="125"/>
  <c r="C401" i="125"/>
  <c r="G384" i="125"/>
  <c r="I193" i="125"/>
  <c r="S743" i="125"/>
  <c r="C464" i="125"/>
  <c r="O323" i="125"/>
  <c r="C237" i="125"/>
  <c r="D31" i="124"/>
  <c r="P392" i="125"/>
  <c r="D272" i="125"/>
  <c r="Q717" i="125"/>
  <c r="L134" i="124"/>
  <c r="AH42" i="128"/>
  <c r="Q282" i="125"/>
  <c r="N37" i="125"/>
  <c r="N550" i="125"/>
  <c r="Q226" i="125"/>
  <c r="A93" i="125"/>
  <c r="M25" i="128"/>
  <c r="F523" i="125"/>
  <c r="Q652" i="125"/>
  <c r="J109" i="125"/>
  <c r="E461" i="125"/>
  <c r="P189" i="125"/>
  <c r="K741" i="125"/>
  <c r="R875" i="125"/>
  <c r="G159" i="125"/>
  <c r="M32" i="125"/>
  <c r="Z672" i="125"/>
  <c r="C755" i="125"/>
  <c r="L310" i="125"/>
  <c r="F214" i="125"/>
  <c r="F204" i="125"/>
  <c r="H247" i="125"/>
  <c r="Q746" i="125"/>
  <c r="P127" i="124"/>
  <c r="F581" i="125"/>
  <c r="E277" i="125"/>
  <c r="J755" i="125"/>
  <c r="R25" i="124"/>
  <c r="M206" i="125"/>
  <c r="H54" i="125"/>
  <c r="N27" i="125"/>
  <c r="Y45" i="128"/>
  <c r="D651" i="125"/>
  <c r="L138" i="125"/>
  <c r="F231" i="125"/>
  <c r="E203" i="125"/>
  <c r="S113" i="125"/>
  <c r="R466" i="125"/>
  <c r="AH28" i="128"/>
  <c r="K19" i="125"/>
  <c r="P372" i="125"/>
  <c r="M486" i="125"/>
  <c r="T114" i="124"/>
  <c r="K241" i="125"/>
  <c r="C16" i="125"/>
  <c r="P100" i="125"/>
  <c r="C26" i="128"/>
  <c r="F176" i="125"/>
  <c r="M193" i="125"/>
  <c r="I878" i="125"/>
  <c r="S118" i="125"/>
  <c r="P122" i="124"/>
  <c r="D691" i="125"/>
  <c r="H263" i="125"/>
  <c r="N53" i="125"/>
  <c r="E617" i="125"/>
  <c r="J517" i="125"/>
  <c r="Q242" i="125"/>
  <c r="R350" i="125"/>
  <c r="N17" i="125"/>
  <c r="E164" i="125"/>
  <c r="K791" i="125"/>
  <c r="F438" i="125"/>
  <c r="S379" i="125"/>
  <c r="N528" i="125"/>
  <c r="E870" i="125"/>
  <c r="N32" i="125"/>
  <c r="D537" i="125"/>
  <c r="F155" i="124"/>
  <c r="M791" i="125"/>
  <c r="E266" i="125"/>
  <c r="M485" i="125"/>
  <c r="A270" i="125"/>
  <c r="G141" i="125"/>
  <c r="W164" i="124"/>
  <c r="S42" i="125"/>
  <c r="I492" i="125"/>
  <c r="I829" i="125"/>
  <c r="E104" i="125"/>
  <c r="F36" i="125"/>
  <c r="C131" i="124"/>
  <c r="R172" i="124"/>
  <c r="E392" i="125"/>
  <c r="I11" i="124"/>
  <c r="J208" i="125"/>
  <c r="F495" i="125"/>
  <c r="Q19" i="125"/>
  <c r="O173" i="124"/>
  <c r="O223" i="125"/>
  <c r="Q440" i="125"/>
  <c r="L10" i="125"/>
  <c r="H353" i="125"/>
  <c r="L265" i="125"/>
  <c r="K742" i="125"/>
  <c r="C229" i="125"/>
  <c r="O227" i="125"/>
  <c r="R514" i="125"/>
  <c r="S449" i="125"/>
  <c r="G653" i="125"/>
  <c r="D248" i="125"/>
  <c r="D943" i="125"/>
  <c r="P637" i="125"/>
  <c r="E866" i="125"/>
  <c r="Q460" i="125"/>
  <c r="S396" i="125"/>
  <c r="G723" i="125"/>
  <c r="C30" i="128"/>
  <c r="D411" i="125"/>
  <c r="O612" i="125"/>
  <c r="R505" i="125"/>
  <c r="F915" i="125"/>
  <c r="L618" i="125"/>
  <c r="Q152" i="125"/>
  <c r="L204" i="125"/>
  <c r="E153" i="125"/>
  <c r="P877" i="125"/>
  <c r="J210" i="125"/>
  <c r="D186" i="125"/>
  <c r="S650" i="125"/>
  <c r="E322" i="125"/>
  <c r="S365" i="125"/>
  <c r="G234" i="125"/>
  <c r="D473" i="125"/>
  <c r="H605" i="125"/>
  <c r="E541" i="125"/>
  <c r="H326" i="125"/>
  <c r="P11" i="128"/>
  <c r="C26" i="124"/>
  <c r="J557" i="125"/>
  <c r="G766" i="125"/>
  <c r="J264" i="125"/>
  <c r="N472" i="125"/>
  <c r="J138" i="125"/>
  <c r="C471" i="125"/>
  <c r="N133" i="125"/>
  <c r="O367" i="125"/>
  <c r="J160" i="125"/>
  <c r="S874" i="125"/>
  <c r="F691" i="125"/>
  <c r="S717" i="125"/>
  <c r="Q506" i="125"/>
  <c r="D277" i="125"/>
  <c r="E158" i="125"/>
  <c r="G751" i="125"/>
  <c r="E924" i="125"/>
  <c r="N220" i="125"/>
  <c r="A927" i="125"/>
  <c r="Q573" i="125"/>
  <c r="D172" i="125"/>
  <c r="L333" i="125"/>
  <c r="P32" i="124"/>
  <c r="Q532" i="125"/>
  <c r="P505" i="125"/>
  <c r="I261" i="125"/>
  <c r="I482" i="125"/>
  <c r="P241" i="125"/>
  <c r="O134" i="125"/>
  <c r="D705" i="125"/>
  <c r="I430" i="125"/>
  <c r="I421" i="125"/>
  <c r="J10" i="124"/>
  <c r="Q179" i="125"/>
  <c r="N662" i="125"/>
  <c r="K794" i="125"/>
  <c r="Q268" i="125"/>
  <c r="Q541" i="125"/>
  <c r="O454" i="125"/>
  <c r="R589" i="125"/>
  <c r="D667" i="125"/>
  <c r="D113" i="124"/>
  <c r="I835" i="125"/>
  <c r="M76" i="125"/>
  <c r="O429" i="125"/>
  <c r="O128" i="125"/>
  <c r="I17" i="124"/>
  <c r="G204" i="125"/>
  <c r="E551" i="125"/>
  <c r="M50" i="125"/>
  <c r="I771" i="125"/>
  <c r="H862" i="125"/>
  <c r="F382" i="125"/>
  <c r="F522" i="125"/>
  <c r="D395" i="125"/>
  <c r="A250" i="125"/>
  <c r="E19" i="125"/>
  <c r="D21" i="124"/>
  <c r="K454" i="125"/>
  <c r="J795" i="125"/>
  <c r="G327" i="125"/>
  <c r="Q796" i="125"/>
  <c r="O914" i="125"/>
  <c r="G577" i="125"/>
  <c r="I51" i="125"/>
  <c r="N369" i="125"/>
  <c r="J156" i="125"/>
  <c r="T24" i="124"/>
  <c r="I431" i="125"/>
  <c r="G199" i="125"/>
  <c r="O929" i="125"/>
  <c r="G44" i="128"/>
  <c r="D95" i="125"/>
  <c r="Q549" i="125"/>
  <c r="K168" i="125"/>
  <c r="R75" i="125"/>
  <c r="S48" i="125"/>
  <c r="P275" i="125"/>
  <c r="O142" i="125"/>
  <c r="AA165" i="124"/>
  <c r="E307" i="125"/>
  <c r="I17" i="125"/>
  <c r="E162" i="125"/>
  <c r="H302" i="125"/>
  <c r="C905" i="125"/>
  <c r="P456" i="125"/>
  <c r="Q412" i="125"/>
  <c r="K406" i="125"/>
  <c r="F566" i="125"/>
  <c r="A579" i="125"/>
  <c r="I638" i="125"/>
  <c r="P239" i="125"/>
  <c r="F491" i="125"/>
  <c r="G815" i="125"/>
  <c r="R687" i="125"/>
  <c r="G647" i="125"/>
  <c r="K307" i="125"/>
  <c r="M650" i="125"/>
  <c r="L15" i="124"/>
  <c r="C518" i="125"/>
  <c r="A265" i="125"/>
  <c r="R537" i="125"/>
  <c r="O411" i="125"/>
  <c r="Q154" i="125"/>
  <c r="D851" i="125"/>
  <c r="H438" i="125"/>
  <c r="C564" i="125"/>
  <c r="H664" i="125"/>
  <c r="I605" i="125"/>
  <c r="Q453" i="125"/>
  <c r="C246" i="125"/>
  <c r="L444" i="125"/>
  <c r="K609" i="125"/>
  <c r="R45" i="128"/>
  <c r="F482" i="125"/>
  <c r="K695" i="125"/>
  <c r="Q57" i="125"/>
  <c r="D36" i="125"/>
  <c r="O40" i="125"/>
  <c r="L814" i="125"/>
  <c r="L240" i="125"/>
  <c r="D129" i="125"/>
  <c r="E51" i="125"/>
  <c r="N636" i="125"/>
  <c r="Q617" i="125"/>
  <c r="F503" i="125"/>
  <c r="L410" i="125"/>
  <c r="F651" i="125"/>
  <c r="G233" i="125"/>
  <c r="L101" i="125"/>
  <c r="L512" i="125"/>
  <c r="H9" i="128"/>
  <c r="S31" i="124"/>
  <c r="S569" i="125"/>
  <c r="G451" i="125"/>
  <c r="D814" i="125"/>
  <c r="O109" i="125"/>
  <c r="K752" i="125"/>
  <c r="E166" i="125"/>
  <c r="E731" i="125"/>
  <c r="G677" i="125"/>
  <c r="K25" i="128"/>
  <c r="AB38" i="128"/>
  <c r="J19" i="125"/>
  <c r="M321" i="125"/>
  <c r="H258" i="125"/>
  <c r="K462" i="125"/>
  <c r="E654" i="125"/>
  <c r="K277" i="125"/>
  <c r="C824" i="125"/>
  <c r="N651" i="125"/>
  <c r="O879" i="125"/>
  <c r="R219" i="125"/>
  <c r="N500" i="125"/>
  <c r="E763" i="125"/>
  <c r="G13" i="128"/>
  <c r="C519" i="125"/>
  <c r="H828" i="125"/>
  <c r="K248" i="125"/>
  <c r="H674" i="125"/>
  <c r="L155" i="125"/>
  <c r="R522" i="125"/>
  <c r="I560" i="125"/>
  <c r="N438" i="125"/>
  <c r="A921" i="125"/>
  <c r="R845" i="125"/>
  <c r="D101" i="125"/>
  <c r="R109" i="125"/>
  <c r="G479" i="125"/>
  <c r="W34" i="128"/>
  <c r="R907" i="125"/>
  <c r="H604" i="125"/>
  <c r="M165" i="125"/>
  <c r="N312" i="125"/>
  <c r="G369" i="125"/>
  <c r="J711" i="125"/>
  <c r="L180" i="125"/>
  <c r="L153" i="124"/>
  <c r="Q401" i="125"/>
  <c r="W121" i="124"/>
  <c r="F406" i="125"/>
  <c r="E100" i="125"/>
  <c r="K316" i="125"/>
  <c r="N693" i="125"/>
  <c r="A527" i="125"/>
  <c r="Q646" i="125"/>
  <c r="AE29" i="128"/>
  <c r="J898" i="125"/>
  <c r="AH25" i="128"/>
  <c r="D12" i="128"/>
  <c r="E88" i="125"/>
  <c r="A423" i="125"/>
  <c r="O888" i="125"/>
  <c r="C8" i="128"/>
  <c r="K905" i="125"/>
  <c r="K213" i="125"/>
  <c r="M31" i="128"/>
  <c r="M494" i="125"/>
  <c r="L285" i="125"/>
  <c r="R93" i="125"/>
  <c r="G560" i="125"/>
  <c r="X111" i="124"/>
  <c r="A355" i="125"/>
  <c r="D140" i="125"/>
  <c r="D22" i="124"/>
  <c r="F105" i="125"/>
  <c r="G16" i="128"/>
  <c r="J463" i="125"/>
  <c r="F43" i="125"/>
  <c r="P841" i="125"/>
  <c r="Z112" i="125"/>
  <c r="I635" i="125"/>
  <c r="K116" i="124"/>
  <c r="O782" i="125"/>
  <c r="I540" i="125"/>
  <c r="C176" i="125"/>
  <c r="K659" i="125"/>
  <c r="N270" i="125"/>
  <c r="A909" i="125"/>
  <c r="N400" i="125"/>
  <c r="N832" i="125"/>
  <c r="D389" i="125"/>
  <c r="Q13" i="128"/>
  <c r="S148" i="125"/>
  <c r="G651" i="125"/>
  <c r="L84" i="125"/>
  <c r="R435" i="125"/>
  <c r="G533" i="125"/>
  <c r="Q782" i="125"/>
  <c r="E300" i="125"/>
  <c r="K550" i="125"/>
  <c r="C613" i="125"/>
  <c r="C778" i="125"/>
  <c r="M637" i="125"/>
  <c r="N98" i="125"/>
  <c r="J679" i="125"/>
  <c r="G884" i="125"/>
  <c r="F283" i="125"/>
  <c r="D560" i="125"/>
  <c r="H689" i="125"/>
  <c r="L383" i="125"/>
  <c r="R431" i="125"/>
  <c r="R148" i="125"/>
  <c r="P83" i="125"/>
  <c r="P576" i="125"/>
  <c r="H335" i="125"/>
  <c r="S62" i="125"/>
  <c r="Q785" i="125"/>
  <c r="Q16" i="128"/>
  <c r="S407" i="125"/>
  <c r="G77" i="125"/>
  <c r="H769" i="125"/>
  <c r="X32" i="128"/>
  <c r="J272" i="125"/>
  <c r="N246" i="125"/>
  <c r="S329" i="125"/>
  <c r="L839" i="125"/>
  <c r="D876" i="125"/>
  <c r="C39" i="125"/>
  <c r="P447" i="125"/>
  <c r="L51" i="125"/>
  <c r="L533" i="125"/>
  <c r="D481" i="125"/>
  <c r="N552" i="125"/>
  <c r="E110" i="125"/>
  <c r="P513" i="125"/>
  <c r="N123" i="125"/>
  <c r="Z699" i="125"/>
  <c r="C514" i="125"/>
  <c r="P316" i="125"/>
  <c r="H103" i="125"/>
  <c r="G537" i="125"/>
  <c r="AB9" i="128"/>
  <c r="R39" i="125"/>
  <c r="M147" i="125"/>
  <c r="R88" i="125"/>
  <c r="I810" i="125"/>
  <c r="F705" i="125"/>
  <c r="H649" i="125"/>
  <c r="Q9" i="125"/>
  <c r="G771" i="125"/>
  <c r="Q38" i="128"/>
  <c r="H145" i="125"/>
  <c r="S857" i="125"/>
  <c r="C864" i="125"/>
  <c r="S735" i="125"/>
  <c r="R246" i="125"/>
  <c r="M476" i="125"/>
  <c r="Q821" i="125"/>
  <c r="K11" i="128"/>
  <c r="O831" i="125"/>
  <c r="O617" i="125"/>
  <c r="O635" i="125"/>
  <c r="H731" i="125"/>
  <c r="H611" i="125"/>
  <c r="H800" i="125"/>
  <c r="H266" i="125"/>
  <c r="P7" i="124"/>
  <c r="M448" i="125"/>
  <c r="L575" i="125"/>
  <c r="R936" i="125"/>
  <c r="W12" i="128"/>
  <c r="A405" i="125"/>
  <c r="F29" i="124"/>
  <c r="G286" i="125"/>
  <c r="G110" i="124"/>
  <c r="Q343" i="125"/>
  <c r="K603" i="125"/>
  <c r="H675" i="125"/>
  <c r="O640" i="125"/>
  <c r="I866" i="125"/>
  <c r="P898" i="125"/>
  <c r="N71" i="125"/>
  <c r="D37" i="128"/>
  <c r="S377" i="125"/>
  <c r="H930" i="125"/>
  <c r="S147" i="125"/>
  <c r="N812" i="125"/>
  <c r="I14" i="128"/>
  <c r="Q709" i="125"/>
  <c r="P646" i="125"/>
  <c r="S283" i="125"/>
  <c r="S208" i="125"/>
  <c r="M858" i="125"/>
  <c r="H901" i="125"/>
  <c r="R727" i="125"/>
  <c r="N248" i="125"/>
  <c r="K415" i="125"/>
  <c r="L128" i="125"/>
  <c r="Y150" i="124"/>
  <c r="C82" i="125"/>
  <c r="I381" i="125"/>
  <c r="M246" i="125"/>
  <c r="Z143" i="124"/>
  <c r="O169" i="125"/>
  <c r="E456" i="125"/>
  <c r="P911" i="125"/>
  <c r="E24" i="125"/>
  <c r="A400" i="125"/>
  <c r="G375" i="125"/>
  <c r="F199" i="125"/>
  <c r="E172" i="125"/>
  <c r="I67" i="125"/>
  <c r="M364" i="125"/>
  <c r="T19" i="124"/>
  <c r="C765" i="125"/>
  <c r="G729" i="125"/>
  <c r="J328" i="125"/>
  <c r="F510" i="125"/>
  <c r="E364" i="125"/>
  <c r="AE34" i="128"/>
  <c r="S662" i="125"/>
  <c r="E90" i="125"/>
  <c r="R752" i="125"/>
  <c r="O707" i="125"/>
  <c r="O433" i="125"/>
  <c r="M552" i="125"/>
  <c r="L400" i="125"/>
  <c r="N598" i="125"/>
  <c r="H523" i="125"/>
  <c r="D311" i="125"/>
  <c r="O644" i="125"/>
  <c r="S369" i="125"/>
  <c r="W17" i="128"/>
  <c r="I491" i="125"/>
  <c r="F241" i="125"/>
  <c r="G872" i="125"/>
  <c r="B17" i="124"/>
  <c r="O294" i="125"/>
  <c r="I234" i="125"/>
  <c r="O60" i="125"/>
  <c r="S428" i="125"/>
  <c r="K267" i="125"/>
  <c r="M892" i="125"/>
  <c r="Q531" i="125"/>
  <c r="I576" i="125"/>
  <c r="E649" i="125"/>
  <c r="AC21" i="128"/>
  <c r="M626" i="125"/>
  <c r="H928" i="125"/>
  <c r="O312" i="125"/>
  <c r="D54" i="125"/>
  <c r="AI35" i="128"/>
  <c r="I111" i="125"/>
  <c r="G615" i="125"/>
  <c r="R244" i="125"/>
  <c r="G458" i="125"/>
  <c r="P851" i="125"/>
  <c r="M208" i="125"/>
  <c r="A412" i="125"/>
  <c r="I485" i="125"/>
  <c r="G95" i="125"/>
  <c r="N446" i="125"/>
  <c r="C762" i="125"/>
  <c r="G835" i="125"/>
  <c r="G402" i="125"/>
  <c r="K571" i="125"/>
  <c r="C535" i="125"/>
  <c r="Q15" i="124"/>
  <c r="P794" i="125"/>
  <c r="Q136" i="124"/>
  <c r="H235" i="125"/>
  <c r="O361" i="125"/>
  <c r="M39" i="128"/>
  <c r="X120" i="124"/>
  <c r="I701" i="125"/>
  <c r="E921" i="125"/>
  <c r="N490" i="125"/>
  <c r="H681" i="125"/>
  <c r="E370" i="125"/>
  <c r="S271" i="125"/>
  <c r="I681" i="125"/>
  <c r="L670" i="125"/>
  <c r="C879" i="125"/>
  <c r="A323" i="125"/>
  <c r="K908" i="125"/>
  <c r="C757" i="125"/>
  <c r="D824" i="125"/>
  <c r="K939" i="125"/>
  <c r="R808" i="125"/>
  <c r="O712" i="125"/>
  <c r="P220" i="125"/>
  <c r="O205" i="125"/>
  <c r="M146" i="125"/>
  <c r="D151" i="125"/>
  <c r="D397" i="125"/>
  <c r="F217" i="125"/>
  <c r="G116" i="125"/>
  <c r="Q921" i="125"/>
  <c r="J927" i="125"/>
  <c r="H163" i="125"/>
  <c r="D604" i="125"/>
  <c r="M411" i="125"/>
  <c r="A97" i="125"/>
  <c r="D613" i="125"/>
  <c r="Q264" i="125"/>
  <c r="D703" i="125"/>
  <c r="F445" i="125"/>
  <c r="F277" i="125"/>
  <c r="I161" i="125"/>
  <c r="S214" i="125"/>
  <c r="Q291" i="125"/>
  <c r="M387" i="125"/>
  <c r="M478" i="125"/>
  <c r="D351" i="125"/>
  <c r="M139" i="124"/>
  <c r="H126" i="125"/>
  <c r="L41" i="125"/>
  <c r="C257" i="125"/>
  <c r="H832" i="125"/>
  <c r="G15" i="128"/>
  <c r="R800" i="125"/>
  <c r="N931" i="125"/>
  <c r="K254" i="125"/>
  <c r="A942" i="125"/>
  <c r="M132" i="125"/>
  <c r="I811" i="125"/>
  <c r="Z45" i="128"/>
  <c r="S897" i="125"/>
  <c r="M235" i="125"/>
  <c r="S303" i="125"/>
  <c r="G139" i="124"/>
  <c r="D278" i="125"/>
  <c r="E508" i="125"/>
  <c r="L684" i="125"/>
  <c r="G923" i="125"/>
  <c r="G511" i="125"/>
  <c r="C94" i="125"/>
  <c r="A140" i="125"/>
  <c r="A500" i="125"/>
  <c r="S155" i="125"/>
  <c r="J230" i="125"/>
  <c r="P609" i="125"/>
  <c r="R449" i="125"/>
  <c r="O747" i="125"/>
  <c r="P240" i="125"/>
  <c r="C368" i="125"/>
  <c r="S834" i="125"/>
  <c r="P32" i="128"/>
  <c r="K649" i="125"/>
  <c r="S814" i="125"/>
  <c r="O187" i="125"/>
  <c r="AE27" i="128"/>
  <c r="J921" i="125"/>
  <c r="H688" i="125"/>
  <c r="G833" i="125"/>
  <c r="J796" i="125"/>
  <c r="Q38" i="125"/>
  <c r="D582" i="125"/>
  <c r="C586" i="125"/>
  <c r="H46" i="128"/>
  <c r="E498" i="125"/>
  <c r="D826" i="125"/>
  <c r="O487" i="125"/>
  <c r="M553" i="125"/>
  <c r="AG18" i="128"/>
  <c r="A55" i="125"/>
  <c r="J185" i="125"/>
  <c r="K639" i="125"/>
  <c r="H431" i="125"/>
  <c r="A336" i="125"/>
  <c r="I600" i="125"/>
  <c r="S506" i="125"/>
  <c r="Q352" i="125"/>
  <c r="G177" i="125"/>
  <c r="S459" i="125"/>
  <c r="F589" i="125"/>
  <c r="I754" i="125"/>
  <c r="C618" i="125"/>
  <c r="Q466" i="125"/>
  <c r="R785" i="125"/>
  <c r="C319" i="125"/>
  <c r="G407" i="125"/>
  <c r="Q783" i="125"/>
  <c r="M732" i="125"/>
  <c r="I248" i="125"/>
  <c r="Q818" i="125"/>
  <c r="R283" i="125"/>
  <c r="D157" i="125"/>
  <c r="P329" i="125"/>
  <c r="E712" i="125"/>
  <c r="G491" i="125"/>
  <c r="H324" i="125"/>
  <c r="H336" i="125"/>
  <c r="D437" i="125"/>
  <c r="D477" i="125"/>
  <c r="A248" i="125"/>
  <c r="X13" i="128"/>
  <c r="D264" i="125"/>
  <c r="H388" i="125"/>
  <c r="L433" i="125"/>
  <c r="E149" i="125"/>
  <c r="G142" i="125"/>
  <c r="I721" i="125"/>
  <c r="M757" i="125"/>
  <c r="H236" i="125"/>
  <c r="A716" i="125"/>
  <c r="I424" i="125"/>
  <c r="E425" i="125"/>
  <c r="D552" i="125"/>
  <c r="A640" i="125"/>
  <c r="C653" i="125"/>
  <c r="P401" i="125"/>
  <c r="I598" i="125"/>
  <c r="M862" i="125"/>
  <c r="P124" i="125"/>
  <c r="D738" i="125"/>
  <c r="C807" i="125"/>
  <c r="M243" i="125"/>
  <c r="G551" i="125"/>
  <c r="E30" i="125"/>
  <c r="P928" i="125"/>
  <c r="I222" i="125"/>
  <c r="L379" i="125"/>
  <c r="H399" i="125"/>
  <c r="G610" i="125"/>
  <c r="Q415" i="125"/>
  <c r="C13" i="125"/>
  <c r="M344" i="125"/>
  <c r="I393" i="125"/>
  <c r="G7" i="128"/>
  <c r="O661" i="125"/>
  <c r="L918" i="125"/>
  <c r="O327" i="125"/>
  <c r="F711" i="125"/>
  <c r="R324" i="125"/>
  <c r="H343" i="125"/>
  <c r="K150" i="125"/>
  <c r="I787" i="125"/>
  <c r="K834" i="125"/>
  <c r="P537" i="125"/>
  <c r="P314" i="125"/>
  <c r="H111" i="125"/>
  <c r="F154" i="125"/>
  <c r="S520" i="125"/>
  <c r="N104" i="125"/>
  <c r="H339" i="125"/>
  <c r="I150" i="125"/>
  <c r="J20" i="125"/>
  <c r="G760" i="125"/>
  <c r="M292" i="125"/>
  <c r="K290" i="125"/>
  <c r="J26" i="124"/>
  <c r="F25" i="125"/>
  <c r="E175" i="125"/>
  <c r="L133" i="125"/>
  <c r="H665" i="125"/>
  <c r="K401" i="125"/>
  <c r="K601" i="125"/>
  <c r="C383" i="125"/>
  <c r="N218" i="125"/>
  <c r="M572" i="125"/>
  <c r="M45" i="125"/>
  <c r="A168" i="125"/>
  <c r="J788" i="125"/>
  <c r="E32" i="125"/>
  <c r="D285" i="125"/>
  <c r="K185" i="125"/>
  <c r="H253" i="125"/>
  <c r="Q571" i="125"/>
  <c r="M11" i="125"/>
  <c r="I442" i="125"/>
  <c r="O464" i="125"/>
  <c r="J379" i="125"/>
  <c r="G133" i="125"/>
  <c r="R37" i="128"/>
  <c r="C367" i="125"/>
  <c r="J186" i="125"/>
  <c r="E213" i="125"/>
  <c r="R127" i="125"/>
  <c r="F797" i="125"/>
  <c r="A214" i="125"/>
  <c r="L678" i="125"/>
  <c r="F22" i="124"/>
  <c r="G684" i="125"/>
  <c r="J539" i="125"/>
  <c r="C566" i="125"/>
  <c r="N404" i="125"/>
  <c r="M22" i="124"/>
  <c r="L298" i="125"/>
  <c r="J403" i="125"/>
  <c r="I266" i="125"/>
  <c r="J552" i="125"/>
  <c r="F202" i="125"/>
  <c r="K294" i="125"/>
  <c r="N928" i="125"/>
  <c r="G468" i="125"/>
  <c r="R773" i="125"/>
  <c r="R254" i="125"/>
  <c r="O671" i="125"/>
  <c r="O531" i="125"/>
  <c r="C21" i="125"/>
  <c r="F399" i="125"/>
  <c r="H210" i="125"/>
  <c r="L516" i="125"/>
  <c r="P619" i="125"/>
  <c r="L122" i="125"/>
  <c r="L246" i="125"/>
  <c r="N929" i="125"/>
  <c r="I70" i="125"/>
  <c r="P286" i="125"/>
  <c r="R146" i="125"/>
  <c r="P411" i="125"/>
  <c r="N166" i="125"/>
  <c r="K585" i="125"/>
  <c r="H550" i="125"/>
  <c r="R20" i="124"/>
  <c r="O498" i="125"/>
  <c r="L38" i="125"/>
  <c r="N664" i="125"/>
  <c r="AD16" i="128"/>
  <c r="S230" i="125"/>
  <c r="J67" i="125"/>
  <c r="E852" i="125"/>
  <c r="D704" i="125"/>
  <c r="H412" i="125"/>
  <c r="M68" i="125"/>
  <c r="P234" i="125"/>
  <c r="G842" i="125"/>
  <c r="N215" i="125"/>
  <c r="N15" i="124"/>
  <c r="L22" i="125"/>
  <c r="O858" i="125"/>
  <c r="E107" i="125"/>
  <c r="A443" i="125"/>
  <c r="F21" i="128"/>
  <c r="D28" i="125"/>
  <c r="O940" i="125"/>
  <c r="D684" i="125"/>
  <c r="F553" i="125"/>
  <c r="E61" i="125"/>
  <c r="L902" i="125"/>
  <c r="S622" i="125"/>
  <c r="E829" i="125"/>
  <c r="M748" i="125"/>
  <c r="G275" i="125"/>
  <c r="K104" i="125"/>
  <c r="C108" i="125"/>
  <c r="L141" i="124"/>
  <c r="J72" i="125"/>
  <c r="K143" i="125"/>
  <c r="M423" i="125"/>
  <c r="I571" i="125"/>
  <c r="O164" i="125"/>
  <c r="M47" i="125"/>
  <c r="K133" i="125"/>
  <c r="O238" i="125"/>
  <c r="I522" i="125"/>
  <c r="J809" i="125"/>
  <c r="F357" i="125"/>
  <c r="D438" i="125"/>
  <c r="J930" i="125"/>
  <c r="J525" i="125"/>
  <c r="P67" i="125"/>
  <c r="M730" i="125"/>
  <c r="N295" i="125"/>
  <c r="E168" i="125"/>
  <c r="O927" i="125"/>
  <c r="C904" i="125"/>
  <c r="P854" i="125"/>
  <c r="S646" i="125"/>
  <c r="H294" i="125"/>
  <c r="K18" i="125"/>
  <c r="G127" i="125"/>
  <c r="P230" i="125"/>
  <c r="G367" i="125"/>
  <c r="I27" i="124"/>
  <c r="E918" i="125"/>
  <c r="K44" i="125"/>
  <c r="AE8" i="128"/>
  <c r="H280" i="125"/>
  <c r="G667" i="125"/>
  <c r="C784" i="125"/>
  <c r="S131" i="125"/>
  <c r="A730" i="125"/>
  <c r="M472" i="125"/>
  <c r="C487" i="125"/>
  <c r="H887" i="125"/>
  <c r="M721" i="125"/>
  <c r="C33" i="125"/>
  <c r="P413" i="125"/>
  <c r="O650" i="125"/>
  <c r="L704" i="125"/>
  <c r="C224" i="125"/>
  <c r="K125" i="125"/>
  <c r="R835" i="125"/>
  <c r="E874" i="125"/>
  <c r="H242" i="125"/>
  <c r="O568" i="125"/>
  <c r="P747" i="125"/>
  <c r="M306" i="125"/>
  <c r="A213" i="125"/>
  <c r="P514" i="125"/>
  <c r="R939" i="125"/>
  <c r="K312" i="125"/>
  <c r="E298" i="125"/>
  <c r="F263" i="125"/>
  <c r="AG34" i="128"/>
  <c r="S677" i="125"/>
  <c r="I686" i="125"/>
  <c r="K678" i="125"/>
  <c r="R629" i="125"/>
  <c r="Q663" i="125"/>
  <c r="E575" i="125"/>
  <c r="O517" i="125"/>
  <c r="G335" i="125"/>
  <c r="I265" i="125"/>
  <c r="E493" i="125"/>
  <c r="AG37" i="128"/>
  <c r="K872" i="125"/>
  <c r="C14" i="125"/>
  <c r="E194" i="125"/>
  <c r="L43" i="125"/>
  <c r="M366" i="125"/>
  <c r="A128" i="125"/>
  <c r="J124" i="125"/>
  <c r="S882" i="125"/>
  <c r="H366" i="125"/>
  <c r="Q533" i="125"/>
  <c r="D431" i="125"/>
  <c r="O639" i="125"/>
  <c r="C225" i="125"/>
  <c r="C619" i="125"/>
  <c r="R428" i="125"/>
  <c r="C589" i="125"/>
  <c r="M368" i="125"/>
  <c r="F161" i="125"/>
  <c r="X39" i="128"/>
  <c r="O543" i="125"/>
  <c r="AC7" i="128"/>
  <c r="O301" i="125"/>
  <c r="M905" i="125"/>
  <c r="R228" i="125"/>
  <c r="P681" i="125"/>
  <c r="I36" i="128"/>
  <c r="S174" i="124"/>
  <c r="G519" i="125"/>
  <c r="C773" i="125"/>
  <c r="R574" i="125"/>
  <c r="D599" i="125"/>
  <c r="S765" i="125"/>
  <c r="S95" i="125"/>
  <c r="S233" i="125"/>
  <c r="Q759" i="125"/>
  <c r="O800" i="125"/>
  <c r="C609" i="125"/>
  <c r="D365" i="125"/>
  <c r="E933" i="125"/>
  <c r="L868" i="125"/>
  <c r="S244" i="125"/>
  <c r="R486" i="125"/>
  <c r="A176" i="125"/>
  <c r="D712" i="125"/>
  <c r="S253" i="125"/>
  <c r="D72" i="125"/>
  <c r="O594" i="125"/>
  <c r="I148" i="125"/>
  <c r="A309" i="125"/>
  <c r="C327" i="125"/>
  <c r="O88" i="125"/>
  <c r="J75" i="125"/>
  <c r="H129" i="125"/>
  <c r="D916" i="125"/>
  <c r="C291" i="125"/>
  <c r="H467" i="125"/>
  <c r="C665" i="125"/>
  <c r="R541" i="125"/>
  <c r="H268" i="125"/>
  <c r="L388" i="125"/>
  <c r="J756" i="125"/>
  <c r="O904" i="125"/>
  <c r="N564" i="125"/>
  <c r="F61" i="125"/>
  <c r="R76" i="125"/>
  <c r="J906" i="125"/>
  <c r="J761" i="125"/>
  <c r="R98" i="125"/>
  <c r="C533" i="125"/>
  <c r="J114" i="124"/>
  <c r="N24" i="125"/>
  <c r="J424" i="125"/>
  <c r="A119" i="125"/>
  <c r="K14" i="125"/>
  <c r="U173" i="124"/>
  <c r="I439" i="125"/>
  <c r="E324" i="125"/>
  <c r="G358" i="125"/>
  <c r="J530" i="125"/>
  <c r="L172" i="125"/>
  <c r="M429" i="125"/>
  <c r="H193" i="125"/>
  <c r="E514" i="125"/>
  <c r="O621" i="125"/>
  <c r="Q203" i="125"/>
  <c r="I231" i="125"/>
  <c r="F67" i="125"/>
  <c r="M929" i="125"/>
  <c r="L651" i="125"/>
  <c r="M14" i="125"/>
  <c r="M508" i="125"/>
  <c r="E657" i="125"/>
  <c r="I302" i="125"/>
  <c r="I477" i="125"/>
  <c r="S591" i="125"/>
  <c r="O434" i="125"/>
  <c r="L822" i="125"/>
  <c r="H7" i="128"/>
  <c r="L142" i="125"/>
  <c r="L19" i="125"/>
  <c r="F521" i="125"/>
  <c r="A310" i="125"/>
  <c r="Q790" i="125"/>
  <c r="Z10" i="128"/>
  <c r="N899" i="125"/>
  <c r="O366" i="125"/>
  <c r="E199" i="125"/>
  <c r="G386" i="125"/>
  <c r="N158" i="125"/>
  <c r="F739" i="125"/>
  <c r="K763" i="125"/>
  <c r="AF46" i="128"/>
  <c r="J250" i="125"/>
  <c r="C205" i="125"/>
  <c r="R721" i="125"/>
  <c r="G130" i="125"/>
  <c r="S775" i="125"/>
  <c r="K936" i="125"/>
  <c r="F533" i="125"/>
  <c r="Q924" i="125"/>
  <c r="M85" i="125"/>
  <c r="C306" i="125"/>
  <c r="G63" i="125"/>
  <c r="F59" i="125"/>
  <c r="A484" i="125"/>
  <c r="G575" i="125"/>
  <c r="R395" i="125"/>
  <c r="I160" i="125"/>
  <c r="C21" i="124"/>
  <c r="G120" i="125"/>
  <c r="K62" i="125"/>
  <c r="L40" i="125"/>
  <c r="G43" i="128"/>
  <c r="H855" i="125"/>
  <c r="N765" i="125"/>
  <c r="Q769" i="125"/>
  <c r="J884" i="125"/>
  <c r="K441" i="125"/>
  <c r="D543" i="125"/>
  <c r="Q112" i="125"/>
  <c r="M198" i="125"/>
  <c r="F419" i="125"/>
  <c r="M926" i="125"/>
  <c r="A83" i="125"/>
  <c r="N148" i="125"/>
  <c r="L286" i="125"/>
  <c r="C29" i="128"/>
  <c r="J695" i="125"/>
  <c r="R250" i="125"/>
  <c r="L351" i="125"/>
  <c r="R482" i="125"/>
  <c r="M815" i="125"/>
  <c r="D675" i="125"/>
  <c r="R457" i="125"/>
  <c r="O243" i="125"/>
  <c r="O535" i="125"/>
  <c r="S130" i="125"/>
  <c r="C596" i="125"/>
  <c r="J318" i="125"/>
  <c r="Q79" i="125"/>
  <c r="R651" i="125"/>
  <c r="L82" i="125"/>
  <c r="J608" i="125"/>
  <c r="K43" i="128"/>
  <c r="P93" i="125"/>
  <c r="P480" i="125"/>
  <c r="J699" i="125"/>
  <c r="F367" i="125"/>
  <c r="B151" i="124"/>
  <c r="O818" i="125"/>
  <c r="D251" i="125"/>
  <c r="G785" i="125"/>
  <c r="S117" i="124"/>
  <c r="F338" i="125"/>
  <c r="D167" i="124"/>
  <c r="D700" i="125"/>
  <c r="D585" i="125"/>
  <c r="H397" i="125"/>
  <c r="R432" i="125"/>
  <c r="C450" i="125"/>
  <c r="R684" i="125"/>
  <c r="O430" i="125"/>
  <c r="J94" i="125"/>
  <c r="Q579" i="125"/>
  <c r="H936" i="125"/>
  <c r="R184" i="125"/>
  <c r="A418" i="125"/>
  <c r="H712" i="125"/>
  <c r="N783" i="125"/>
  <c r="P386" i="125"/>
  <c r="M251" i="125"/>
  <c r="N567" i="125"/>
  <c r="D335" i="125"/>
  <c r="I310" i="125"/>
  <c r="E160" i="125"/>
  <c r="K440" i="125"/>
  <c r="P835" i="125"/>
  <c r="N418" i="125"/>
  <c r="I38" i="125"/>
  <c r="D266" i="125"/>
  <c r="O477" i="125"/>
  <c r="J390" i="125"/>
  <c r="C174" i="124"/>
  <c r="K548" i="125"/>
  <c r="E20" i="125"/>
  <c r="E580" i="125"/>
  <c r="D423" i="125"/>
  <c r="O178" i="125"/>
  <c r="E180" i="125"/>
  <c r="T25" i="124"/>
  <c r="K273" i="125"/>
  <c r="F790" i="125"/>
  <c r="R361" i="125"/>
  <c r="N35" i="125"/>
  <c r="M437" i="125"/>
  <c r="S298" i="125"/>
  <c r="G249" i="125"/>
  <c r="S929" i="125"/>
  <c r="K923" i="125"/>
  <c r="R186" i="125"/>
  <c r="Q49" i="125"/>
  <c r="H209" i="125"/>
  <c r="I184" i="125"/>
  <c r="I82" i="125"/>
  <c r="F633" i="125"/>
  <c r="K433" i="125"/>
  <c r="G646" i="125"/>
  <c r="G568" i="125"/>
  <c r="AB45" i="128"/>
  <c r="I471" i="125"/>
  <c r="Q75" i="125"/>
  <c r="I101" i="125"/>
  <c r="L16" i="125"/>
  <c r="C595" i="125"/>
  <c r="O257" i="125"/>
  <c r="P361" i="125"/>
  <c r="Q61" i="125"/>
  <c r="G60" i="125"/>
  <c r="H49" i="125"/>
  <c r="G549" i="125"/>
  <c r="I44" i="128"/>
  <c r="M262" i="125"/>
  <c r="Q630" i="125"/>
  <c r="A828" i="125"/>
  <c r="O15" i="128"/>
  <c r="E193" i="125"/>
  <c r="L928" i="125"/>
  <c r="L119" i="125"/>
  <c r="Z11" i="128"/>
  <c r="J429" i="125"/>
  <c r="C896" i="125"/>
  <c r="G179" i="125"/>
  <c r="C556" i="125"/>
  <c r="Q261" i="125"/>
  <c r="D405" i="125"/>
  <c r="E103" i="125"/>
  <c r="G352" i="125"/>
  <c r="O26" i="125"/>
  <c r="N872" i="125"/>
  <c r="O916" i="125"/>
  <c r="L901" i="125"/>
  <c r="J381" i="125"/>
  <c r="N481" i="125"/>
  <c r="S261" i="125"/>
  <c r="A86" i="125"/>
  <c r="I181" i="125"/>
  <c r="I373" i="125"/>
  <c r="E124" i="125"/>
  <c r="Q147" i="125"/>
  <c r="H417" i="125"/>
  <c r="R664" i="125"/>
  <c r="O577" i="125"/>
  <c r="S830" i="125"/>
  <c r="Q594" i="125"/>
  <c r="K702" i="125"/>
  <c r="E705" i="125"/>
  <c r="G527" i="125"/>
  <c r="D919" i="125"/>
  <c r="H327" i="125"/>
  <c r="N920" i="125"/>
  <c r="K260" i="125"/>
  <c r="F750" i="125"/>
  <c r="R266" i="125"/>
  <c r="S890" i="125"/>
  <c r="L736" i="125"/>
  <c r="O561" i="125"/>
  <c r="D213" i="125"/>
  <c r="I748" i="125"/>
  <c r="C679" i="125"/>
  <c r="N188" i="125"/>
  <c r="H905" i="125"/>
  <c r="J565" i="125"/>
  <c r="H527" i="125"/>
  <c r="P777" i="125"/>
  <c r="I489" i="125"/>
  <c r="P210" i="125"/>
  <c r="G449" i="125"/>
  <c r="O99" i="125"/>
  <c r="D931" i="125"/>
  <c r="Q673" i="125"/>
  <c r="E543" i="125"/>
  <c r="E286" i="125"/>
  <c r="P520" i="125"/>
  <c r="O755" i="125"/>
  <c r="J497" i="125"/>
  <c r="N24" i="124"/>
  <c r="Q521" i="125"/>
  <c r="C830" i="125"/>
  <c r="I365" i="125"/>
  <c r="AH7" i="128"/>
  <c r="A243" i="125"/>
  <c r="R910" i="125"/>
  <c r="Q19" i="124"/>
  <c r="R564" i="125"/>
  <c r="I634" i="125"/>
  <c r="G321" i="125"/>
  <c r="I120" i="125"/>
  <c r="C217" i="125"/>
  <c r="O733" i="125"/>
  <c r="J15" i="128"/>
  <c r="D770" i="125"/>
  <c r="O343" i="125"/>
  <c r="M153" i="125"/>
  <c r="P563" i="125"/>
  <c r="S820" i="125"/>
  <c r="S788" i="125"/>
  <c r="D900" i="125"/>
  <c r="C9" i="125"/>
  <c r="E236" i="125"/>
  <c r="L140" i="125"/>
  <c r="P24" i="125"/>
  <c r="P193" i="125"/>
  <c r="J858" i="125"/>
  <c r="Q119" i="125"/>
  <c r="P746" i="125"/>
  <c r="R332" i="125"/>
  <c r="C663" i="125"/>
  <c r="D153" i="125"/>
  <c r="P147" i="125"/>
  <c r="C822" i="125"/>
  <c r="Q441" i="125"/>
  <c r="K212" i="125"/>
  <c r="G30" i="124"/>
  <c r="L607" i="125"/>
  <c r="H270" i="125"/>
  <c r="R31" i="124"/>
  <c r="I7" i="125"/>
  <c r="M775" i="125"/>
  <c r="J393" i="125"/>
  <c r="E809" i="125"/>
  <c r="J327" i="125"/>
  <c r="H724" i="125"/>
  <c r="M436" i="125"/>
  <c r="N9" i="125"/>
  <c r="G309" i="125"/>
  <c r="O741" i="125"/>
  <c r="R222" i="125"/>
  <c r="S57" i="125"/>
  <c r="Q144" i="124"/>
  <c r="F359" i="125"/>
  <c r="Q528" i="125"/>
  <c r="H84" i="125"/>
  <c r="K112" i="125"/>
  <c r="I291" i="125"/>
  <c r="P20" i="124"/>
  <c r="I658" i="125"/>
  <c r="D484" i="125"/>
  <c r="H254" i="125"/>
  <c r="O48" i="125"/>
  <c r="S47" i="125"/>
  <c r="S891" i="125"/>
  <c r="H308" i="125"/>
  <c r="I628" i="125"/>
  <c r="P390" i="125"/>
  <c r="H108" i="125"/>
  <c r="P587" i="125"/>
  <c r="I357" i="125"/>
  <c r="G598" i="125"/>
  <c r="M613" i="125"/>
  <c r="H667" i="125"/>
  <c r="F383" i="125"/>
  <c r="C326" i="125"/>
  <c r="E311" i="125"/>
  <c r="A713" i="125"/>
  <c r="L644" i="125"/>
  <c r="H358" i="125"/>
  <c r="S552" i="125"/>
  <c r="M295" i="125"/>
  <c r="O141" i="125"/>
  <c r="M7" i="128"/>
  <c r="A126" i="125"/>
  <c r="Q691" i="125"/>
  <c r="Q92" i="125"/>
  <c r="J332" i="125"/>
  <c r="P311" i="125"/>
  <c r="F164" i="125"/>
  <c r="O649" i="125"/>
  <c r="D363" i="125"/>
  <c r="R512" i="125"/>
  <c r="L735" i="125"/>
  <c r="D232" i="125"/>
  <c r="Q353" i="125"/>
  <c r="G192" i="125"/>
  <c r="O362" i="125"/>
  <c r="S110" i="125"/>
  <c r="G240" i="125"/>
  <c r="P813" i="125"/>
  <c r="M413" i="125"/>
  <c r="Q371" i="125"/>
  <c r="C466" i="125"/>
  <c r="Q21" i="124"/>
  <c r="J83" i="125"/>
  <c r="K833" i="125"/>
  <c r="K259" i="125"/>
  <c r="S448" i="125"/>
  <c r="J445" i="125"/>
  <c r="H805" i="125"/>
  <c r="K120" i="125"/>
  <c r="S519" i="125"/>
  <c r="D130" i="125"/>
  <c r="S73" i="125"/>
  <c r="J637" i="125"/>
  <c r="E257" i="125"/>
  <c r="P10" i="125"/>
  <c r="K495" i="125"/>
  <c r="R892" i="125"/>
  <c r="P474" i="125"/>
  <c r="Q205" i="125"/>
  <c r="P222" i="125"/>
  <c r="N211" i="125"/>
  <c r="O456" i="125"/>
  <c r="L218" i="125"/>
  <c r="Q729" i="125"/>
  <c r="Q187" i="125"/>
  <c r="P294" i="125"/>
  <c r="P321" i="125"/>
  <c r="N501" i="125"/>
  <c r="I630" i="125"/>
  <c r="K461" i="125"/>
  <c r="R42" i="125"/>
  <c r="L700" i="125"/>
  <c r="R793" i="125"/>
  <c r="R741" i="125"/>
  <c r="I434" i="125"/>
  <c r="N56" i="125"/>
  <c r="R276" i="125"/>
  <c r="O683" i="125"/>
  <c r="P458" i="125"/>
  <c r="H197" i="125"/>
  <c r="O445" i="125"/>
  <c r="E607" i="125"/>
  <c r="I727" i="125"/>
  <c r="C395" i="125"/>
  <c r="M103" i="124"/>
  <c r="Q551" i="125"/>
  <c r="R334" i="125"/>
  <c r="M203" i="125"/>
  <c r="S174" i="125"/>
  <c r="B124" i="124"/>
  <c r="A707" i="125"/>
  <c r="N209" i="125"/>
  <c r="S673" i="125"/>
  <c r="K416" i="125"/>
  <c r="N143" i="125"/>
  <c r="G520" i="125"/>
  <c r="J133" i="125"/>
  <c r="K757" i="125"/>
  <c r="A227" i="125"/>
  <c r="N34" i="128"/>
  <c r="P138" i="125"/>
  <c r="M361" i="125"/>
  <c r="F707" i="125"/>
  <c r="G357" i="125"/>
  <c r="C681" i="125"/>
  <c r="D214" i="125"/>
  <c r="M385" i="125"/>
  <c r="M561" i="125"/>
  <c r="H36" i="125"/>
  <c r="N658" i="125"/>
  <c r="D148" i="125"/>
  <c r="D902" i="125"/>
  <c r="P192" i="125"/>
  <c r="E284" i="125"/>
  <c r="Q103" i="125"/>
  <c r="C475" i="125"/>
  <c r="K33" i="128"/>
  <c r="W131" i="124"/>
  <c r="E939" i="125"/>
  <c r="N8" i="125"/>
  <c r="C545" i="125"/>
  <c r="I574" i="125"/>
  <c r="F363" i="125"/>
  <c r="S49" i="125"/>
  <c r="Z150" i="124"/>
  <c r="K453" i="125"/>
  <c r="H757" i="125"/>
  <c r="K455" i="125"/>
  <c r="A564" i="125"/>
  <c r="L21" i="125"/>
  <c r="O660" i="125"/>
  <c r="I33" i="128"/>
  <c r="F20" i="125"/>
  <c r="O102" i="125"/>
  <c r="M358" i="125"/>
  <c r="R586" i="125"/>
  <c r="F63" i="125"/>
  <c r="N108" i="125"/>
  <c r="L121" i="125"/>
  <c r="O17" i="124"/>
  <c r="G13" i="125"/>
  <c r="E848" i="125"/>
  <c r="O717" i="125"/>
  <c r="H452" i="125"/>
  <c r="C153" i="125"/>
  <c r="H566" i="125"/>
  <c r="A768" i="125"/>
  <c r="D866" i="125"/>
  <c r="E885" i="125"/>
  <c r="O30" i="128"/>
  <c r="D725" i="125"/>
  <c r="D698" i="125"/>
  <c r="P593" i="125"/>
  <c r="D62" i="125"/>
  <c r="M143" i="125"/>
  <c r="H376" i="125"/>
  <c r="L677" i="125"/>
  <c r="J184" i="125"/>
  <c r="AI22" i="128"/>
  <c r="I278" i="125"/>
  <c r="O382" i="125"/>
  <c r="F95" i="125"/>
  <c r="AJ33" i="128"/>
  <c r="J347" i="125"/>
  <c r="R308" i="125"/>
  <c r="L353" i="125"/>
  <c r="I358" i="125"/>
  <c r="F897" i="125"/>
  <c r="D584" i="125"/>
  <c r="C186" i="125"/>
  <c r="E643" i="125"/>
  <c r="P426" i="125"/>
  <c r="R60" i="125"/>
  <c r="R24" i="128"/>
  <c r="G285" i="125"/>
  <c r="R16" i="125"/>
  <c r="L247" i="125"/>
  <c r="I936" i="125"/>
  <c r="M62" i="125"/>
  <c r="J158" i="125"/>
  <c r="M921" i="125"/>
  <c r="T15" i="124"/>
  <c r="I273" i="125"/>
  <c r="R854" i="125"/>
  <c r="AA107" i="124"/>
  <c r="J56" i="125"/>
  <c r="K264" i="125"/>
  <c r="C798" i="125"/>
  <c r="Q29" i="125"/>
  <c r="Q335" i="125"/>
  <c r="A37" i="125"/>
  <c r="O412" i="125"/>
  <c r="O520" i="125"/>
  <c r="F448" i="125"/>
  <c r="I890" i="125"/>
  <c r="O256" i="125"/>
  <c r="I153" i="124"/>
  <c r="Q376" i="125"/>
  <c r="I888" i="125"/>
  <c r="J123" i="125"/>
  <c r="Q659" i="125"/>
  <c r="X122" i="124"/>
  <c r="W38" i="128"/>
  <c r="M681" i="125"/>
  <c r="G346" i="125"/>
  <c r="C410" i="125"/>
  <c r="L48" i="125"/>
  <c r="L349" i="125"/>
  <c r="N167" i="125"/>
  <c r="K808" i="125"/>
  <c r="N97" i="125"/>
  <c r="L893" i="125"/>
  <c r="AH14" i="128"/>
  <c r="R57" i="125"/>
  <c r="O657" i="125"/>
  <c r="H135" i="124"/>
  <c r="O157" i="124"/>
  <c r="S96" i="125"/>
  <c r="L115" i="125"/>
  <c r="P506" i="125"/>
  <c r="P822" i="125"/>
  <c r="O402" i="125"/>
  <c r="J573" i="125"/>
  <c r="Q472" i="125"/>
  <c r="M925" i="125"/>
  <c r="A205" i="125"/>
  <c r="N590" i="125"/>
  <c r="I608" i="125"/>
  <c r="B7" i="124"/>
  <c r="D150" i="125"/>
  <c r="H429" i="125"/>
  <c r="E892" i="125"/>
  <c r="N238" i="125"/>
  <c r="R20" i="128"/>
  <c r="Q262" i="125"/>
  <c r="K34" i="125"/>
  <c r="K411" i="125"/>
  <c r="M10" i="124"/>
  <c r="G728" i="125"/>
  <c r="P428" i="125"/>
  <c r="O369" i="125"/>
  <c r="D320" i="125"/>
  <c r="L23" i="128"/>
  <c r="P807" i="125"/>
  <c r="J428" i="125"/>
  <c r="S907" i="125"/>
  <c r="M23" i="124"/>
  <c r="F106" i="125"/>
  <c r="G206" i="125"/>
  <c r="L13" i="124"/>
  <c r="P212" i="125"/>
  <c r="R154" i="125"/>
  <c r="J594" i="125"/>
  <c r="S783" i="125"/>
  <c r="E84" i="125"/>
  <c r="M172" i="125"/>
  <c r="P761" i="125"/>
  <c r="P432" i="125"/>
  <c r="M138" i="125"/>
  <c r="G153" i="125"/>
  <c r="S89" i="125"/>
  <c r="Q601" i="125"/>
  <c r="Q265" i="125"/>
  <c r="Q71" i="125"/>
  <c r="N126" i="125"/>
  <c r="N54" i="125"/>
  <c r="P313" i="125"/>
  <c r="R507" i="125"/>
  <c r="Q163" i="125"/>
  <c r="R111" i="125"/>
  <c r="E131" i="125"/>
  <c r="N349" i="125"/>
  <c r="O237" i="125"/>
  <c r="F219" i="125"/>
  <c r="S713" i="125"/>
  <c r="K403" i="125"/>
  <c r="Q503" i="125"/>
  <c r="G16" i="125"/>
  <c r="Q25" i="125"/>
  <c r="Q15" i="128"/>
  <c r="P543" i="125"/>
  <c r="N450" i="125"/>
  <c r="R89" i="125"/>
  <c r="H240" i="125"/>
  <c r="O345" i="125"/>
  <c r="D33" i="125"/>
  <c r="G271" i="125"/>
  <c r="A932" i="125"/>
  <c r="G408" i="125"/>
  <c r="H577" i="125"/>
  <c r="D865" i="125"/>
  <c r="K195" i="125"/>
  <c r="D123" i="125"/>
  <c r="O7" i="128"/>
  <c r="H99" i="125"/>
  <c r="N351" i="125"/>
  <c r="L189" i="125"/>
  <c r="G73" i="125"/>
  <c r="M829" i="125"/>
  <c r="R150" i="125"/>
  <c r="I174" i="125"/>
  <c r="G64" i="125"/>
  <c r="H42" i="125"/>
  <c r="N725" i="125"/>
  <c r="O28" i="128"/>
  <c r="L434" i="125"/>
  <c r="L707" i="125"/>
  <c r="A746" i="125"/>
  <c r="O636" i="125"/>
  <c r="R120" i="125"/>
  <c r="B158" i="124"/>
  <c r="G62" i="125"/>
  <c r="H165" i="124"/>
  <c r="I494" i="125"/>
  <c r="A473" i="125"/>
  <c r="N237" i="125"/>
  <c r="J316" i="125"/>
  <c r="O266" i="125"/>
  <c r="J100" i="125"/>
  <c r="R489" i="125"/>
  <c r="L60" i="125"/>
  <c r="M170" i="125"/>
  <c r="J42" i="128"/>
  <c r="L528" i="125"/>
  <c r="D357" i="125"/>
  <c r="S232" i="125"/>
  <c r="N90" i="125"/>
  <c r="D136" i="125"/>
  <c r="C170" i="125"/>
  <c r="K883" i="125"/>
  <c r="AD42" i="128"/>
  <c r="A924" i="125"/>
  <c r="I652" i="125"/>
  <c r="N622" i="125"/>
  <c r="R925" i="125"/>
  <c r="M348" i="125"/>
  <c r="M294" i="125"/>
  <c r="D409" i="125"/>
  <c r="D740" i="125"/>
  <c r="K926" i="125"/>
  <c r="S119" i="125"/>
  <c r="C555" i="125"/>
  <c r="U138" i="124"/>
  <c r="H369" i="125"/>
  <c r="E389" i="125"/>
  <c r="Q860" i="125"/>
  <c r="K48" i="125"/>
  <c r="L132" i="125"/>
  <c r="M119" i="125"/>
  <c r="L11" i="124"/>
  <c r="G672" i="125"/>
  <c r="C844" i="125"/>
  <c r="S485" i="125"/>
  <c r="K417" i="125"/>
  <c r="Q702" i="125"/>
  <c r="D341" i="125"/>
  <c r="S587" i="125"/>
  <c r="N47" i="125"/>
  <c r="Q87" i="125"/>
  <c r="K64" i="125"/>
  <c r="E550" i="125"/>
  <c r="Q360" i="125"/>
  <c r="N12" i="128"/>
  <c r="I702" i="125"/>
  <c r="P18" i="128"/>
  <c r="S24" i="124"/>
  <c r="E797" i="125"/>
  <c r="S376" i="125"/>
  <c r="K825" i="125"/>
  <c r="E406" i="125"/>
  <c r="S16" i="124"/>
  <c r="I679" i="125"/>
  <c r="D739" i="125"/>
  <c r="R620" i="125"/>
  <c r="O564" i="125"/>
  <c r="Q333" i="125"/>
  <c r="K589" i="125"/>
  <c r="G147" i="125"/>
  <c r="G18" i="125"/>
  <c r="C792" i="125"/>
  <c r="C829" i="125"/>
  <c r="L737" i="125"/>
  <c r="O894" i="125"/>
  <c r="C866" i="125"/>
  <c r="L131" i="125"/>
  <c r="C285" i="125"/>
  <c r="D835" i="125"/>
  <c r="I561" i="125"/>
  <c r="O419" i="125"/>
  <c r="N580" i="125"/>
  <c r="P518" i="125"/>
  <c r="P516" i="125"/>
  <c r="I21" i="128"/>
  <c r="M231" i="125"/>
  <c r="R685" i="125"/>
  <c r="H682" i="125"/>
  <c r="Q369" i="125"/>
  <c r="N310" i="125"/>
  <c r="O89" i="125"/>
  <c r="P112" i="125"/>
  <c r="C612" i="125"/>
  <c r="A603" i="125"/>
  <c r="O286" i="125"/>
  <c r="I509" i="125"/>
  <c r="J93" i="125"/>
  <c r="Y17" i="128"/>
  <c r="L671" i="125"/>
  <c r="L413" i="125"/>
  <c r="A893" i="125"/>
  <c r="P354" i="125"/>
  <c r="C554" i="125"/>
  <c r="C549" i="125"/>
  <c r="E576" i="125"/>
  <c r="J493" i="125"/>
  <c r="N184" i="125"/>
  <c r="P303" i="125"/>
  <c r="R114" i="125"/>
  <c r="M927" i="125"/>
  <c r="D754" i="125"/>
  <c r="J197" i="125"/>
  <c r="F456" i="125"/>
  <c r="H75" i="125"/>
  <c r="A708" i="125"/>
  <c r="F235" i="125"/>
  <c r="D513" i="125"/>
  <c r="K736" i="125"/>
  <c r="R887" i="125"/>
  <c r="E578" i="125"/>
  <c r="F19" i="125"/>
  <c r="O158" i="125"/>
  <c r="A288" i="125"/>
  <c r="H400" i="125"/>
  <c r="M24" i="124"/>
  <c r="O42" i="125"/>
  <c r="M580" i="125"/>
  <c r="R37" i="125"/>
  <c r="G528" i="125"/>
  <c r="H245" i="125"/>
  <c r="N695" i="125"/>
  <c r="R613" i="125"/>
  <c r="D207" i="125"/>
  <c r="P455" i="125"/>
  <c r="G420" i="125"/>
  <c r="C891" i="125"/>
  <c r="S822" i="125"/>
  <c r="N14" i="128"/>
  <c r="J934" i="125"/>
  <c r="C721" i="125"/>
  <c r="D610" i="125"/>
  <c r="Q413" i="125"/>
  <c r="P195" i="125"/>
  <c r="O678" i="125"/>
  <c r="N28" i="124"/>
  <c r="H13" i="128"/>
  <c r="F353" i="125"/>
  <c r="E548" i="125"/>
  <c r="A362" i="125"/>
  <c r="L819" i="125"/>
  <c r="H439" i="125"/>
  <c r="H398" i="125"/>
  <c r="C420" i="125"/>
  <c r="E707" i="125"/>
  <c r="Q170" i="125"/>
  <c r="H526" i="125"/>
  <c r="M759" i="125"/>
  <c r="S371" i="125"/>
  <c r="M405" i="125"/>
  <c r="J131" i="125"/>
  <c r="P141" i="125"/>
  <c r="O749" i="125"/>
  <c r="I9" i="125"/>
  <c r="E131" i="124"/>
  <c r="Q905" i="125"/>
  <c r="J875" i="125"/>
  <c r="R723" i="125"/>
  <c r="A759" i="125"/>
  <c r="A735" i="125"/>
  <c r="Q660" i="125"/>
  <c r="I115" i="125"/>
  <c r="AI18" i="128"/>
  <c r="Q141" i="124"/>
  <c r="G399" i="125"/>
  <c r="R138" i="125"/>
  <c r="T26" i="124"/>
  <c r="R104" i="124"/>
  <c r="E22" i="128"/>
  <c r="A84" i="125"/>
  <c r="L477" i="125"/>
  <c r="D862" i="125"/>
  <c r="I568" i="125"/>
  <c r="G32" i="125"/>
  <c r="I693" i="125"/>
  <c r="O816" i="125"/>
  <c r="L256" i="125"/>
  <c r="L306" i="125"/>
  <c r="R115" i="125"/>
  <c r="Y168" i="124"/>
  <c r="Q587" i="125"/>
  <c r="R598" i="125"/>
  <c r="C158" i="124"/>
  <c r="H899" i="125"/>
  <c r="Z104" i="125"/>
  <c r="D565" i="125"/>
  <c r="F140" i="124"/>
  <c r="S514" i="125"/>
  <c r="G207" i="125"/>
  <c r="R493" i="125"/>
  <c r="R113" i="125"/>
  <c r="D75" i="125"/>
  <c r="J330" i="125"/>
  <c r="L415" i="125"/>
  <c r="J101" i="125"/>
  <c r="E155" i="125"/>
  <c r="I775" i="125"/>
  <c r="A235" i="125"/>
  <c r="AB16" i="128"/>
  <c r="C30" i="125"/>
  <c r="I19" i="125"/>
  <c r="M164" i="125"/>
  <c r="G273" i="125"/>
  <c r="R653" i="125"/>
  <c r="C729" i="125"/>
  <c r="B7" i="128"/>
  <c r="S350" i="125"/>
  <c r="H573" i="125"/>
  <c r="H864" i="125"/>
  <c r="L24" i="124"/>
  <c r="D614" i="125"/>
  <c r="D170" i="125"/>
  <c r="K77" i="125"/>
  <c r="L597" i="125"/>
  <c r="D89" i="125"/>
  <c r="H701" i="125"/>
  <c r="J831" i="125"/>
  <c r="S218" i="125"/>
  <c r="F378" i="125"/>
  <c r="L496" i="125"/>
  <c r="D422" i="125"/>
  <c r="S201" i="125"/>
  <c r="AC133" i="124"/>
  <c r="S316" i="125"/>
  <c r="O387" i="125"/>
  <c r="H677" i="125"/>
  <c r="R343" i="125"/>
  <c r="S894" i="125"/>
  <c r="K942" i="125"/>
  <c r="N386" i="125"/>
  <c r="O579" i="125"/>
  <c r="F677" i="125"/>
  <c r="K9" i="128"/>
  <c r="I805" i="125"/>
  <c r="N387" i="125"/>
  <c r="Q385" i="125"/>
  <c r="G30" i="125"/>
  <c r="M319" i="125"/>
  <c r="P671" i="125"/>
  <c r="M21" i="128"/>
  <c r="C472" i="125"/>
  <c r="F174" i="125"/>
  <c r="H101" i="125"/>
  <c r="S548" i="125"/>
  <c r="J270" i="125"/>
  <c r="C897" i="125"/>
  <c r="I9" i="124"/>
  <c r="C159" i="125"/>
  <c r="L340" i="125"/>
  <c r="P643" i="125"/>
  <c r="J628" i="125"/>
  <c r="N13" i="125"/>
  <c r="G488" i="125"/>
  <c r="I363" i="125"/>
  <c r="L355" i="125"/>
  <c r="I13" i="125"/>
  <c r="P227" i="125"/>
  <c r="M351" i="125"/>
  <c r="S493" i="125"/>
  <c r="I613" i="125"/>
  <c r="I907" i="125"/>
  <c r="C197" i="125"/>
  <c r="N723" i="125"/>
  <c r="L26" i="125"/>
  <c r="E937" i="125"/>
  <c r="K338" i="125"/>
  <c r="R41" i="125"/>
  <c r="G642" i="125"/>
  <c r="D100" i="125"/>
  <c r="E680" i="125"/>
  <c r="E184" i="125"/>
  <c r="I324" i="125"/>
  <c r="G891" i="125"/>
  <c r="Q28" i="124"/>
  <c r="M402" i="125"/>
  <c r="P653" i="125"/>
  <c r="G587" i="125"/>
  <c r="A321" i="125"/>
  <c r="G93" i="125"/>
  <c r="E23" i="125"/>
  <c r="D856" i="125"/>
  <c r="C75" i="125"/>
  <c r="O233" i="125"/>
  <c r="K559" i="125"/>
  <c r="N495" i="125"/>
  <c r="K90" i="125"/>
  <c r="G242" i="125"/>
  <c r="L260" i="125"/>
  <c r="A58" i="125"/>
  <c r="R17" i="124"/>
  <c r="A402" i="125"/>
  <c r="C516" i="125"/>
  <c r="F26" i="125"/>
  <c r="I212" i="125"/>
  <c r="F172" i="125"/>
  <c r="H599" i="125"/>
  <c r="N22" i="125"/>
  <c r="N428" i="125"/>
  <c r="H337" i="125"/>
  <c r="I761" i="125"/>
  <c r="H117" i="125"/>
  <c r="C645" i="125"/>
  <c r="S358" i="125"/>
  <c r="H640" i="125"/>
  <c r="H567" i="125"/>
  <c r="B108" i="124"/>
  <c r="A173" i="125"/>
  <c r="N420" i="125"/>
  <c r="L487" i="125"/>
  <c r="R217" i="125"/>
  <c r="A117" i="125"/>
  <c r="J68" i="125"/>
  <c r="Q135" i="125"/>
  <c r="I875" i="125"/>
  <c r="E812" i="125"/>
  <c r="J835" i="125"/>
  <c r="I661" i="125"/>
  <c r="G292" i="125"/>
  <c r="J570" i="125"/>
  <c r="N440" i="125"/>
  <c r="S489" i="125"/>
  <c r="P264" i="125"/>
  <c r="A532" i="125"/>
  <c r="D490" i="125"/>
  <c r="K626" i="125"/>
  <c r="AD17" i="128"/>
  <c r="M582" i="125"/>
  <c r="I370" i="125"/>
  <c r="J821" i="125"/>
  <c r="R699" i="125"/>
  <c r="Q550" i="125"/>
  <c r="B13" i="124"/>
  <c r="G507" i="125"/>
  <c r="E811" i="125"/>
  <c r="H730" i="125"/>
  <c r="F170" i="125"/>
  <c r="A406" i="125"/>
  <c r="E33" i="125"/>
  <c r="G182" i="125"/>
  <c r="L59" i="125"/>
  <c r="E659" i="125"/>
  <c r="I377" i="125"/>
  <c r="P284" i="125"/>
  <c r="G165" i="125"/>
  <c r="D650" i="125"/>
  <c r="R434" i="125"/>
  <c r="E444" i="125"/>
  <c r="K172" i="125"/>
  <c r="Y164" i="124"/>
  <c r="Q32" i="125"/>
  <c r="C658" i="125"/>
  <c r="D191" i="125"/>
  <c r="L609" i="125"/>
  <c r="D61" i="125"/>
  <c r="B11" i="128"/>
  <c r="S410" i="125"/>
  <c r="E596" i="125"/>
  <c r="I130" i="125"/>
  <c r="L273" i="125"/>
  <c r="A509" i="125"/>
  <c r="C58" i="125"/>
  <c r="G379" i="125"/>
  <c r="R843" i="125"/>
  <c r="G447" i="125"/>
  <c r="P457" i="125"/>
  <c r="S30" i="124"/>
  <c r="P774" i="125"/>
  <c r="D66" i="125"/>
  <c r="E45" i="125"/>
  <c r="A654" i="125"/>
  <c r="O377" i="125"/>
  <c r="E38" i="125"/>
  <c r="D935" i="125"/>
  <c r="E225" i="125"/>
  <c r="S101" i="125"/>
  <c r="G462" i="125"/>
  <c r="C240" i="125"/>
  <c r="E58" i="125"/>
  <c r="G664" i="125"/>
  <c r="P166" i="124"/>
  <c r="C565" i="125"/>
  <c r="F28" i="125"/>
  <c r="J154" i="125"/>
  <c r="A680" i="125"/>
  <c r="D327" i="125"/>
  <c r="P623" i="125"/>
  <c r="I26" i="124"/>
  <c r="E290" i="125"/>
  <c r="P485" i="125"/>
  <c r="S128" i="125"/>
  <c r="H384" i="125"/>
  <c r="E562" i="125"/>
  <c r="L67" i="125"/>
  <c r="N522" i="125"/>
  <c r="A17" i="125"/>
  <c r="F65" i="125"/>
  <c r="M363" i="125"/>
  <c r="M34" i="128"/>
  <c r="L538" i="125"/>
  <c r="Q593" i="125"/>
  <c r="R705" i="125"/>
  <c r="N132" i="125"/>
  <c r="N585" i="125"/>
  <c r="E633" i="125"/>
  <c r="P377" i="125"/>
  <c r="K45" i="128"/>
  <c r="J188" i="125"/>
  <c r="J474" i="125"/>
  <c r="AB143" i="124"/>
  <c r="H896" i="125"/>
  <c r="D166" i="125"/>
  <c r="P160" i="125"/>
  <c r="J461" i="125"/>
  <c r="K115" i="125"/>
  <c r="H176" i="125"/>
  <c r="R636" i="125"/>
  <c r="L86" i="125"/>
  <c r="I50" i="125"/>
  <c r="L862" i="125"/>
  <c r="M115" i="125"/>
  <c r="Q254" i="125"/>
  <c r="E214" i="125"/>
  <c r="M497" i="125"/>
  <c r="L253" i="125"/>
  <c r="S652" i="125"/>
  <c r="P405" i="125"/>
  <c r="I345" i="125"/>
  <c r="K904" i="125"/>
  <c r="L345" i="125"/>
  <c r="C493" i="125"/>
  <c r="O417" i="125"/>
  <c r="P688" i="125"/>
  <c r="O208" i="125"/>
  <c r="G561" i="125"/>
  <c r="AH46" i="128"/>
  <c r="L525" i="125"/>
  <c r="H218" i="125"/>
  <c r="J9" i="125"/>
  <c r="A40" i="125"/>
  <c r="J457" i="125"/>
  <c r="L121" i="124"/>
  <c r="Q561" i="125"/>
  <c r="Q309" i="125"/>
  <c r="I911" i="125"/>
  <c r="J870" i="125"/>
  <c r="E73" i="125"/>
  <c r="I669" i="125"/>
  <c r="Q11" i="128"/>
  <c r="E740" i="125"/>
  <c r="O781" i="125"/>
  <c r="R483" i="125"/>
  <c r="L758" i="125"/>
  <c r="G236" i="125"/>
  <c r="C573" i="125"/>
  <c r="D557" i="125"/>
  <c r="C751" i="125"/>
  <c r="A195" i="125"/>
  <c r="Q59" i="125"/>
  <c r="P140" i="125"/>
  <c r="M817" i="125"/>
  <c r="L769" i="125"/>
  <c r="D464" i="125"/>
  <c r="Q81" i="125"/>
  <c r="Q697" i="125"/>
  <c r="R693" i="125"/>
  <c r="E755" i="125"/>
  <c r="F146" i="125"/>
  <c r="J512" i="125"/>
  <c r="C137" i="125"/>
  <c r="K761" i="125"/>
  <c r="D925" i="125"/>
  <c r="A678" i="125"/>
  <c r="C243" i="125"/>
  <c r="E108" i="125"/>
  <c r="K637" i="125"/>
  <c r="O647" i="125"/>
  <c r="D815" i="125"/>
  <c r="C371" i="125"/>
  <c r="S323" i="125"/>
  <c r="J781" i="125"/>
  <c r="K499" i="125"/>
  <c r="G882" i="125"/>
  <c r="I905" i="125"/>
  <c r="E917" i="125"/>
  <c r="H107" i="125"/>
  <c r="C910" i="125"/>
  <c r="S10" i="124"/>
  <c r="E909" i="125"/>
  <c r="C172" i="125"/>
  <c r="F642" i="125"/>
  <c r="M906" i="125"/>
  <c r="J908" i="125"/>
  <c r="P620" i="125"/>
  <c r="L429" i="125"/>
  <c r="P533" i="125"/>
  <c r="H43" i="125"/>
  <c r="F78" i="125"/>
  <c r="R24" i="124"/>
  <c r="K552" i="125"/>
  <c r="E511" i="125"/>
  <c r="N856" i="125"/>
  <c r="G45" i="125"/>
  <c r="R218" i="125"/>
  <c r="K371" i="125"/>
  <c r="S467" i="125"/>
  <c r="K8" i="128"/>
  <c r="J881" i="125"/>
  <c r="A172" i="125"/>
  <c r="G26" i="124"/>
  <c r="I599" i="125"/>
  <c r="H344" i="125"/>
  <c r="N286" i="125"/>
  <c r="N755" i="125"/>
  <c r="K720" i="125"/>
  <c r="P345" i="125"/>
  <c r="Z37" i="128"/>
  <c r="O848" i="125"/>
  <c r="I35" i="128"/>
  <c r="R22" i="124"/>
  <c r="S749" i="125"/>
  <c r="L139" i="125"/>
  <c r="S441" i="125"/>
  <c r="C338" i="125"/>
  <c r="O699" i="125"/>
  <c r="L681" i="125"/>
  <c r="F38" i="125"/>
  <c r="M620" i="125"/>
  <c r="N58" i="125"/>
  <c r="E7" i="125"/>
  <c r="W37" i="128"/>
  <c r="Q64" i="125"/>
  <c r="E395" i="125"/>
  <c r="Q583" i="125"/>
  <c r="J568" i="125"/>
  <c r="O20" i="124"/>
  <c r="I807" i="125"/>
  <c r="E52" i="125"/>
  <c r="D154" i="125"/>
  <c r="O814" i="125"/>
  <c r="C163" i="125"/>
  <c r="H149" i="125"/>
  <c r="Q797" i="125"/>
  <c r="R521" i="125"/>
  <c r="L13" i="125"/>
  <c r="E382" i="125"/>
  <c r="K928" i="125"/>
  <c r="G929" i="125"/>
  <c r="E23" i="128"/>
  <c r="C473" i="125"/>
  <c r="N304" i="125"/>
  <c r="L703" i="125"/>
  <c r="I519" i="125"/>
  <c r="K734" i="125"/>
  <c r="I169" i="125"/>
  <c r="R931" i="125"/>
  <c r="H457" i="125"/>
  <c r="F681" i="125"/>
  <c r="I400" i="125"/>
  <c r="G282" i="125"/>
  <c r="K877" i="125"/>
  <c r="D735" i="125"/>
  <c r="F99" i="125"/>
  <c r="G635" i="125"/>
  <c r="K679" i="125"/>
  <c r="K810" i="125"/>
  <c r="H612" i="125"/>
  <c r="M53" i="125"/>
  <c r="C900" i="125"/>
  <c r="O932" i="125"/>
  <c r="G296" i="125"/>
  <c r="O527" i="125"/>
  <c r="R755" i="125"/>
  <c r="N27" i="124"/>
  <c r="H222" i="125"/>
  <c r="D509" i="125"/>
  <c r="G202" i="125"/>
  <c r="P420" i="125"/>
  <c r="F122" i="125"/>
  <c r="E12" i="125"/>
  <c r="O872" i="125"/>
  <c r="I347" i="125"/>
  <c r="N160" i="125"/>
  <c r="C274" i="125"/>
  <c r="J868" i="125"/>
  <c r="P554" i="125"/>
  <c r="K596" i="125"/>
  <c r="J9" i="124"/>
  <c r="P934" i="125"/>
  <c r="F630" i="125"/>
  <c r="Q395" i="125"/>
  <c r="P68" i="125"/>
  <c r="E879" i="125"/>
  <c r="G210" i="125"/>
  <c r="J32" i="124"/>
  <c r="G464" i="125"/>
  <c r="D298" i="125"/>
  <c r="F38" i="128"/>
  <c r="A152" i="125"/>
  <c r="F13" i="125"/>
  <c r="H825" i="125"/>
  <c r="C557" i="125"/>
  <c r="L264" i="125"/>
  <c r="Q723" i="125"/>
  <c r="S494" i="125"/>
  <c r="K361" i="125"/>
  <c r="L764" i="125"/>
  <c r="G297" i="125"/>
  <c r="AD26" i="128"/>
  <c r="I653" i="125"/>
  <c r="AA27" i="128"/>
  <c r="L280" i="125"/>
  <c r="S806" i="125"/>
  <c r="D737" i="125"/>
  <c r="F303" i="125"/>
  <c r="R137" i="125"/>
  <c r="G939" i="125"/>
  <c r="AD39" i="128"/>
  <c r="A251" i="125"/>
  <c r="E517" i="125"/>
  <c r="Q772" i="125"/>
  <c r="H47" i="125"/>
  <c r="F923" i="125"/>
  <c r="Q553" i="125"/>
  <c r="D724" i="125"/>
  <c r="G582" i="125"/>
  <c r="Q204" i="125"/>
  <c r="Q399" i="125"/>
  <c r="L116" i="125"/>
  <c r="R104" i="125"/>
  <c r="S792" i="125"/>
  <c r="I557" i="125"/>
  <c r="J917" i="125"/>
  <c r="J829" i="125"/>
  <c r="G284" i="125"/>
  <c r="K73" i="125"/>
  <c r="N362" i="125"/>
  <c r="I715" i="125"/>
  <c r="D421" i="125"/>
  <c r="F398" i="125"/>
  <c r="D736" i="125"/>
  <c r="P574" i="125"/>
  <c r="A369" i="125"/>
  <c r="E387" i="125"/>
  <c r="E127" i="125"/>
  <c r="A774" i="125"/>
  <c r="K784" i="125"/>
  <c r="J263" i="125"/>
  <c r="D342" i="125"/>
  <c r="N646" i="125"/>
  <c r="I886" i="125"/>
  <c r="S418" i="125"/>
  <c r="O645" i="125"/>
  <c r="N469" i="125"/>
  <c r="C920" i="125"/>
  <c r="K343" i="125"/>
  <c r="A180" i="125"/>
  <c r="K828" i="125"/>
  <c r="J38" i="125"/>
  <c r="Q680" i="125"/>
  <c r="O317" i="125"/>
  <c r="H34" i="125"/>
  <c r="P607" i="125"/>
  <c r="K224" i="125"/>
  <c r="L835" i="125"/>
  <c r="C213" i="125"/>
  <c r="N809" i="125"/>
  <c r="R106" i="125"/>
  <c r="O404" i="125"/>
  <c r="S638" i="125"/>
  <c r="N39" i="125"/>
  <c r="N103" i="125"/>
  <c r="R298" i="125"/>
  <c r="P395" i="125"/>
  <c r="F454" i="125"/>
  <c r="R236" i="125"/>
  <c r="I803" i="125"/>
  <c r="D274" i="125"/>
  <c r="P71" i="125"/>
  <c r="H767" i="125"/>
  <c r="P904" i="125"/>
  <c r="D822" i="125"/>
  <c r="R263" i="125"/>
  <c r="O937" i="125"/>
  <c r="K83" i="125"/>
  <c r="L30" i="124"/>
  <c r="Q933" i="125"/>
  <c r="D25" i="125"/>
  <c r="E468" i="125"/>
  <c r="N610" i="125"/>
  <c r="P110" i="125"/>
  <c r="F375" i="125"/>
  <c r="F26" i="124"/>
  <c r="N802" i="125"/>
  <c r="O159" i="125"/>
  <c r="AE25" i="128"/>
  <c r="C604" i="125"/>
  <c r="C19" i="128"/>
  <c r="O17" i="125"/>
  <c r="O12" i="125"/>
  <c r="R633" i="125"/>
  <c r="L493" i="125"/>
  <c r="Q880" i="125"/>
  <c r="J216" i="125"/>
  <c r="A843" i="125"/>
  <c r="D8" i="124"/>
  <c r="J769" i="125"/>
  <c r="J242" i="125"/>
  <c r="L518" i="125"/>
  <c r="C178" i="125"/>
  <c r="R703" i="125"/>
  <c r="J16" i="124"/>
  <c r="Z44" i="128"/>
  <c r="F804" i="125"/>
  <c r="F91" i="125"/>
  <c r="Q632" i="125"/>
  <c r="F261" i="125"/>
  <c r="I121" i="125"/>
  <c r="P334" i="125"/>
  <c r="R207" i="125"/>
  <c r="C385" i="125"/>
  <c r="N305" i="125"/>
  <c r="D846" i="125"/>
  <c r="F23" i="125"/>
  <c r="A13" i="125"/>
  <c r="O901" i="125"/>
  <c r="E12" i="128"/>
  <c r="J903" i="125"/>
  <c r="R315" i="125"/>
  <c r="O503" i="125"/>
  <c r="D486" i="125"/>
  <c r="F891" i="125"/>
  <c r="R97" i="125"/>
  <c r="M20" i="125"/>
  <c r="O391" i="125"/>
  <c r="R640" i="125"/>
  <c r="C454" i="125"/>
  <c r="E605" i="125"/>
  <c r="P756" i="125"/>
  <c r="A198" i="125"/>
  <c r="M652" i="125"/>
  <c r="O147" i="125"/>
  <c r="I245" i="125"/>
  <c r="O21" i="124"/>
  <c r="H834" i="125"/>
  <c r="A867" i="125"/>
  <c r="D649" i="125"/>
  <c r="S409" i="125"/>
  <c r="H282" i="125"/>
  <c r="N62" i="125"/>
  <c r="H415" i="125"/>
  <c r="M653" i="125"/>
  <c r="R8" i="125"/>
  <c r="J312" i="125"/>
  <c r="K287" i="125"/>
  <c r="I419" i="125"/>
  <c r="P903" i="125"/>
  <c r="I236" i="125"/>
  <c r="J416" i="125"/>
  <c r="O311" i="125"/>
  <c r="C364" i="125"/>
  <c r="R720" i="125"/>
  <c r="H733" i="125"/>
  <c r="M33" i="125"/>
  <c r="R692" i="125"/>
  <c r="O539" i="125"/>
  <c r="R520" i="125"/>
  <c r="Q849" i="125"/>
  <c r="P127" i="125"/>
  <c r="K477" i="125"/>
  <c r="G745" i="125"/>
  <c r="A861" i="125"/>
  <c r="Q425" i="125"/>
  <c r="C818" i="125"/>
  <c r="Q734" i="125"/>
  <c r="F610" i="125"/>
  <c r="M635" i="125"/>
  <c r="J892" i="125"/>
  <c r="J62" i="125"/>
  <c r="L501" i="125"/>
  <c r="H356" i="125"/>
  <c r="K376" i="125"/>
  <c r="I217" i="125"/>
  <c r="H21" i="128"/>
  <c r="E394" i="125"/>
  <c r="D417" i="125"/>
  <c r="C871" i="125"/>
  <c r="Q347" i="125"/>
  <c r="C467" i="125"/>
  <c r="F777" i="125"/>
  <c r="L719" i="125"/>
  <c r="Q473" i="125"/>
  <c r="R918" i="125"/>
  <c r="L486" i="125"/>
  <c r="N801" i="125"/>
  <c r="A493" i="125"/>
  <c r="E365" i="125"/>
  <c r="L403" i="125"/>
  <c r="H786" i="125"/>
  <c r="N296" i="125"/>
  <c r="R110" i="124"/>
  <c r="Q18" i="124"/>
  <c r="G459" i="125"/>
  <c r="P846" i="125"/>
  <c r="O771" i="125"/>
  <c r="J84" i="125"/>
  <c r="E41" i="128"/>
  <c r="A420" i="125"/>
  <c r="M196" i="125"/>
  <c r="O212" i="125"/>
  <c r="S423" i="125"/>
  <c r="A295" i="125"/>
  <c r="G145" i="125"/>
  <c r="G688" i="125"/>
  <c r="R762" i="125"/>
  <c r="I466" i="125"/>
  <c r="S597" i="125"/>
  <c r="R21" i="128"/>
  <c r="R25" i="125"/>
  <c r="Q132" i="125"/>
  <c r="E691" i="125"/>
  <c r="R198" i="125"/>
  <c r="D790" i="125"/>
  <c r="K235" i="125"/>
  <c r="Z23" i="128"/>
  <c r="T173" i="124"/>
  <c r="Q66" i="125"/>
  <c r="J345" i="125"/>
  <c r="C263" i="125"/>
  <c r="Q548" i="125"/>
  <c r="I841" i="125"/>
  <c r="N584" i="125"/>
  <c r="K17" i="128"/>
  <c r="M276" i="125"/>
  <c r="H124" i="125"/>
  <c r="L232" i="125"/>
  <c r="G562" i="125"/>
  <c r="J713" i="125"/>
  <c r="O528" i="125"/>
  <c r="M35" i="125"/>
  <c r="G662" i="125"/>
  <c r="M545" i="125"/>
  <c r="M866" i="125"/>
  <c r="O925" i="125"/>
  <c r="H617" i="125"/>
  <c r="M544" i="125"/>
  <c r="M117" i="125"/>
  <c r="Q101" i="125"/>
  <c r="D31" i="125"/>
  <c r="H354" i="125"/>
  <c r="N393" i="125"/>
  <c r="P735" i="125"/>
  <c r="D913" i="125"/>
  <c r="L123" i="125"/>
  <c r="D396" i="125"/>
  <c r="F604" i="125"/>
  <c r="J305" i="125"/>
  <c r="P305" i="125"/>
  <c r="K511" i="125"/>
  <c r="A20" i="125"/>
  <c r="C552" i="125"/>
  <c r="K691" i="125"/>
  <c r="D594" i="125"/>
  <c r="L570" i="125"/>
  <c r="C656" i="125"/>
  <c r="C171" i="125"/>
  <c r="D330" i="125"/>
  <c r="J652" i="125"/>
  <c r="R133" i="125"/>
  <c r="P403" i="125"/>
  <c r="E786" i="125"/>
  <c r="L42" i="125"/>
  <c r="S517" i="125"/>
  <c r="L845" i="125"/>
  <c r="P824" i="125"/>
  <c r="Q505" i="125"/>
  <c r="Q530" i="125"/>
  <c r="L774" i="125"/>
  <c r="P407" i="125"/>
  <c r="C524" i="125"/>
  <c r="H561" i="125"/>
  <c r="N355" i="125"/>
  <c r="P573" i="125"/>
  <c r="P463" i="125"/>
  <c r="P31" i="125"/>
  <c r="P907" i="125"/>
  <c r="S744" i="125"/>
  <c r="D559" i="125"/>
  <c r="G877" i="125"/>
  <c r="A306" i="125"/>
  <c r="N205" i="125"/>
  <c r="J99" i="125"/>
  <c r="B15" i="124"/>
  <c r="L166" i="125"/>
  <c r="K782" i="125"/>
  <c r="K848" i="125"/>
  <c r="Q153" i="125"/>
  <c r="J754" i="125"/>
  <c r="C24" i="125"/>
  <c r="G81" i="125"/>
  <c r="P176" i="125"/>
  <c r="I401" i="125"/>
  <c r="F42" i="125"/>
  <c r="AJ30" i="124"/>
  <c r="M943" i="125"/>
  <c r="J438" i="125"/>
  <c r="E401" i="125"/>
  <c r="C841" i="125"/>
  <c r="D895" i="125"/>
  <c r="Q80" i="125"/>
  <c r="C421" i="125"/>
  <c r="G618" i="125"/>
  <c r="H10" i="128"/>
  <c r="F824" i="125"/>
  <c r="N49" i="125"/>
  <c r="N93" i="125"/>
  <c r="N230" i="125"/>
  <c r="S243" i="125"/>
  <c r="N33" i="125"/>
  <c r="X30" i="128"/>
  <c r="G425" i="125"/>
  <c r="O28" i="124"/>
  <c r="N31" i="125"/>
  <c r="F24" i="125"/>
  <c r="H521" i="125"/>
  <c r="P216" i="125"/>
  <c r="E113" i="125"/>
  <c r="S26" i="125"/>
  <c r="I824" i="125"/>
  <c r="G411" i="125"/>
  <c r="D83" i="125"/>
  <c r="P292" i="125"/>
  <c r="H528" i="125"/>
  <c r="AJ9" i="124"/>
  <c r="S501" i="125"/>
  <c r="P39" i="128"/>
  <c r="O185" i="125"/>
  <c r="E801" i="125"/>
  <c r="I579" i="125"/>
  <c r="L261" i="125"/>
  <c r="P416" i="125"/>
  <c r="P550" i="125"/>
  <c r="K230" i="125"/>
  <c r="H278" i="125"/>
  <c r="D881" i="125"/>
  <c r="O52" i="125"/>
  <c r="M128" i="125"/>
  <c r="H297" i="125"/>
  <c r="E85" i="125"/>
  <c r="H260" i="125"/>
  <c r="I647" i="125"/>
  <c r="P423" i="125"/>
  <c r="K315" i="125"/>
  <c r="E708" i="125"/>
  <c r="E625" i="125"/>
  <c r="E42" i="128"/>
  <c r="K102" i="125"/>
  <c r="K344" i="125"/>
  <c r="I55" i="125"/>
  <c r="R725" i="125"/>
  <c r="E59" i="125"/>
  <c r="J495" i="125"/>
  <c r="C139" i="125"/>
  <c r="L509" i="125"/>
  <c r="H351" i="125"/>
  <c r="AE46" i="128"/>
  <c r="D55" i="125"/>
  <c r="S529" i="125"/>
  <c r="I872" i="125"/>
  <c r="O63" i="125"/>
  <c r="M507" i="125"/>
  <c r="K924" i="125"/>
  <c r="F652" i="125"/>
  <c r="E492" i="125"/>
  <c r="P575" i="125"/>
  <c r="E119" i="125"/>
  <c r="G154" i="125"/>
  <c r="G144" i="125"/>
  <c r="D791" i="125"/>
  <c r="J913" i="125"/>
  <c r="R599" i="125"/>
  <c r="R412" i="125"/>
  <c r="C704" i="125"/>
  <c r="D225" i="125"/>
  <c r="Q10" i="124"/>
  <c r="Q685" i="125"/>
  <c r="L69" i="125"/>
  <c r="L42" i="128"/>
  <c r="B20" i="128"/>
  <c r="Q393" i="125"/>
  <c r="P165" i="125"/>
  <c r="H943" i="125"/>
  <c r="D155" i="125"/>
  <c r="H789" i="125"/>
  <c r="M109" i="125"/>
  <c r="D715" i="125"/>
  <c r="E326" i="125"/>
  <c r="H205" i="125"/>
  <c r="G37" i="125"/>
  <c r="AJ11" i="124"/>
  <c r="E928" i="125"/>
  <c r="Q922" i="125"/>
  <c r="K270" i="125"/>
  <c r="F477" i="125"/>
  <c r="J896" i="125"/>
  <c r="G887" i="125"/>
  <c r="S94" i="125"/>
  <c r="AF26" i="128"/>
  <c r="A856" i="125"/>
  <c r="G57" i="125"/>
  <c r="J17" i="124"/>
  <c r="P918" i="125"/>
  <c r="A268" i="125"/>
  <c r="R178" i="125"/>
  <c r="A632" i="125"/>
  <c r="O360" i="125"/>
  <c r="M465" i="125"/>
  <c r="Q93" i="125"/>
  <c r="G59" i="125"/>
  <c r="G856" i="125"/>
  <c r="G126" i="125"/>
  <c r="L683" i="125"/>
  <c r="G277" i="125"/>
  <c r="L202" i="125"/>
  <c r="I546" i="125"/>
  <c r="K237" i="125"/>
  <c r="Q104" i="125"/>
  <c r="I648" i="125"/>
  <c r="F496" i="125"/>
  <c r="F493" i="125"/>
  <c r="F723" i="125"/>
  <c r="N781" i="125"/>
  <c r="N844" i="125"/>
  <c r="R771" i="125"/>
  <c r="D493" i="125"/>
  <c r="M854" i="125"/>
  <c r="I123" i="125"/>
  <c r="M300" i="125"/>
  <c r="K86" i="125"/>
  <c r="P132" i="125"/>
  <c r="M337" i="125"/>
  <c r="R70" i="125"/>
  <c r="E137" i="125"/>
  <c r="R168" i="125"/>
  <c r="S930" i="125"/>
  <c r="H13" i="125"/>
  <c r="F218" i="125"/>
  <c r="I325" i="125"/>
  <c r="L547" i="125"/>
  <c r="L461" i="125"/>
  <c r="A376" i="125"/>
  <c r="A70" i="125"/>
  <c r="I214" i="125"/>
  <c r="D501" i="125"/>
  <c r="L824" i="125"/>
  <c r="Z227" i="125"/>
  <c r="AK21" i="128"/>
  <c r="AB22" i="128"/>
  <c r="K807" i="125"/>
  <c r="S642" i="125"/>
  <c r="E376" i="125"/>
  <c r="AE31" i="128"/>
  <c r="C30" i="124"/>
  <c r="P211" i="125"/>
  <c r="F807" i="125"/>
  <c r="AG9" i="128"/>
  <c r="Q11" i="124"/>
  <c r="A153" i="125"/>
  <c r="I691" i="125"/>
  <c r="AB42" i="128"/>
  <c r="Q158" i="125"/>
  <c r="N632" i="125"/>
  <c r="H367" i="125"/>
  <c r="E47" i="125"/>
  <c r="K190" i="125"/>
  <c r="O819" i="125"/>
  <c r="H672" i="125"/>
  <c r="D222" i="125"/>
  <c r="P691" i="125"/>
  <c r="G748" i="125"/>
  <c r="AE40" i="128"/>
  <c r="J248" i="125"/>
  <c r="N284" i="125"/>
  <c r="J766" i="125"/>
  <c r="G567" i="125"/>
  <c r="K242" i="125"/>
  <c r="AH27" i="128"/>
  <c r="D310" i="125"/>
  <c r="A433" i="125"/>
  <c r="F576" i="125"/>
  <c r="E405" i="125"/>
  <c r="K399" i="125"/>
  <c r="O398" i="125"/>
  <c r="I166" i="125"/>
  <c r="I512" i="125"/>
  <c r="H929" i="125"/>
  <c r="E488" i="125"/>
  <c r="A613" i="125"/>
  <c r="F634" i="125"/>
  <c r="P552" i="125"/>
  <c r="D685" i="125"/>
  <c r="Q323" i="125"/>
  <c r="G795" i="125"/>
  <c r="M768" i="125"/>
  <c r="I279" i="125"/>
  <c r="N777" i="125"/>
  <c r="L914" i="125"/>
  <c r="H219" i="125"/>
  <c r="H12" i="128"/>
  <c r="L406" i="125"/>
  <c r="M541" i="125"/>
  <c r="Y40" i="128"/>
  <c r="E734" i="125"/>
  <c r="D187" i="125"/>
  <c r="J636" i="125"/>
  <c r="J63" i="125"/>
  <c r="K909" i="125"/>
  <c r="S699" i="125"/>
  <c r="D143" i="125"/>
  <c r="N800" i="125"/>
  <c r="C360" i="125"/>
  <c r="Q635" i="125"/>
  <c r="D51" i="125"/>
  <c r="C687" i="125"/>
  <c r="R533" i="125"/>
  <c r="S258" i="125"/>
  <c r="D660" i="125"/>
  <c r="S686" i="125"/>
  <c r="P30" i="124"/>
  <c r="D86" i="125"/>
  <c r="S568" i="125"/>
  <c r="E573" i="125"/>
  <c r="C7" i="128"/>
  <c r="C643" i="125"/>
  <c r="O869" i="125"/>
  <c r="N36" i="128"/>
  <c r="G841" i="125"/>
  <c r="I460" i="125"/>
  <c r="O828" i="125"/>
  <c r="L757" i="125"/>
  <c r="C853" i="125"/>
  <c r="Q31" i="125"/>
  <c r="H844" i="125"/>
  <c r="N613" i="125"/>
  <c r="O457" i="125"/>
  <c r="S576" i="125"/>
  <c r="N168" i="125"/>
  <c r="O18" i="128"/>
  <c r="E636" i="125"/>
  <c r="R632" i="125"/>
  <c r="C434" i="125"/>
  <c r="A411" i="125"/>
  <c r="C42" i="128"/>
  <c r="Q911" i="125"/>
  <c r="M26" i="125"/>
  <c r="A728" i="125"/>
  <c r="Q20" i="128"/>
  <c r="C458" i="125"/>
  <c r="E136" i="125"/>
  <c r="M75" i="125"/>
  <c r="F725" i="125"/>
  <c r="J553" i="125"/>
  <c r="J747" i="125"/>
  <c r="M122" i="125"/>
  <c r="I603" i="125"/>
  <c r="R317" i="125"/>
  <c r="E675" i="125"/>
  <c r="I502" i="125"/>
  <c r="J51" i="125"/>
  <c r="C196" i="125"/>
  <c r="K31" i="128"/>
  <c r="Z118" i="124"/>
  <c r="L506" i="125"/>
  <c r="N417" i="125"/>
  <c r="P115" i="125"/>
  <c r="H60" i="125"/>
  <c r="P247" i="125"/>
  <c r="M325" i="125"/>
  <c r="P636" i="125"/>
  <c r="C561" i="125"/>
  <c r="C638" i="125"/>
  <c r="C457" i="125"/>
  <c r="P888" i="125"/>
  <c r="H303" i="125"/>
  <c r="L76" i="125"/>
  <c r="G56" i="125"/>
  <c r="G443" i="125"/>
  <c r="A154" i="125"/>
  <c r="J765" i="125"/>
  <c r="R173" i="125"/>
  <c r="K557" i="125"/>
  <c r="L167" i="125"/>
  <c r="N673" i="125"/>
  <c r="AC22" i="128"/>
  <c r="E27" i="125"/>
  <c r="D860" i="125"/>
  <c r="Q480" i="125"/>
  <c r="R556" i="125"/>
  <c r="R671" i="125"/>
  <c r="J910" i="125"/>
  <c r="Q120" i="125"/>
  <c r="K103" i="125"/>
  <c r="P162" i="125"/>
  <c r="K142" i="125"/>
  <c r="D391" i="125"/>
  <c r="P24" i="124"/>
  <c r="F325" i="125"/>
  <c r="J743" i="125"/>
  <c r="A300" i="125"/>
  <c r="C9" i="124"/>
  <c r="G27" i="125"/>
  <c r="N87" i="125"/>
  <c r="P99" i="125"/>
  <c r="J14" i="128"/>
  <c r="K355" i="125"/>
  <c r="H264" i="125"/>
  <c r="P624" i="125"/>
  <c r="H916" i="125"/>
  <c r="E101" i="125"/>
  <c r="D69" i="125"/>
  <c r="R238" i="125"/>
  <c r="K391" i="125"/>
  <c r="I138" i="125"/>
  <c r="E711" i="125"/>
  <c r="H142" i="125"/>
  <c r="H174" i="125"/>
  <c r="H332" i="125"/>
  <c r="S910" i="125"/>
  <c r="S755" i="125"/>
  <c r="D12" i="125"/>
  <c r="Q508" i="125"/>
  <c r="E391" i="125"/>
  <c r="K595" i="125"/>
  <c r="K671" i="125"/>
  <c r="E92" i="125"/>
  <c r="C18" i="125"/>
  <c r="A69" i="125"/>
  <c r="F36" i="128"/>
  <c r="O519" i="125"/>
  <c r="Z614" i="125"/>
  <c r="R759" i="125"/>
  <c r="Q221" i="125"/>
  <c r="S433" i="125"/>
  <c r="F371" i="125"/>
  <c r="L144" i="125"/>
  <c r="J143" i="125"/>
  <c r="L825" i="125"/>
  <c r="G516" i="125"/>
  <c r="K129" i="125"/>
  <c r="M639" i="125"/>
  <c r="O599" i="125"/>
  <c r="C502" i="125"/>
  <c r="H203" i="125"/>
  <c r="O280" i="125"/>
  <c r="R893" i="125"/>
  <c r="AJ16" i="128"/>
  <c r="M803" i="125"/>
  <c r="F692" i="125"/>
  <c r="L851" i="125"/>
  <c r="N325" i="125"/>
  <c r="E179" i="125"/>
  <c r="I157" i="125"/>
  <c r="O321" i="125"/>
  <c r="G478" i="125"/>
  <c r="N300" i="125"/>
  <c r="H8" i="128"/>
  <c r="N503" i="125"/>
  <c r="M281" i="125"/>
  <c r="A609" i="125"/>
  <c r="R129" i="125"/>
  <c r="E71" i="125"/>
  <c r="G825" i="125"/>
  <c r="O555" i="125"/>
  <c r="P875" i="125"/>
  <c r="E302" i="125"/>
  <c r="M58" i="125"/>
  <c r="I474" i="125"/>
  <c r="S312" i="125"/>
  <c r="Q582" i="125"/>
  <c r="I410" i="125"/>
  <c r="L30" i="128"/>
  <c r="P461" i="125"/>
  <c r="H652" i="125"/>
  <c r="Q50" i="125"/>
  <c r="G46" i="128"/>
  <c r="S99" i="125"/>
  <c r="O730" i="125"/>
  <c r="A442" i="125"/>
  <c r="Q27" i="125"/>
  <c r="N345" i="125"/>
  <c r="I78" i="125"/>
  <c r="H182" i="125"/>
  <c r="L16" i="124"/>
  <c r="N694" i="125"/>
  <c r="P280" i="125"/>
  <c r="L539" i="125"/>
  <c r="A360" i="125"/>
  <c r="J651" i="125"/>
  <c r="C86" i="125"/>
  <c r="K20" i="128"/>
  <c r="R626" i="125"/>
  <c r="A425" i="125"/>
  <c r="D236" i="125"/>
  <c r="O10" i="125"/>
  <c r="N311" i="125"/>
  <c r="D404" i="125"/>
  <c r="J897" i="125"/>
  <c r="Q882" i="125"/>
  <c r="D444" i="125"/>
  <c r="I49" i="125"/>
  <c r="R344" i="125"/>
  <c r="I538" i="125"/>
  <c r="N435" i="125"/>
  <c r="N560" i="125"/>
  <c r="N282" i="125"/>
  <c r="L438" i="125"/>
  <c r="AK36" i="128"/>
  <c r="I767" i="125"/>
  <c r="A479" i="125"/>
  <c r="F942" i="125"/>
  <c r="S340" i="125"/>
  <c r="L889" i="125"/>
  <c r="R709" i="125"/>
  <c r="P79" i="125"/>
  <c r="Q227" i="125"/>
  <c r="F28" i="124"/>
  <c r="D666" i="125"/>
  <c r="K123" i="125"/>
  <c r="S395" i="125"/>
  <c r="F558" i="125"/>
  <c r="I663" i="125"/>
  <c r="J170" i="125"/>
  <c r="U32" i="124"/>
  <c r="H894" i="125"/>
  <c r="AJ20" i="128"/>
  <c r="M837" i="125"/>
  <c r="K165" i="125"/>
  <c r="R571" i="125"/>
  <c r="C25" i="125"/>
  <c r="L407" i="125"/>
  <c r="S149" i="125"/>
  <c r="Q672" i="125"/>
  <c r="J687" i="125"/>
  <c r="C411" i="125"/>
  <c r="F397" i="125"/>
  <c r="C123" i="125"/>
  <c r="J866" i="125"/>
  <c r="AE26" i="128"/>
  <c r="O836" i="125"/>
  <c r="Q927" i="125"/>
  <c r="S845" i="125"/>
  <c r="O905" i="125"/>
  <c r="R809" i="125"/>
  <c r="N816" i="125"/>
  <c r="D898" i="125"/>
  <c r="C567" i="125"/>
  <c r="P535" i="125"/>
  <c r="M566" i="125"/>
  <c r="I925" i="125"/>
  <c r="D108" i="125"/>
  <c r="E767" i="125"/>
  <c r="F909" i="125"/>
  <c r="I31" i="124"/>
  <c r="E914" i="125"/>
  <c r="N508" i="125"/>
  <c r="S605" i="125"/>
  <c r="Q213" i="125"/>
  <c r="C220" i="125"/>
  <c r="N308" i="125"/>
  <c r="C169" i="125"/>
  <c r="E612" i="125"/>
  <c r="F21" i="125"/>
  <c r="G229" i="125"/>
  <c r="N57" i="125"/>
  <c r="J127" i="125"/>
  <c r="I332" i="125"/>
  <c r="N77" i="125"/>
  <c r="AB19" i="128"/>
  <c r="C731" i="125"/>
  <c r="A144" i="125"/>
  <c r="S656" i="125"/>
  <c r="C119" i="125"/>
  <c r="J595" i="125"/>
  <c r="L12" i="125"/>
  <c r="O188" i="125"/>
  <c r="J925" i="125"/>
  <c r="I39" i="125"/>
  <c r="C630" i="125"/>
  <c r="M26" i="128"/>
  <c r="A797" i="125"/>
  <c r="H772" i="125"/>
  <c r="K15" i="125"/>
  <c r="P131" i="125"/>
  <c r="M60" i="125"/>
  <c r="J112" i="125"/>
  <c r="D315" i="125"/>
  <c r="D653" i="125"/>
  <c r="N670" i="125"/>
  <c r="D219" i="125"/>
  <c r="H19" i="125"/>
  <c r="K534" i="125"/>
  <c r="S190" i="125"/>
  <c r="D11" i="125"/>
  <c r="M875" i="125"/>
  <c r="I72" i="125"/>
  <c r="R181" i="125"/>
  <c r="R108" i="125"/>
  <c r="I68" i="125"/>
  <c r="L615" i="125"/>
  <c r="Q941" i="125"/>
  <c r="K107" i="124"/>
  <c r="C198" i="125"/>
  <c r="E46" i="125"/>
  <c r="I346" i="125"/>
  <c r="N589" i="125"/>
  <c r="A684" i="125"/>
  <c r="Q518" i="125"/>
  <c r="O155" i="125"/>
  <c r="N678" i="125"/>
  <c r="R911" i="125"/>
  <c r="A920" i="125"/>
  <c r="I800" i="125"/>
  <c r="I300" i="125"/>
  <c r="Y29" i="128"/>
  <c r="D634" i="125"/>
  <c r="P578" i="125"/>
  <c r="C124" i="125"/>
  <c r="O401" i="125"/>
  <c r="AC42" i="128"/>
  <c r="E373" i="125"/>
  <c r="L44" i="128"/>
  <c r="K503" i="125"/>
  <c r="A719" i="125"/>
  <c r="D9" i="125"/>
  <c r="F585" i="125"/>
  <c r="H69" i="125"/>
  <c r="C23" i="125"/>
  <c r="P356" i="125"/>
  <c r="I177" i="125"/>
  <c r="Y30" i="128"/>
  <c r="R469" i="125"/>
  <c r="M383" i="125"/>
  <c r="I929" i="125"/>
  <c r="H639" i="125"/>
  <c r="S25" i="124"/>
  <c r="G648" i="125"/>
  <c r="M462" i="125"/>
  <c r="G39" i="128"/>
  <c r="D439" i="125"/>
  <c r="A757" i="125"/>
  <c r="Q126" i="125"/>
  <c r="C436" i="125"/>
  <c r="S226" i="125"/>
  <c r="N750" i="125"/>
  <c r="C933" i="125"/>
  <c r="M308" i="125"/>
  <c r="C461" i="125"/>
  <c r="H721" i="125"/>
  <c r="O9" i="125"/>
  <c r="J932" i="125"/>
  <c r="M369" i="125"/>
  <c r="O556" i="125"/>
  <c r="C40" i="125"/>
  <c r="K360" i="125"/>
  <c r="I900" i="125"/>
  <c r="H405" i="125"/>
  <c r="G148" i="125"/>
  <c r="K155" i="125"/>
  <c r="H872" i="125"/>
  <c r="L886" i="125"/>
  <c r="O757" i="125"/>
  <c r="J632" i="125"/>
  <c r="K119" i="125"/>
  <c r="H737" i="125"/>
  <c r="H424" i="125"/>
  <c r="I639" i="125"/>
  <c r="A726" i="125"/>
  <c r="A765" i="125"/>
  <c r="E409" i="125"/>
  <c r="P424" i="125"/>
  <c r="P343" i="125"/>
  <c r="M702" i="125"/>
  <c r="E8" i="125"/>
  <c r="M604" i="125"/>
  <c r="J707" i="125"/>
  <c r="O492" i="125"/>
  <c r="F628" i="125"/>
  <c r="D854" i="125"/>
  <c r="G209" i="125"/>
  <c r="L421" i="125"/>
  <c r="R26" i="124"/>
  <c r="Q698" i="125"/>
  <c r="S206" i="125"/>
  <c r="Q29" i="124"/>
  <c r="S615" i="125"/>
  <c r="O12" i="128"/>
  <c r="K927" i="125"/>
  <c r="I676" i="125"/>
  <c r="P265" i="125"/>
  <c r="R11" i="125"/>
  <c r="D135" i="125"/>
  <c r="S305" i="125"/>
  <c r="G132" i="125"/>
  <c r="O251" i="125"/>
  <c r="C294" i="125"/>
  <c r="R695" i="125"/>
  <c r="H465" i="125"/>
  <c r="C261" i="125"/>
  <c r="H277" i="125"/>
  <c r="C144" i="124"/>
  <c r="Q248" i="125"/>
  <c r="Q408" i="125"/>
  <c r="P627" i="125"/>
  <c r="D615" i="125"/>
  <c r="G893" i="125"/>
  <c r="N914" i="125"/>
  <c r="L80" i="125"/>
  <c r="H267" i="125"/>
  <c r="S883" i="125"/>
  <c r="C370" i="125"/>
  <c r="K735" i="125"/>
  <c r="R756" i="125"/>
  <c r="G19" i="128"/>
  <c r="R22" i="125"/>
  <c r="M638" i="125"/>
  <c r="L171" i="125"/>
  <c r="N261" i="125"/>
  <c r="K54" i="125"/>
  <c r="E768" i="125"/>
  <c r="F274" i="125"/>
  <c r="A595" i="125"/>
  <c r="Q322" i="125"/>
  <c r="R18" i="128"/>
  <c r="N365" i="125"/>
  <c r="R20" i="125"/>
  <c r="C497" i="125"/>
  <c r="E788" i="125"/>
  <c r="A471" i="125"/>
  <c r="P847" i="125"/>
  <c r="K667" i="125"/>
  <c r="R806" i="125"/>
  <c r="K390" i="125"/>
  <c r="K893" i="125"/>
  <c r="M367" i="125"/>
  <c r="Q556" i="125"/>
  <c r="E114" i="125"/>
  <c r="M527" i="125"/>
  <c r="L49" i="125"/>
  <c r="J660" i="125"/>
  <c r="D23" i="125"/>
  <c r="I198" i="125"/>
  <c r="M798" i="125"/>
  <c r="E414" i="125"/>
  <c r="H170" i="125"/>
  <c r="X17" i="128"/>
  <c r="I550" i="125"/>
  <c r="I27" i="125"/>
  <c r="D370" i="125"/>
  <c r="Q580" i="125"/>
  <c r="A498" i="125"/>
  <c r="N459" i="125"/>
  <c r="C803" i="125"/>
  <c r="F13" i="128"/>
  <c r="K515" i="125"/>
  <c r="N36" i="125"/>
  <c r="H34" i="128"/>
  <c r="Q624" i="125"/>
  <c r="D36" i="128"/>
  <c r="S880" i="125"/>
  <c r="R758" i="125"/>
  <c r="H607" i="125"/>
  <c r="AJ10" i="128"/>
  <c r="A469" i="125"/>
  <c r="Q838" i="125"/>
  <c r="AE18" i="128"/>
  <c r="A814" i="125"/>
  <c r="Q40" i="128"/>
  <c r="U171" i="124"/>
  <c r="M230" i="125"/>
  <c r="W8" i="128"/>
  <c r="N109" i="125"/>
  <c r="M548" i="125"/>
  <c r="R229" i="125"/>
  <c r="R822" i="125"/>
  <c r="N403" i="125"/>
  <c r="E938" i="125"/>
  <c r="I544" i="125"/>
  <c r="D602" i="125"/>
  <c r="D671" i="125"/>
  <c r="I923" i="125"/>
  <c r="C770" i="125"/>
  <c r="K124" i="125"/>
  <c r="J97" i="125"/>
  <c r="S942" i="125"/>
  <c r="I776" i="125"/>
  <c r="L807" i="125"/>
  <c r="J350" i="125"/>
  <c r="M493" i="125"/>
  <c r="H663" i="125"/>
  <c r="Q657" i="125"/>
  <c r="E16" i="128"/>
  <c r="C20" i="124"/>
  <c r="S111" i="125"/>
  <c r="H435" i="125"/>
  <c r="N882" i="125"/>
  <c r="A196" i="125"/>
  <c r="A584" i="125"/>
  <c r="N885" i="125"/>
  <c r="D171" i="125"/>
  <c r="E217" i="125"/>
  <c r="F894" i="125"/>
  <c r="F428" i="125"/>
  <c r="P797" i="125"/>
  <c r="S925" i="125"/>
  <c r="L663" i="125"/>
  <c r="J626" i="125"/>
  <c r="F20" i="124"/>
  <c r="P399" i="125"/>
  <c r="D906" i="125"/>
  <c r="L463" i="125"/>
  <c r="S607" i="125"/>
  <c r="A215" i="125"/>
  <c r="F203" i="125"/>
  <c r="J586" i="125"/>
  <c r="A308" i="125"/>
  <c r="J234" i="125"/>
  <c r="C393" i="125"/>
  <c r="C396" i="125"/>
  <c r="C899" i="125"/>
  <c r="I523" i="125"/>
  <c r="E390" i="125"/>
  <c r="I277" i="125"/>
  <c r="S745" i="125"/>
  <c r="N911" i="125"/>
  <c r="N829" i="125"/>
  <c r="S829" i="125"/>
  <c r="J810" i="125"/>
  <c r="M449" i="125"/>
  <c r="P74" i="125"/>
  <c r="R744" i="125"/>
  <c r="R379" i="125"/>
  <c r="D113" i="125"/>
  <c r="Q269" i="125"/>
  <c r="G24" i="128"/>
  <c r="K797" i="125"/>
  <c r="G606" i="125"/>
  <c r="K770" i="125"/>
  <c r="C375" i="125"/>
  <c r="P255" i="125"/>
  <c r="Q811" i="125"/>
  <c r="C126" i="125"/>
  <c r="M629" i="125"/>
  <c r="D374" i="125"/>
  <c r="G743" i="125"/>
  <c r="E321" i="125"/>
  <c r="O172" i="125"/>
  <c r="H513" i="125"/>
  <c r="S918" i="125"/>
  <c r="E330" i="125"/>
  <c r="Q373" i="125"/>
  <c r="Q12" i="124"/>
  <c r="Q576" i="125"/>
  <c r="R792" i="125"/>
  <c r="O462" i="125"/>
  <c r="P267" i="125"/>
  <c r="L178" i="125"/>
  <c r="L632" i="125"/>
  <c r="P553" i="125"/>
  <c r="P595" i="125"/>
  <c r="R676" i="125"/>
  <c r="H497" i="125"/>
  <c r="Q238" i="125"/>
  <c r="D25" i="124"/>
  <c r="C877" i="125"/>
  <c r="C233" i="125"/>
  <c r="G634" i="125"/>
  <c r="J336" i="125"/>
  <c r="I625" i="125"/>
  <c r="G83" i="125"/>
  <c r="S592" i="125"/>
  <c r="F157" i="125"/>
  <c r="D139" i="125"/>
  <c r="Q14" i="125"/>
  <c r="G713" i="125"/>
  <c r="K756" i="125"/>
  <c r="R549" i="125"/>
  <c r="S368" i="125"/>
  <c r="C621" i="125"/>
  <c r="G88" i="125"/>
  <c r="I458" i="125"/>
  <c r="P271" i="125"/>
  <c r="O341" i="125"/>
  <c r="D747" i="125"/>
  <c r="J715" i="125"/>
  <c r="H873" i="125"/>
  <c r="I699" i="125"/>
  <c r="F296" i="125"/>
  <c r="L405" i="125"/>
  <c r="E721" i="125"/>
  <c r="D688" i="125"/>
  <c r="F442" i="125"/>
  <c r="K665" i="125"/>
  <c r="K303" i="125"/>
  <c r="O784" i="125"/>
  <c r="D522" i="125"/>
  <c r="G515" i="125"/>
  <c r="S105" i="125"/>
  <c r="J663" i="125"/>
  <c r="P767" i="125"/>
  <c r="H64" i="125"/>
  <c r="G89" i="125"/>
  <c r="G772" i="125"/>
  <c r="M43" i="125"/>
  <c r="D592" i="125"/>
  <c r="P44" i="128"/>
  <c r="AG38" i="128"/>
  <c r="R7" i="124"/>
  <c r="C127" i="125"/>
  <c r="J10" i="125"/>
  <c r="J353" i="125"/>
  <c r="D399" i="125"/>
  <c r="R826" i="125"/>
  <c r="N368" i="125"/>
  <c r="F12" i="124"/>
  <c r="P238" i="125"/>
  <c r="R346" i="125"/>
  <c r="F310" i="125"/>
  <c r="J146" i="125"/>
  <c r="E345" i="125"/>
  <c r="M282" i="125"/>
  <c r="F664" i="125"/>
  <c r="O475" i="125"/>
  <c r="S241" i="125"/>
  <c r="S604" i="125"/>
  <c r="H669" i="125"/>
  <c r="P782" i="125"/>
  <c r="E42" i="125"/>
  <c r="O738" i="125"/>
  <c r="A92" i="125"/>
  <c r="O19" i="124"/>
  <c r="M151" i="125"/>
  <c r="C300" i="125"/>
  <c r="Q88" i="125"/>
  <c r="G115" i="125"/>
  <c r="A267" i="125"/>
  <c r="O431" i="125"/>
  <c r="C31" i="128"/>
  <c r="S798" i="125"/>
  <c r="D804" i="125"/>
  <c r="D67" i="125"/>
  <c r="S40" i="125"/>
  <c r="K593" i="125"/>
  <c r="M168" i="125"/>
  <c r="O136" i="125"/>
  <c r="N385" i="125"/>
  <c r="AG13" i="128"/>
  <c r="O723" i="125"/>
  <c r="R498" i="125"/>
  <c r="N627" i="125"/>
  <c r="I353" i="125"/>
  <c r="G42" i="128"/>
  <c r="L290" i="125"/>
  <c r="F88" i="125"/>
  <c r="I388" i="125"/>
  <c r="M36" i="125"/>
  <c r="G78" i="125"/>
  <c r="M116" i="125"/>
  <c r="N363" i="125"/>
  <c r="Q678" i="125"/>
  <c r="J481" i="125"/>
  <c r="I697" i="125"/>
  <c r="B34" i="128"/>
  <c r="R18" i="124"/>
  <c r="F8" i="125"/>
  <c r="N531" i="125"/>
  <c r="Q622" i="125"/>
  <c r="O400" i="125"/>
  <c r="R453" i="125"/>
  <c r="F9" i="124"/>
  <c r="N757" i="125"/>
  <c r="D87" i="125"/>
  <c r="E45" i="128"/>
  <c r="P617" i="125"/>
  <c r="L233" i="125"/>
  <c r="O415" i="125"/>
  <c r="N419" i="125"/>
  <c r="P335" i="125"/>
  <c r="M293" i="125"/>
  <c r="G137" i="125"/>
  <c r="P307" i="125"/>
  <c r="F207" i="125"/>
  <c r="F611" i="125"/>
  <c r="H168" i="125"/>
  <c r="G342" i="125"/>
  <c r="K435" i="125"/>
  <c r="Q225" i="125"/>
  <c r="A28" i="125"/>
  <c r="C794" i="125"/>
  <c r="E20" i="128"/>
  <c r="G221" i="125"/>
  <c r="S25" i="125"/>
  <c r="L145" i="125"/>
  <c r="Q695" i="125"/>
  <c r="N616" i="125"/>
  <c r="S888" i="125"/>
  <c r="D807" i="125"/>
  <c r="D307" i="125"/>
  <c r="S900" i="125"/>
  <c r="C680" i="125"/>
  <c r="R858" i="125"/>
  <c r="L105" i="125"/>
  <c r="D132" i="125"/>
  <c r="I604" i="125"/>
  <c r="G416" i="125"/>
  <c r="E466" i="125"/>
  <c r="S288" i="125"/>
  <c r="Q240" i="125"/>
  <c r="Q442" i="125"/>
  <c r="A15" i="125"/>
  <c r="D347" i="125"/>
  <c r="L817" i="125"/>
  <c r="O389" i="125"/>
  <c r="N84" i="125"/>
  <c r="I898" i="125"/>
  <c r="P152" i="125"/>
  <c r="G186" i="125"/>
  <c r="P501" i="125"/>
  <c r="Q495" i="125"/>
  <c r="Q644" i="125"/>
  <c r="M36" i="128"/>
  <c r="N772" i="125"/>
  <c r="D514" i="125"/>
  <c r="R838" i="125"/>
  <c r="H106" i="125"/>
  <c r="N526" i="125"/>
  <c r="L725" i="125"/>
  <c r="N124" i="125"/>
  <c r="E903" i="125"/>
  <c r="O807" i="125"/>
  <c r="Q668" i="125"/>
  <c r="N288" i="125"/>
  <c r="D358" i="125"/>
  <c r="A543" i="125"/>
  <c r="J91" i="125"/>
  <c r="I40" i="125"/>
  <c r="M623" i="125"/>
  <c r="G403" i="125"/>
  <c r="A780" i="125"/>
  <c r="H802" i="125"/>
  <c r="P509" i="125"/>
  <c r="S796" i="125"/>
  <c r="D659" i="125"/>
  <c r="L20" i="128"/>
  <c r="A639" i="125"/>
  <c r="I63" i="125"/>
  <c r="O413" i="125"/>
  <c r="C416" i="125"/>
  <c r="L325" i="125"/>
  <c r="S916" i="125"/>
  <c r="K26" i="125"/>
  <c r="I408" i="125"/>
  <c r="N171" i="125"/>
  <c r="K283" i="125"/>
  <c r="I504" i="125"/>
  <c r="S252" i="125"/>
  <c r="R518" i="125"/>
  <c r="H717" i="125"/>
  <c r="Q328" i="125"/>
  <c r="AJ38" i="128"/>
  <c r="C337" i="125"/>
  <c r="R503" i="125"/>
  <c r="K257" i="125"/>
  <c r="F370" i="125"/>
  <c r="A800" i="125"/>
  <c r="AK9" i="128"/>
  <c r="C329" i="125"/>
  <c r="N534" i="125"/>
  <c r="R29" i="125"/>
  <c r="J205" i="125"/>
  <c r="R351" i="125"/>
  <c r="S165" i="125"/>
  <c r="M17" i="125"/>
  <c r="Q196" i="125"/>
  <c r="L11" i="125"/>
  <c r="O330" i="125"/>
  <c r="S623" i="125"/>
  <c r="H157" i="125"/>
  <c r="I195" i="125"/>
  <c r="E347" i="125"/>
  <c r="F387" i="125"/>
  <c r="R46" i="128"/>
  <c r="L569" i="125"/>
  <c r="O69" i="125"/>
  <c r="X31" i="128"/>
  <c r="I440" i="125"/>
  <c r="I10" i="128"/>
  <c r="P251" i="125"/>
  <c r="A254" i="125"/>
  <c r="N642" i="125"/>
  <c r="K577" i="125"/>
  <c r="AC31" i="128"/>
  <c r="E544" i="125"/>
  <c r="N48" i="125"/>
  <c r="O45" i="125"/>
  <c r="I233" i="125"/>
  <c r="P683" i="125"/>
  <c r="P524" i="125"/>
  <c r="C118" i="124"/>
  <c r="K137" i="125"/>
  <c r="N512" i="125"/>
  <c r="A184" i="125"/>
  <c r="J196" i="125"/>
  <c r="E606" i="125"/>
  <c r="G128" i="125"/>
  <c r="J624" i="125"/>
  <c r="G910" i="125"/>
  <c r="P174" i="125"/>
  <c r="C101" i="125"/>
  <c r="H288" i="125"/>
  <c r="I232" i="125"/>
  <c r="R538" i="125"/>
  <c r="C69" i="125"/>
  <c r="K644" i="125"/>
  <c r="M489" i="125"/>
  <c r="C173" i="125"/>
  <c r="E655" i="125"/>
  <c r="H670" i="125"/>
  <c r="A851" i="125"/>
  <c r="O670" i="125"/>
  <c r="A77" i="125"/>
  <c r="A718" i="125"/>
  <c r="F676" i="125"/>
  <c r="D832" i="125"/>
  <c r="O319" i="125"/>
  <c r="O298" i="125"/>
  <c r="K210" i="125"/>
  <c r="D757" i="125"/>
  <c r="L29" i="124"/>
  <c r="H517" i="125"/>
  <c r="Q611" i="125"/>
  <c r="M491" i="125"/>
  <c r="S860" i="125"/>
  <c r="F324" i="125"/>
  <c r="X38" i="128"/>
  <c r="H306" i="125"/>
  <c r="P548" i="125"/>
  <c r="O32" i="124"/>
  <c r="K114" i="125"/>
  <c r="F393" i="125"/>
  <c r="G68" i="125"/>
  <c r="H169" i="125"/>
  <c r="C883" i="125"/>
  <c r="K680" i="125"/>
  <c r="A333" i="125"/>
  <c r="D234" i="125"/>
  <c r="K427" i="125"/>
  <c r="I271" i="125"/>
  <c r="Q400" i="125"/>
  <c r="F749" i="125"/>
  <c r="R130" i="125"/>
  <c r="H815" i="125"/>
  <c r="D797" i="125"/>
  <c r="Z16" i="128"/>
  <c r="P25" i="125"/>
  <c r="R147" i="125"/>
  <c r="I455" i="125"/>
  <c r="C537" i="125"/>
  <c r="F537" i="125"/>
  <c r="E658" i="125"/>
  <c r="E737" i="125"/>
  <c r="C228" i="125"/>
  <c r="Q307" i="125"/>
  <c r="R384" i="125"/>
  <c r="F578" i="125"/>
  <c r="A228" i="125"/>
  <c r="C572" i="125"/>
  <c r="A370" i="125"/>
  <c r="N195" i="125"/>
  <c r="Q538" i="125"/>
  <c r="P27" i="124"/>
  <c r="I901" i="125"/>
  <c r="Q177" i="125"/>
  <c r="E367" i="125"/>
  <c r="K43" i="125"/>
  <c r="K21" i="125"/>
  <c r="C719" i="125"/>
  <c r="C938" i="125"/>
  <c r="O883" i="125"/>
  <c r="E274" i="125"/>
  <c r="Q211" i="125"/>
  <c r="C728" i="125"/>
  <c r="P256" i="125"/>
  <c r="Q605" i="125"/>
  <c r="S24" i="125"/>
  <c r="AK46" i="128"/>
  <c r="H29" i="125"/>
  <c r="E806" i="125"/>
  <c r="H705" i="125"/>
  <c r="P454" i="125"/>
  <c r="R140" i="125"/>
  <c r="K17" i="125"/>
  <c r="I433" i="125"/>
  <c r="C394" i="125"/>
  <c r="P89" i="125"/>
  <c r="Q338" i="125"/>
  <c r="S405" i="125"/>
  <c r="K676" i="125"/>
  <c r="D734" i="125"/>
  <c r="G450" i="125"/>
  <c r="H363" i="125"/>
  <c r="P491" i="125"/>
  <c r="O310" i="125"/>
  <c r="J746" i="125"/>
  <c r="P749" i="125"/>
  <c r="K324" i="125"/>
  <c r="I788" i="125"/>
  <c r="K605" i="125"/>
  <c r="R934" i="125"/>
  <c r="P438" i="125"/>
  <c r="C855" i="125"/>
  <c r="C66" i="125"/>
  <c r="O861" i="125"/>
  <c r="C628" i="125"/>
  <c r="Q91" i="125"/>
  <c r="I467" i="125"/>
  <c r="S557" i="125"/>
  <c r="P908" i="125"/>
  <c r="M25" i="124"/>
  <c r="M518" i="125"/>
  <c r="L35" i="128"/>
  <c r="O655" i="125"/>
  <c r="L250" i="125"/>
  <c r="R789" i="125"/>
  <c r="C146" i="125"/>
  <c r="G432" i="125"/>
  <c r="N112" i="125"/>
  <c r="O335" i="125"/>
  <c r="R768" i="125"/>
  <c r="P277" i="125"/>
  <c r="O780" i="125"/>
  <c r="P538" i="125"/>
  <c r="J677" i="125"/>
  <c r="K629" i="125"/>
  <c r="O269" i="125"/>
  <c r="R717" i="125"/>
  <c r="E678" i="125"/>
  <c r="P409" i="125"/>
  <c r="L112" i="125"/>
  <c r="Z18" i="128"/>
  <c r="F884" i="125"/>
  <c r="R423" i="125"/>
  <c r="J520" i="125"/>
  <c r="A334" i="125"/>
  <c r="J396" i="125"/>
  <c r="J190" i="125"/>
  <c r="G457" i="125"/>
  <c r="G198" i="125"/>
  <c r="S360" i="125"/>
  <c r="E908" i="125"/>
  <c r="E783" i="125"/>
  <c r="S17" i="125"/>
  <c r="H285" i="125"/>
  <c r="T16" i="124"/>
  <c r="O544" i="125"/>
  <c r="F417" i="125"/>
  <c r="S74" i="125"/>
  <c r="E769" i="125"/>
  <c r="P667" i="125"/>
  <c r="A59" i="125"/>
  <c r="I140" i="125"/>
  <c r="M394" i="125"/>
  <c r="Z520" i="125"/>
  <c r="Q434" i="125"/>
  <c r="J544" i="125"/>
  <c r="D749" i="125"/>
  <c r="D280" i="125"/>
  <c r="K46" i="125"/>
  <c r="F806" i="125"/>
  <c r="H135" i="125"/>
  <c r="R513" i="125"/>
  <c r="J545" i="125"/>
  <c r="M838" i="125"/>
  <c r="P892" i="125"/>
  <c r="S639" i="125"/>
  <c r="M24" i="128"/>
  <c r="J317" i="125"/>
  <c r="H185" i="125"/>
  <c r="N570" i="125"/>
  <c r="H98" i="125"/>
  <c r="H637" i="125"/>
  <c r="A574" i="125"/>
  <c r="C349" i="125"/>
  <c r="D456" i="125"/>
  <c r="P153" i="125"/>
  <c r="C942" i="125"/>
  <c r="D645" i="125"/>
  <c r="F667" i="125"/>
  <c r="H794" i="125"/>
  <c r="Q778" i="125"/>
  <c r="N44" i="125"/>
  <c r="S391" i="125"/>
  <c r="H312" i="125"/>
  <c r="D137" i="125"/>
  <c r="M327" i="125"/>
  <c r="F787" i="125"/>
  <c r="J232" i="125"/>
  <c r="M531" i="125"/>
  <c r="Q54" i="125"/>
  <c r="S394" i="125"/>
  <c r="R124" i="125"/>
  <c r="A808" i="125"/>
  <c r="AB31" i="128"/>
  <c r="F839" i="125"/>
  <c r="H35" i="125"/>
  <c r="G676" i="125"/>
  <c r="M703" i="125"/>
  <c r="D299" i="125"/>
  <c r="M509" i="125"/>
  <c r="N588" i="125"/>
  <c r="J34" i="128"/>
  <c r="M379" i="125"/>
  <c r="I351" i="125"/>
  <c r="R536" i="125"/>
  <c r="D769" i="125"/>
  <c r="H826" i="125"/>
  <c r="A460" i="125"/>
  <c r="D593" i="125"/>
  <c r="E751" i="125"/>
  <c r="M222" i="125"/>
  <c r="E752" i="125"/>
  <c r="D492" i="125"/>
  <c r="F799" i="125"/>
  <c r="L221" i="125"/>
  <c r="P400" i="125"/>
  <c r="S778" i="125"/>
  <c r="P869" i="125"/>
  <c r="S799" i="125"/>
  <c r="D221" i="125"/>
  <c r="D794" i="125"/>
  <c r="I71" i="125"/>
  <c r="Q730" i="125"/>
  <c r="D549" i="125"/>
  <c r="F675" i="125"/>
  <c r="J540" i="125"/>
  <c r="D21" i="125"/>
  <c r="C419" i="125"/>
  <c r="Q388" i="125"/>
  <c r="O566" i="125"/>
  <c r="S290" i="125"/>
  <c r="J869" i="125"/>
  <c r="P31" i="128"/>
  <c r="J886" i="125"/>
  <c r="K819" i="125"/>
  <c r="P35" i="125"/>
  <c r="F44" i="125"/>
  <c r="E264" i="125"/>
  <c r="J612" i="125"/>
  <c r="S589" i="125"/>
  <c r="O768" i="125"/>
  <c r="H313" i="125"/>
  <c r="K219" i="125"/>
  <c r="E496" i="125"/>
  <c r="H556" i="125"/>
  <c r="T27" i="124"/>
  <c r="G767" i="125"/>
  <c r="D293" i="125"/>
  <c r="K788" i="125"/>
  <c r="L446" i="125"/>
  <c r="AF31" i="128"/>
  <c r="L72" i="125"/>
  <c r="K705" i="125"/>
  <c r="E379" i="125"/>
  <c r="P769" i="125"/>
  <c r="M275" i="125"/>
  <c r="S524" i="125"/>
  <c r="Q474" i="125"/>
  <c r="K282" i="125"/>
  <c r="E566" i="125"/>
  <c r="K478" i="125"/>
  <c r="H299" i="125"/>
  <c r="N322" i="125"/>
  <c r="AK22" i="128"/>
  <c r="H860" i="125"/>
  <c r="H799" i="125"/>
  <c r="E338" i="125"/>
  <c r="O719" i="125"/>
  <c r="R475" i="125"/>
  <c r="P371" i="125"/>
  <c r="P798" i="125"/>
  <c r="O207" i="125"/>
  <c r="H740" i="125"/>
  <c r="D857" i="125"/>
  <c r="D868" i="125"/>
  <c r="C27" i="124"/>
  <c r="S632" i="125"/>
  <c r="L665" i="125"/>
  <c r="J888" i="125"/>
  <c r="L802" i="125"/>
  <c r="M305" i="125"/>
  <c r="G149" i="125"/>
  <c r="N141" i="125"/>
  <c r="Q52" i="125"/>
  <c r="E98" i="125"/>
  <c r="E815" i="125"/>
  <c r="N119" i="125"/>
  <c r="H24" i="125"/>
  <c r="O493" i="125"/>
  <c r="K805" i="125"/>
  <c r="J518" i="125"/>
  <c r="S443" i="125"/>
  <c r="M427" i="125"/>
  <c r="J28" i="125"/>
  <c r="L743" i="125"/>
  <c r="P703" i="125"/>
  <c r="P14" i="128"/>
  <c r="L150" i="125"/>
  <c r="N917" i="125"/>
  <c r="C718" i="125"/>
  <c r="I781" i="125"/>
  <c r="N298" i="125"/>
  <c r="R126" i="125"/>
  <c r="M909" i="125"/>
  <c r="C459" i="125"/>
  <c r="J654" i="125"/>
  <c r="F641" i="125"/>
  <c r="I521" i="125"/>
  <c r="K582" i="125"/>
  <c r="F898" i="125"/>
  <c r="G619" i="125"/>
  <c r="E640" i="125"/>
  <c r="O653" i="125"/>
  <c r="F851" i="125"/>
  <c r="P207" i="125"/>
  <c r="P11" i="124"/>
  <c r="R43" i="128"/>
  <c r="I398" i="125"/>
  <c r="H534" i="125"/>
  <c r="D595" i="125"/>
  <c r="M480" i="125"/>
  <c r="O919" i="125"/>
  <c r="D25" i="128"/>
  <c r="M409" i="125"/>
  <c r="G454" i="125"/>
  <c r="E272" i="125"/>
  <c r="AG31" i="128"/>
  <c r="A407" i="125"/>
  <c r="N769" i="125"/>
  <c r="L916" i="125"/>
  <c r="I478" i="125"/>
  <c r="I777" i="125"/>
  <c r="M737" i="125"/>
  <c r="K538" i="125"/>
  <c r="N660" i="125"/>
  <c r="F249" i="125"/>
  <c r="H187" i="125"/>
  <c r="N69" i="125"/>
  <c r="K494" i="125"/>
  <c r="Q44" i="125"/>
  <c r="AE7" i="128"/>
  <c r="Q789" i="125"/>
  <c r="F86" i="125"/>
  <c r="S571" i="125"/>
  <c r="Q63" i="125"/>
  <c r="J856" i="125"/>
  <c r="F368" i="125"/>
  <c r="Y28" i="128"/>
  <c r="Q137" i="125"/>
  <c r="E31" i="125"/>
  <c r="I548" i="125"/>
  <c r="C885" i="125"/>
  <c r="P616" i="125"/>
  <c r="H778" i="125"/>
  <c r="N7" i="125"/>
  <c r="AE39" i="128"/>
  <c r="G27" i="124"/>
  <c r="J357" i="125"/>
  <c r="H425" i="125"/>
  <c r="D432" i="125"/>
  <c r="S527" i="125"/>
  <c r="O37" i="128"/>
  <c r="Q17" i="128"/>
  <c r="O907" i="125"/>
  <c r="J273" i="125"/>
  <c r="B19" i="124"/>
  <c r="S29" i="124"/>
  <c r="C743" i="125"/>
  <c r="E483" i="125"/>
  <c r="S274" i="125"/>
  <c r="R14" i="125"/>
  <c r="D637" i="125"/>
  <c r="M19" i="124"/>
  <c r="M83" i="125"/>
  <c r="O121" i="125"/>
  <c r="D321" i="125"/>
  <c r="J292" i="125"/>
  <c r="AH45" i="128"/>
  <c r="C111" i="125"/>
  <c r="G467" i="125"/>
  <c r="C895" i="125"/>
  <c r="L820" i="125"/>
  <c r="H274" i="125"/>
  <c r="A437" i="125"/>
  <c r="R827" i="125"/>
  <c r="O696" i="125"/>
  <c r="J175" i="125"/>
  <c r="K517" i="125"/>
  <c r="S397" i="125"/>
  <c r="M171" i="125"/>
  <c r="AJ27" i="124"/>
  <c r="O899" i="125"/>
  <c r="N88" i="125"/>
  <c r="AB35" i="128"/>
  <c r="C678" i="125"/>
  <c r="H816" i="125"/>
  <c r="M101" i="125"/>
  <c r="M194" i="125"/>
  <c r="E913" i="125"/>
  <c r="N870" i="125"/>
  <c r="G486" i="125"/>
  <c r="M169" i="125"/>
  <c r="M267" i="125"/>
  <c r="R38" i="128"/>
  <c r="F37" i="128"/>
  <c r="K310" i="125"/>
  <c r="K167" i="125"/>
  <c r="D287" i="125"/>
  <c r="A415" i="125"/>
  <c r="J519" i="125"/>
  <c r="A770" i="125"/>
  <c r="S37" i="125"/>
  <c r="G32" i="124"/>
  <c r="L923" i="125"/>
  <c r="Q898" i="125"/>
  <c r="M33" i="128"/>
  <c r="M98" i="125"/>
  <c r="O68" i="125"/>
  <c r="AJ17" i="124"/>
  <c r="D566" i="125"/>
  <c r="E621" i="125"/>
  <c r="F289" i="125"/>
  <c r="N250" i="125"/>
  <c r="K72" i="125"/>
  <c r="J776" i="125"/>
  <c r="F685" i="125"/>
  <c r="J673" i="125"/>
  <c r="A258" i="125"/>
  <c r="P874" i="125"/>
  <c r="P855" i="125"/>
  <c r="K663" i="125"/>
  <c r="G388" i="125"/>
  <c r="K149" i="125"/>
  <c r="K488" i="125"/>
  <c r="J40" i="125"/>
  <c r="Q732" i="125"/>
  <c r="N488" i="125"/>
  <c r="S505" i="125"/>
  <c r="S544" i="125"/>
  <c r="O160" i="125"/>
  <c r="F21" i="124"/>
  <c r="I337" i="125"/>
  <c r="H903" i="125"/>
  <c r="O646" i="125"/>
  <c r="E60" i="125"/>
  <c r="G51" i="125"/>
  <c r="E260" i="125"/>
  <c r="M520" i="125"/>
  <c r="K429" i="125"/>
  <c r="H727" i="125"/>
  <c r="J476" i="125"/>
  <c r="K657" i="125"/>
  <c r="L557" i="125"/>
  <c r="M466" i="125"/>
  <c r="J725" i="125"/>
  <c r="M874" i="125"/>
  <c r="D116" i="125"/>
  <c r="L384" i="125"/>
  <c r="D896" i="125"/>
  <c r="F729" i="125"/>
  <c r="A702" i="125"/>
  <c r="P682" i="125"/>
  <c r="D765" i="125"/>
  <c r="R402" i="125"/>
  <c r="L729" i="125"/>
  <c r="C286" i="125"/>
  <c r="C814" i="125"/>
  <c r="M398" i="125"/>
  <c r="O575" i="125"/>
  <c r="S333" i="125"/>
  <c r="E507" i="125"/>
  <c r="R64" i="125"/>
  <c r="E139" i="125"/>
  <c r="Q159" i="125"/>
  <c r="L573" i="125"/>
  <c r="K395" i="125"/>
  <c r="S876" i="125"/>
  <c r="J265" i="125"/>
  <c r="L777" i="125"/>
  <c r="I606" i="125"/>
  <c r="D7" i="128"/>
  <c r="E245" i="125"/>
  <c r="K610" i="125"/>
  <c r="F514" i="125"/>
  <c r="J49" i="125"/>
  <c r="Q591" i="125"/>
  <c r="C867" i="125"/>
  <c r="I293" i="125"/>
  <c r="E878" i="125"/>
  <c r="K348" i="125"/>
  <c r="P250" i="125"/>
  <c r="E519" i="125"/>
  <c r="Q286" i="125"/>
  <c r="S603" i="125"/>
  <c r="M99" i="125"/>
  <c r="A264" i="125"/>
  <c r="AA11" i="128"/>
  <c r="M656" i="125"/>
  <c r="O72" i="125"/>
  <c r="F183" i="125"/>
  <c r="J759" i="125"/>
  <c r="N207" i="125"/>
  <c r="D92" i="125"/>
  <c r="I742" i="125"/>
  <c r="K816" i="125"/>
  <c r="J12" i="128"/>
  <c r="O758" i="125"/>
  <c r="C753" i="125"/>
  <c r="R445" i="125"/>
  <c r="P26" i="128"/>
  <c r="F342" i="125"/>
  <c r="D77" i="125"/>
  <c r="H645" i="125"/>
  <c r="E622" i="125"/>
  <c r="E152" i="125"/>
  <c r="L514" i="125"/>
  <c r="F598" i="125"/>
  <c r="J95" i="125"/>
  <c r="S132" i="125"/>
  <c r="H762" i="125"/>
  <c r="A151" i="125"/>
  <c r="H919" i="125"/>
  <c r="P173" i="125"/>
  <c r="K154" i="125"/>
  <c r="L9" i="128"/>
  <c r="I98" i="125"/>
  <c r="M45" i="128"/>
  <c r="K41" i="128"/>
  <c r="J27" i="125"/>
  <c r="L937" i="125"/>
  <c r="L691" i="125"/>
  <c r="G349" i="125"/>
  <c r="E219" i="125"/>
  <c r="C529" i="125"/>
  <c r="L25" i="125"/>
  <c r="Q747" i="125"/>
  <c r="C312" i="125"/>
  <c r="S896" i="125"/>
  <c r="L236" i="125"/>
  <c r="B9" i="124"/>
  <c r="F150" i="125"/>
  <c r="L262" i="125"/>
  <c r="H9" i="125"/>
  <c r="I425" i="125"/>
  <c r="F142" i="125"/>
  <c r="Q380" i="125"/>
  <c r="O388" i="125"/>
  <c r="J211" i="125"/>
  <c r="P233" i="125"/>
  <c r="G134" i="125"/>
  <c r="H275" i="125"/>
  <c r="R63" i="125"/>
  <c r="E220" i="125"/>
  <c r="S768" i="125"/>
  <c r="E438" i="125"/>
  <c r="J21" i="125"/>
  <c r="H593" i="125"/>
  <c r="H753" i="125"/>
  <c r="L25" i="124"/>
  <c r="K913" i="125"/>
  <c r="H201" i="125"/>
  <c r="F12" i="125"/>
  <c r="H375" i="125"/>
  <c r="L795" i="125"/>
  <c r="Q599" i="125"/>
  <c r="C503" i="125"/>
  <c r="X19" i="128"/>
  <c r="G24" i="124"/>
  <c r="N492" i="125"/>
  <c r="M380" i="125"/>
  <c r="D788" i="125"/>
  <c r="N551" i="125"/>
  <c r="J597" i="125"/>
  <c r="N703" i="125"/>
  <c r="F80" i="125"/>
  <c r="D270" i="125"/>
  <c r="D273" i="125"/>
  <c r="H477" i="125"/>
  <c r="A850" i="125"/>
  <c r="P248" i="125"/>
  <c r="O82" i="125"/>
  <c r="K229" i="125"/>
  <c r="L828" i="125"/>
  <c r="C911" i="125"/>
  <c r="Q929" i="125"/>
  <c r="F39" i="128"/>
  <c r="S143" i="125"/>
  <c r="D107" i="125"/>
  <c r="L300" i="125"/>
  <c r="P861" i="125"/>
  <c r="R286" i="125"/>
  <c r="E789" i="125"/>
  <c r="F291" i="125"/>
  <c r="S837" i="125"/>
  <c r="S470" i="125"/>
  <c r="P725" i="125"/>
  <c r="P134" i="125"/>
  <c r="G76" i="125"/>
  <c r="S453" i="125"/>
  <c r="AE13" i="128"/>
  <c r="M28" i="128"/>
  <c r="H671" i="125"/>
  <c r="G398" i="125"/>
  <c r="J31" i="128"/>
  <c r="N212" i="125"/>
  <c r="M908" i="125"/>
  <c r="B23" i="128"/>
  <c r="Q336" i="125"/>
  <c r="H851" i="125"/>
  <c r="Q731" i="125"/>
  <c r="Q195" i="125"/>
  <c r="O689" i="125"/>
  <c r="N25" i="125"/>
  <c r="K20" i="125"/>
  <c r="P185" i="125"/>
  <c r="J555" i="125"/>
  <c r="E32" i="128"/>
  <c r="E209" i="125"/>
  <c r="M662" i="125"/>
  <c r="S15" i="125"/>
  <c r="S463" i="125"/>
  <c r="J853" i="125"/>
  <c r="E872" i="125"/>
  <c r="Q200" i="125"/>
  <c r="E198" i="125"/>
  <c r="I412" i="125"/>
  <c r="F593" i="125"/>
  <c r="K714" i="125"/>
  <c r="G623" i="125"/>
  <c r="K91" i="125"/>
  <c r="I262" i="125"/>
  <c r="AD25" i="128"/>
  <c r="K405" i="125"/>
  <c r="I137" i="125"/>
  <c r="H134" i="125"/>
  <c r="D847" i="125"/>
  <c r="H346" i="125"/>
  <c r="E907" i="125"/>
  <c r="B26" i="124"/>
  <c r="R256" i="125"/>
  <c r="L335" i="125"/>
  <c r="L158" i="125"/>
  <c r="R214" i="125"/>
  <c r="A617" i="125"/>
  <c r="A504" i="125"/>
  <c r="Q760" i="125"/>
  <c r="AD35" i="128"/>
  <c r="O24" i="124"/>
  <c r="M658" i="125"/>
  <c r="I565" i="125"/>
  <c r="C61" i="125"/>
  <c r="N411" i="125"/>
  <c r="K51" i="125"/>
  <c r="AF32" i="128"/>
  <c r="H24" i="128"/>
  <c r="C12" i="124"/>
  <c r="E742" i="125"/>
  <c r="A664" i="125"/>
  <c r="H687" i="125"/>
  <c r="Q217" i="125"/>
  <c r="A871" i="125"/>
  <c r="F251" i="125"/>
  <c r="S558" i="125"/>
  <c r="Q344" i="125"/>
  <c r="I821" i="125"/>
  <c r="N21" i="125"/>
  <c r="A305" i="125"/>
  <c r="O799" i="125"/>
  <c r="N941" i="125"/>
  <c r="Q138" i="125"/>
  <c r="E226" i="125"/>
  <c r="K451" i="125"/>
  <c r="R791" i="125"/>
  <c r="K673" i="125"/>
  <c r="O867" i="125"/>
  <c r="K769" i="125"/>
  <c r="H430" i="125"/>
  <c r="K814" i="125"/>
  <c r="I670" i="125"/>
  <c r="K127" i="125"/>
  <c r="N268" i="125"/>
  <c r="M749" i="125"/>
  <c r="J87" i="125"/>
  <c r="S636" i="125"/>
  <c r="J90" i="125"/>
  <c r="O547" i="125"/>
  <c r="R323" i="125"/>
  <c r="L635" i="125"/>
  <c r="J843" i="125"/>
  <c r="J622" i="125"/>
  <c r="A108" i="125"/>
  <c r="G694" i="125"/>
  <c r="H710" i="125"/>
  <c r="J389" i="125"/>
  <c r="Q504" i="125"/>
  <c r="A470" i="125"/>
  <c r="A457" i="125"/>
  <c r="Z32" i="128"/>
  <c r="P128" i="125"/>
  <c r="N668" i="125"/>
  <c r="G927" i="125"/>
  <c r="Q24" i="125"/>
  <c r="L724" i="125"/>
  <c r="AJ13" i="124"/>
  <c r="Q244" i="125"/>
  <c r="D190" i="125"/>
  <c r="L235" i="125"/>
  <c r="O832" i="125"/>
  <c r="N853" i="125"/>
  <c r="D844" i="125"/>
  <c r="F591" i="125"/>
  <c r="E664" i="125"/>
  <c r="I596" i="125"/>
  <c r="E791" i="125"/>
  <c r="J513" i="125"/>
  <c r="L536" i="125"/>
  <c r="I584" i="125"/>
  <c r="D821" i="125"/>
  <c r="K42" i="128"/>
  <c r="L806" i="125"/>
  <c r="M148" i="125"/>
  <c r="J449" i="125"/>
  <c r="S339" i="125"/>
  <c r="N937" i="125"/>
  <c r="R369" i="125"/>
  <c r="F376" i="125"/>
  <c r="F679" i="125"/>
  <c r="L895" i="125"/>
  <c r="O507" i="125"/>
  <c r="S644" i="125"/>
  <c r="M384" i="125"/>
  <c r="F778" i="125"/>
  <c r="A566" i="125"/>
  <c r="I627" i="125"/>
  <c r="R611" i="125"/>
  <c r="S782" i="125"/>
  <c r="C826" i="125"/>
  <c r="I555" i="125"/>
  <c r="P427" i="125"/>
  <c r="P642" i="125"/>
  <c r="O39" i="128"/>
  <c r="O157" i="125"/>
  <c r="F753" i="125"/>
  <c r="D457" i="125"/>
  <c r="Q161" i="125"/>
  <c r="P146" i="125"/>
  <c r="Q329" i="125"/>
  <c r="G380" i="125"/>
  <c r="S881" i="125"/>
  <c r="C699" i="125"/>
  <c r="L622" i="125"/>
  <c r="J209" i="125"/>
  <c r="M676" i="125"/>
  <c r="A599" i="125"/>
  <c r="G761" i="125"/>
  <c r="L449" i="125"/>
  <c r="I484" i="125"/>
  <c r="C167" i="125"/>
  <c r="Q623" i="125"/>
  <c r="M622" i="125"/>
  <c r="O532" i="125"/>
  <c r="G312" i="125"/>
  <c r="P528" i="125"/>
  <c r="E716" i="125"/>
  <c r="C626" i="125"/>
  <c r="F918" i="125"/>
  <c r="H912" i="125"/>
  <c r="S123" i="125"/>
  <c r="F108" i="125"/>
  <c r="L57" i="125"/>
  <c r="S380" i="125"/>
  <c r="G571" i="125"/>
  <c r="A101" i="125"/>
  <c r="AI43" i="128"/>
  <c r="I906" i="125"/>
  <c r="S15" i="124"/>
  <c r="R81" i="125"/>
  <c r="L244" i="125"/>
  <c r="L505" i="125"/>
  <c r="F313" i="125"/>
  <c r="Q40" i="125"/>
  <c r="M937" i="125"/>
  <c r="R575" i="125"/>
  <c r="AA25" i="128"/>
  <c r="G866" i="125"/>
  <c r="N684" i="125"/>
  <c r="R299" i="125"/>
  <c r="G589" i="125"/>
  <c r="P47" i="125"/>
  <c r="C358" i="125"/>
  <c r="O515" i="125"/>
  <c r="P19" i="125"/>
  <c r="AC45" i="128"/>
  <c r="C154" i="125"/>
  <c r="J773" i="125"/>
  <c r="J650" i="125"/>
  <c r="F769" i="125"/>
  <c r="L228" i="125"/>
  <c r="H817" i="125"/>
  <c r="M431" i="125"/>
  <c r="M236" i="125"/>
  <c r="E905" i="125"/>
  <c r="F693" i="125"/>
  <c r="R596" i="125"/>
  <c r="N83" i="125"/>
  <c r="L906" i="125"/>
  <c r="C206" i="125"/>
  <c r="C27" i="128"/>
  <c r="M530" i="125"/>
  <c r="S385" i="125"/>
  <c r="G50" i="125"/>
  <c r="N605" i="125"/>
  <c r="C251" i="125"/>
  <c r="D238" i="125"/>
  <c r="S32" i="125"/>
  <c r="F706" i="125"/>
  <c r="P17" i="124"/>
  <c r="P871" i="125"/>
  <c r="I208" i="125"/>
  <c r="F640" i="125"/>
  <c r="F502" i="125"/>
  <c r="N791" i="125"/>
  <c r="N67" i="125"/>
  <c r="P492" i="125"/>
  <c r="N410" i="125"/>
  <c r="C350" i="125"/>
  <c r="I102" i="125"/>
  <c r="E80" i="125"/>
  <c r="H451" i="125"/>
  <c r="Q28" i="125"/>
  <c r="H814" i="125"/>
  <c r="G364" i="125"/>
  <c r="K563" i="125"/>
  <c r="I632" i="125"/>
  <c r="N839" i="125"/>
  <c r="H631" i="125"/>
  <c r="D379" i="125"/>
  <c r="L258" i="125"/>
  <c r="D871" i="125"/>
  <c r="G799" i="125"/>
  <c r="F737" i="125"/>
  <c r="G280" i="125"/>
  <c r="L655" i="125"/>
  <c r="D23" i="128"/>
  <c r="Q56" i="125"/>
  <c r="P103" i="125"/>
  <c r="A279" i="125"/>
  <c r="I209" i="125"/>
  <c r="S18" i="124"/>
  <c r="S509" i="125"/>
  <c r="L784" i="125"/>
  <c r="N32" i="128"/>
  <c r="K832" i="125"/>
  <c r="P268" i="125"/>
  <c r="L56" i="125"/>
  <c r="S575" i="125"/>
  <c r="H427" i="125"/>
  <c r="N458" i="125"/>
  <c r="A704" i="125"/>
  <c r="O936" i="125"/>
  <c r="J585" i="125"/>
  <c r="P161" i="125"/>
  <c r="F306" i="125"/>
  <c r="S936" i="125"/>
  <c r="E486" i="125"/>
  <c r="R448" i="125"/>
  <c r="J832" i="125"/>
  <c r="L690" i="125"/>
  <c r="A796" i="125"/>
  <c r="M140" i="125"/>
  <c r="D34" i="125"/>
  <c r="G658" i="125"/>
  <c r="S825" i="125"/>
  <c r="O701" i="125"/>
  <c r="F899" i="125"/>
  <c r="P155" i="125"/>
  <c r="O935" i="125"/>
  <c r="P181" i="125"/>
  <c r="G675" i="125"/>
  <c r="O215" i="125"/>
  <c r="N38" i="125"/>
  <c r="R774" i="125"/>
  <c r="C238" i="125"/>
  <c r="L936" i="125"/>
  <c r="F933" i="125"/>
  <c r="J96" i="125"/>
  <c r="E683" i="125"/>
  <c r="G98" i="125"/>
  <c r="Q642" i="125"/>
  <c r="S931" i="125"/>
  <c r="J694" i="125"/>
  <c r="F606" i="125"/>
  <c r="Q68" i="125"/>
  <c r="Q222" i="125"/>
  <c r="E68" i="125"/>
  <c r="D308" i="125"/>
  <c r="C81" i="125"/>
  <c r="H35" i="128"/>
  <c r="A44" i="125"/>
  <c r="G390" i="125"/>
  <c r="Q134" i="125"/>
  <c r="P523" i="125"/>
  <c r="A122" i="125"/>
  <c r="J774" i="125"/>
  <c r="L926" i="125"/>
  <c r="P689" i="125"/>
  <c r="I543" i="125"/>
  <c r="I511" i="125"/>
  <c r="E665" i="125"/>
  <c r="D668" i="125"/>
  <c r="M247" i="125"/>
  <c r="AJ40" i="128"/>
  <c r="R825" i="125"/>
  <c r="M430" i="125"/>
  <c r="I919" i="125"/>
  <c r="F329" i="125"/>
  <c r="F887" i="125"/>
  <c r="C523" i="125"/>
  <c r="O802" i="125"/>
  <c r="Y32" i="128"/>
  <c r="S451" i="125"/>
  <c r="N271" i="125"/>
  <c r="M144" i="125"/>
  <c r="O881" i="125"/>
  <c r="H371" i="125"/>
  <c r="Q762" i="125"/>
  <c r="G21" i="124"/>
  <c r="D893" i="125"/>
  <c r="J682" i="125"/>
  <c r="L601" i="125"/>
  <c r="I319" i="125"/>
  <c r="M21" i="124"/>
  <c r="N939" i="125"/>
  <c r="N16" i="124"/>
  <c r="J259" i="125"/>
  <c r="R156" i="125"/>
  <c r="E639" i="125"/>
  <c r="R281" i="125"/>
  <c r="G163" i="125"/>
  <c r="R123" i="125"/>
  <c r="E899" i="125"/>
  <c r="F762" i="125"/>
  <c r="I779" i="125"/>
  <c r="R560" i="125"/>
  <c r="F26" i="128"/>
  <c r="G534" i="125"/>
  <c r="A245" i="125"/>
  <c r="K281" i="125"/>
  <c r="L10" i="124"/>
  <c r="G744" i="125"/>
  <c r="L669" i="125"/>
  <c r="K97" i="125"/>
  <c r="N902" i="125"/>
  <c r="S188" i="125"/>
  <c r="E469" i="125"/>
  <c r="O521" i="125"/>
  <c r="A476" i="125"/>
  <c r="C21" i="128"/>
  <c r="O897" i="125"/>
  <c r="M353" i="125"/>
  <c r="P925" i="125"/>
  <c r="J174" i="125"/>
  <c r="J537" i="125"/>
  <c r="E495" i="125"/>
  <c r="S779" i="125"/>
  <c r="AH15" i="128"/>
  <c r="S21" i="125"/>
  <c r="A872" i="125"/>
  <c r="P374" i="125"/>
  <c r="AA40" i="128"/>
  <c r="K502" i="125"/>
  <c r="C538" i="125"/>
  <c r="S427" i="125"/>
  <c r="A598" i="125"/>
  <c r="Q916" i="125"/>
  <c r="A515" i="125"/>
  <c r="L31" i="125"/>
  <c r="G716" i="125"/>
  <c r="C748" i="125"/>
  <c r="M13" i="125"/>
  <c r="M936" i="125"/>
  <c r="A732" i="125"/>
  <c r="N137" i="125"/>
  <c r="Q462" i="125"/>
  <c r="P489" i="125"/>
  <c r="E681" i="125"/>
  <c r="C354" i="125"/>
  <c r="O552" i="125"/>
  <c r="G131" i="125"/>
  <c r="O603" i="125"/>
  <c r="I650" i="125"/>
  <c r="B16" i="124"/>
  <c r="H545" i="125"/>
  <c r="F646" i="125"/>
  <c r="P468" i="125"/>
  <c r="L943" i="125"/>
  <c r="I756" i="125"/>
  <c r="G20" i="128"/>
  <c r="I503" i="125"/>
  <c r="R410" i="125"/>
  <c r="A809" i="125"/>
  <c r="F619" i="125"/>
  <c r="L63" i="125"/>
  <c r="L624" i="125"/>
  <c r="E128" i="125"/>
  <c r="O622" i="125"/>
  <c r="L731" i="125"/>
  <c r="R11" i="128"/>
  <c r="I797" i="125"/>
  <c r="K692" i="125"/>
  <c r="M885" i="125"/>
  <c r="J629" i="125"/>
  <c r="AC20" i="128"/>
  <c r="G97" i="125"/>
  <c r="C551" i="125"/>
  <c r="O336" i="125"/>
  <c r="P244" i="125"/>
  <c r="P396" i="125"/>
  <c r="S795" i="125"/>
  <c r="D882" i="125"/>
  <c r="M789" i="125"/>
  <c r="L328" i="125"/>
  <c r="G909" i="125"/>
  <c r="A870" i="125"/>
  <c r="G529" i="125"/>
  <c r="I331" i="125"/>
  <c r="C214" i="125"/>
  <c r="D88" i="125"/>
  <c r="P596" i="125"/>
  <c r="AD18" i="128"/>
  <c r="E835" i="125"/>
  <c r="K47" i="125"/>
  <c r="D942" i="125"/>
  <c r="D447" i="125"/>
  <c r="Q829" i="125"/>
  <c r="H304" i="125"/>
  <c r="K404" i="125"/>
  <c r="A943" i="125"/>
  <c r="J402" i="125"/>
  <c r="D607" i="125"/>
  <c r="G442" i="125"/>
  <c r="R245" i="125"/>
  <c r="C67" i="125"/>
  <c r="E142" i="125"/>
  <c r="O73" i="125"/>
  <c r="L284" i="125"/>
  <c r="M581" i="125"/>
  <c r="P359" i="125"/>
  <c r="X27" i="128"/>
  <c r="G873" i="125"/>
  <c r="J752" i="125"/>
  <c r="I922" i="125"/>
  <c r="D32" i="124"/>
  <c r="D572" i="125"/>
  <c r="O186" i="125"/>
  <c r="H909" i="125"/>
  <c r="B18" i="128"/>
  <c r="J860" i="125"/>
  <c r="K897" i="125"/>
  <c r="E532" i="125"/>
  <c r="E437" i="125"/>
  <c r="J842" i="125"/>
  <c r="M713" i="125"/>
  <c r="S663" i="125"/>
  <c r="K773" i="125"/>
  <c r="C373" i="125"/>
  <c r="J665" i="125"/>
  <c r="M355" i="125"/>
  <c r="A276" i="125"/>
  <c r="J300" i="125"/>
  <c r="H643" i="125"/>
  <c r="L927" i="125"/>
  <c r="K666" i="125"/>
  <c r="S695" i="125"/>
  <c r="P41" i="128"/>
  <c r="J468" i="125"/>
  <c r="I340" i="125"/>
  <c r="Q129" i="125"/>
  <c r="H586" i="125"/>
  <c r="Y36" i="128"/>
  <c r="A666" i="125"/>
  <c r="I535" i="125"/>
  <c r="J926" i="125"/>
  <c r="C20" i="128"/>
  <c r="F702" i="125"/>
  <c r="L571" i="125"/>
  <c r="L503" i="125"/>
  <c r="H580" i="125"/>
  <c r="M179" i="125"/>
  <c r="E459" i="125"/>
  <c r="Y10" i="128"/>
  <c r="J676" i="125"/>
  <c r="N78" i="125"/>
  <c r="K732" i="125"/>
  <c r="K244" i="125"/>
  <c r="F451" i="125"/>
  <c r="I723" i="125"/>
  <c r="H609" i="125"/>
  <c r="R669" i="125"/>
  <c r="R40" i="128"/>
  <c r="D16" i="124"/>
  <c r="P541" i="125"/>
  <c r="L556" i="125"/>
  <c r="I569" i="125"/>
  <c r="O789" i="125"/>
  <c r="F911" i="125"/>
  <c r="Q602" i="125"/>
  <c r="R786" i="125"/>
  <c r="D845" i="125"/>
  <c r="O130" i="125"/>
  <c r="M758" i="125"/>
  <c r="P120" i="125"/>
  <c r="E216" i="125"/>
  <c r="T31" i="124"/>
  <c r="G852" i="125"/>
  <c r="D524" i="125"/>
  <c r="A733" i="125"/>
  <c r="L793" i="125"/>
  <c r="K500" i="125"/>
  <c r="M38" i="128"/>
  <c r="F173" i="125"/>
  <c r="O338" i="125"/>
  <c r="S869" i="125"/>
  <c r="I264" i="125"/>
  <c r="I69" i="125"/>
  <c r="A705" i="125"/>
  <c r="H902" i="125"/>
  <c r="Q885" i="125"/>
  <c r="D218" i="125"/>
  <c r="R295" i="125"/>
  <c r="K919" i="125"/>
  <c r="O438" i="125"/>
  <c r="G445" i="125"/>
  <c r="M242" i="125"/>
  <c r="A782" i="125"/>
  <c r="G239" i="125"/>
  <c r="P943" i="125"/>
  <c r="G308" i="125"/>
  <c r="I368" i="125"/>
  <c r="D258" i="125"/>
  <c r="P87" i="125"/>
  <c r="G798" i="125"/>
  <c r="M756" i="125"/>
  <c r="D676" i="125"/>
  <c r="D104" i="125"/>
  <c r="D99" i="125"/>
  <c r="A560" i="125"/>
  <c r="C811" i="125"/>
  <c r="C70" i="125"/>
  <c r="P320" i="125"/>
  <c r="C664" i="125"/>
  <c r="L667" i="125"/>
  <c r="J155" i="125"/>
  <c r="E10" i="125"/>
  <c r="J262" i="125"/>
  <c r="O837" i="125"/>
  <c r="O119" i="125"/>
  <c r="S500" i="125"/>
  <c r="F340" i="125"/>
  <c r="O432" i="125"/>
  <c r="R765" i="125"/>
  <c r="J397" i="125"/>
  <c r="E832" i="125"/>
  <c r="F801" i="125"/>
  <c r="AA39" i="128"/>
  <c r="O258" i="125"/>
  <c r="G291" i="125"/>
  <c r="K880" i="125"/>
  <c r="E289" i="125"/>
  <c r="N193" i="125"/>
  <c r="AF14" i="128"/>
  <c r="M313" i="125"/>
  <c r="L500" i="125"/>
  <c r="M234" i="125"/>
  <c r="M534" i="125"/>
  <c r="H25" i="128"/>
  <c r="S364" i="125"/>
  <c r="H937" i="125"/>
  <c r="G709" i="125"/>
  <c r="S542" i="125"/>
  <c r="C857" i="125"/>
  <c r="K896" i="125"/>
  <c r="E270" i="125"/>
  <c r="D216" i="125"/>
  <c r="Q22" i="125"/>
  <c r="K369" i="125"/>
  <c r="Q815" i="125"/>
  <c r="D673" i="125"/>
  <c r="J275" i="125"/>
  <c r="P912" i="125"/>
  <c r="J29" i="128"/>
  <c r="C906" i="125"/>
  <c r="K145" i="125"/>
  <c r="E672" i="125"/>
  <c r="S392" i="125"/>
  <c r="R267" i="125"/>
  <c r="M521" i="125"/>
  <c r="F236" i="125"/>
  <c r="G52" i="125"/>
  <c r="R318" i="125"/>
  <c r="F870" i="125"/>
  <c r="I865" i="125"/>
  <c r="R543" i="125"/>
  <c r="AK12" i="128"/>
  <c r="C72" i="125"/>
  <c r="L18" i="124"/>
  <c r="E862" i="125"/>
  <c r="H531" i="125"/>
  <c r="J522" i="125"/>
  <c r="A531" i="125"/>
  <c r="H926" i="125"/>
  <c r="S31" i="125"/>
  <c r="AD27" i="128"/>
  <c r="C210" i="125"/>
  <c r="AI14" i="128"/>
  <c r="P730" i="125"/>
  <c r="M784" i="125"/>
  <c r="E465" i="125"/>
  <c r="S716" i="125"/>
  <c r="F644" i="125"/>
  <c r="C427" i="125"/>
  <c r="S868" i="125"/>
  <c r="Q325" i="125"/>
  <c r="R291" i="125"/>
  <c r="D620" i="125"/>
  <c r="H341" i="125"/>
  <c r="W30" i="128"/>
  <c r="I750" i="125"/>
  <c r="O460" i="125"/>
  <c r="A39" i="125"/>
  <c r="C474" i="125"/>
  <c r="C37" i="125"/>
  <c r="Z30" i="128"/>
  <c r="B23" i="124"/>
  <c r="C12" i="128"/>
  <c r="O30" i="124"/>
  <c r="K553" i="125"/>
  <c r="G657" i="125"/>
  <c r="R924" i="125"/>
  <c r="I32" i="128"/>
  <c r="G637" i="125"/>
  <c r="O651" i="125"/>
  <c r="Q839" i="125"/>
  <c r="X46" i="128"/>
  <c r="E13" i="128"/>
  <c r="P525" i="125"/>
  <c r="L214" i="125"/>
  <c r="H885" i="125"/>
  <c r="S871" i="125"/>
  <c r="N499" i="125"/>
  <c r="W45" i="128"/>
  <c r="AD45" i="128"/>
  <c r="H654" i="125"/>
  <c r="E906" i="125"/>
  <c r="F130" i="125"/>
  <c r="J167" i="125"/>
  <c r="K425" i="125"/>
  <c r="P477" i="125"/>
  <c r="A890" i="125"/>
  <c r="S335" i="125"/>
  <c r="N264" i="125"/>
  <c r="B32" i="128"/>
  <c r="P18" i="124"/>
  <c r="B46" i="128"/>
  <c r="H362" i="125"/>
  <c r="G39" i="125"/>
  <c r="Z43" i="128"/>
  <c r="N826" i="125"/>
  <c r="J288" i="125"/>
  <c r="O514" i="125"/>
  <c r="Z31" i="128"/>
  <c r="N555" i="125"/>
  <c r="I809" i="125"/>
  <c r="Q98" i="125"/>
  <c r="I336" i="125"/>
  <c r="I27" i="128"/>
  <c r="C603" i="125"/>
  <c r="N290" i="125"/>
  <c r="J872" i="125"/>
  <c r="A570" i="125"/>
  <c r="A813" i="125"/>
  <c r="G765" i="125"/>
  <c r="H14" i="128"/>
  <c r="F648" i="125"/>
  <c r="P802" i="125"/>
  <c r="N11" i="125"/>
  <c r="AC13" i="128"/>
  <c r="N99" i="125"/>
  <c r="G318" i="125"/>
  <c r="O850" i="125"/>
  <c r="N12" i="124"/>
  <c r="D510" i="125"/>
  <c r="D500" i="125"/>
  <c r="M528" i="125"/>
  <c r="I104" i="125"/>
  <c r="Y38" i="128"/>
  <c r="D764" i="125"/>
  <c r="A475" i="125"/>
  <c r="F470" i="125"/>
  <c r="L581" i="125"/>
  <c r="I459" i="125"/>
  <c r="I592" i="125"/>
  <c r="O428" i="125"/>
  <c r="S718" i="125"/>
  <c r="M834" i="125"/>
  <c r="H918" i="125"/>
  <c r="A448" i="125"/>
  <c r="F838" i="125"/>
  <c r="A317" i="125"/>
  <c r="R551" i="125"/>
  <c r="A304" i="125"/>
  <c r="V1" i="124"/>
  <c r="F816" i="125"/>
  <c r="R268" i="125"/>
  <c r="K274" i="125"/>
  <c r="C32" i="128"/>
  <c r="I192" i="125"/>
  <c r="C654" i="125"/>
  <c r="K820" i="125"/>
  <c r="O85" i="125"/>
  <c r="S836" i="125"/>
  <c r="L321" i="125"/>
  <c r="M832" i="125"/>
  <c r="C14" i="124"/>
  <c r="A878" i="125"/>
  <c r="N720" i="125"/>
  <c r="H476" i="125"/>
  <c r="Q598" i="125"/>
  <c r="Q850" i="125"/>
  <c r="A614" i="125"/>
  <c r="J623" i="125"/>
  <c r="Q28" i="128"/>
  <c r="S382" i="125"/>
  <c r="N737" i="125"/>
  <c r="R27" i="125"/>
  <c r="N877" i="125"/>
  <c r="N111" i="125"/>
  <c r="K911" i="125"/>
  <c r="H777" i="125"/>
  <c r="Z15" i="128"/>
  <c r="P915" i="125"/>
  <c r="S91" i="125"/>
  <c r="D268" i="125"/>
  <c r="M731" i="125"/>
  <c r="P302" i="125"/>
  <c r="F162" i="125"/>
  <c r="O643" i="125"/>
  <c r="N901" i="125"/>
  <c r="M296" i="125"/>
  <c r="L805" i="125"/>
  <c r="K793" i="125"/>
  <c r="D230" i="125"/>
  <c r="A533" i="125"/>
  <c r="Q716" i="125"/>
  <c r="R366" i="125"/>
  <c r="O827" i="125"/>
  <c r="P25" i="128"/>
  <c r="Q588" i="125"/>
  <c r="R890" i="125"/>
  <c r="A271" i="125"/>
  <c r="S481" i="125"/>
  <c r="I168" i="125"/>
  <c r="F559" i="125"/>
  <c r="Q320" i="125"/>
  <c r="F811" i="125"/>
  <c r="S832" i="125"/>
  <c r="S573" i="125"/>
  <c r="K268" i="125"/>
  <c r="E942" i="125"/>
  <c r="AD46" i="128"/>
  <c r="N645" i="125"/>
  <c r="H558" i="125"/>
  <c r="H693" i="125"/>
  <c r="Q85" i="125"/>
  <c r="O726" i="125"/>
  <c r="F317" i="125"/>
  <c r="A837" i="125"/>
  <c r="J940" i="125"/>
  <c r="F337" i="125"/>
  <c r="Q934" i="125"/>
  <c r="AF9" i="128"/>
  <c r="Q358" i="125"/>
  <c r="S276" i="125"/>
  <c r="O8" i="125"/>
  <c r="O448" i="125"/>
  <c r="J710" i="125"/>
  <c r="J692" i="125"/>
  <c r="D247" i="125"/>
  <c r="N477" i="125"/>
  <c r="R674" i="125"/>
  <c r="S262" i="125"/>
  <c r="J670" i="125"/>
  <c r="E926" i="125"/>
  <c r="R136" i="125"/>
  <c r="I402" i="125"/>
  <c r="R637" i="125"/>
  <c r="G690" i="125"/>
  <c r="H578" i="125"/>
  <c r="G422" i="125"/>
  <c r="J479" i="125"/>
  <c r="N30" i="128"/>
  <c r="P669" i="125"/>
  <c r="A347" i="125"/>
  <c r="I200" i="125"/>
  <c r="S780" i="125"/>
  <c r="G832" i="125"/>
  <c r="D836" i="125"/>
  <c r="G168" i="125"/>
  <c r="K874" i="125"/>
  <c r="J841" i="125"/>
  <c r="D412" i="125"/>
  <c r="K30" i="125"/>
  <c r="K514" i="125"/>
  <c r="R91" i="125"/>
  <c r="I149" i="125"/>
  <c r="I851" i="125"/>
  <c r="A408" i="125"/>
  <c r="Q847" i="125"/>
  <c r="A715" i="125"/>
  <c r="K68" i="125"/>
  <c r="P270" i="125"/>
  <c r="P349" i="125"/>
  <c r="O144" i="125"/>
  <c r="P352" i="125"/>
  <c r="K10" i="128"/>
  <c r="P273" i="125"/>
  <c r="A552" i="125"/>
  <c r="G336" i="125"/>
  <c r="G816" i="125"/>
  <c r="P721" i="125"/>
  <c r="O246" i="125"/>
  <c r="C89" i="125"/>
  <c r="H154" i="125"/>
  <c r="F670" i="125"/>
  <c r="K420" i="125"/>
  <c r="H728" i="125"/>
  <c r="N561" i="125"/>
  <c r="S895" i="125"/>
  <c r="D905" i="125"/>
  <c r="J11" i="124"/>
  <c r="N656" i="125"/>
  <c r="Q674" i="125"/>
  <c r="O112" i="125"/>
  <c r="E67" i="125"/>
  <c r="K232" i="125"/>
  <c r="Q858" i="125"/>
  <c r="O262" i="125"/>
  <c r="G18" i="124"/>
  <c r="I588" i="125"/>
  <c r="O809" i="125"/>
  <c r="N479" i="125"/>
  <c r="H820" i="125"/>
  <c r="J44" i="128"/>
  <c r="AG32" i="128"/>
  <c r="A478" i="125"/>
  <c r="J748" i="125"/>
  <c r="R461" i="125"/>
  <c r="J475" i="125"/>
  <c r="D117" i="125"/>
  <c r="E371" i="125"/>
  <c r="H780" i="125"/>
  <c r="F315" i="125"/>
  <c r="AJ25" i="128"/>
  <c r="H907" i="125"/>
  <c r="E690" i="125"/>
  <c r="I427" i="125"/>
  <c r="P46" i="128"/>
  <c r="N825" i="125"/>
  <c r="D579" i="125"/>
  <c r="G90" i="125"/>
  <c r="P819" i="125"/>
  <c r="N913" i="125"/>
  <c r="Q862" i="125"/>
  <c r="L666" i="125"/>
  <c r="O173" i="125"/>
  <c r="O627" i="125"/>
  <c r="R588" i="125"/>
  <c r="E753" i="125"/>
  <c r="S725" i="125"/>
  <c r="P442" i="125"/>
  <c r="A219" i="125"/>
  <c r="L8" i="125"/>
  <c r="D263" i="125"/>
  <c r="N733" i="125"/>
  <c r="I226" i="125"/>
  <c r="P522" i="125"/>
  <c r="Q42" i="125"/>
  <c r="E922" i="125"/>
  <c r="D206" i="125"/>
  <c r="P304" i="125"/>
  <c r="S359" i="125"/>
  <c r="A822" i="125"/>
  <c r="G440" i="125"/>
  <c r="G850" i="125"/>
  <c r="S455" i="125"/>
  <c r="H436" i="125"/>
  <c r="H749" i="125"/>
  <c r="K852" i="125"/>
  <c r="D413" i="125"/>
  <c r="P712" i="125"/>
  <c r="E592" i="125"/>
  <c r="S643" i="125"/>
  <c r="O43" i="125"/>
  <c r="H45" i="125"/>
  <c r="P425" i="125"/>
  <c r="J798" i="125"/>
  <c r="J420" i="125"/>
  <c r="D126" i="125"/>
  <c r="H676" i="125"/>
  <c r="R23" i="124"/>
  <c r="AG40" i="128"/>
  <c r="M895" i="125"/>
  <c r="O93" i="125"/>
  <c r="I81" i="125"/>
  <c r="E706" i="125"/>
  <c r="I87" i="125"/>
  <c r="S282" i="125"/>
  <c r="H629" i="125"/>
  <c r="R203" i="125"/>
  <c r="S235" i="125"/>
  <c r="AF38" i="128"/>
  <c r="F299" i="125"/>
  <c r="Q26" i="124"/>
  <c r="P44" i="125"/>
  <c r="R17" i="125"/>
  <c r="AJ8" i="128"/>
  <c r="E70" i="125"/>
  <c r="S34" i="125"/>
  <c r="L282" i="125"/>
  <c r="AF36" i="128"/>
  <c r="O833" i="125"/>
  <c r="L940" i="125"/>
  <c r="O18" i="124"/>
  <c r="X15" i="128"/>
  <c r="G110" i="125"/>
  <c r="A528" i="125"/>
  <c r="F842" i="125"/>
  <c r="A638" i="125"/>
  <c r="J22" i="124"/>
  <c r="N675" i="125"/>
  <c r="P59" i="125"/>
  <c r="H841" i="125"/>
  <c r="P278" i="125"/>
  <c r="J252" i="125"/>
  <c r="Q699" i="125"/>
  <c r="K567" i="125"/>
  <c r="Q920" i="125"/>
  <c r="F672" i="125"/>
  <c r="E626" i="125"/>
  <c r="N789" i="125"/>
  <c r="Q507" i="125"/>
  <c r="P350" i="125"/>
  <c r="E325" i="125"/>
  <c r="J635" i="125"/>
  <c r="P870" i="125"/>
  <c r="I243" i="125"/>
  <c r="H869" i="125"/>
  <c r="N79" i="125"/>
  <c r="G643" i="125"/>
  <c r="H595" i="125"/>
  <c r="C35" i="125"/>
  <c r="C511" i="125"/>
  <c r="Q913" i="125"/>
  <c r="I361" i="125"/>
  <c r="AE21" i="128"/>
  <c r="M22" i="128"/>
  <c r="Q208" i="125"/>
  <c r="G238" i="125"/>
  <c r="O406" i="125"/>
  <c r="I690" i="125"/>
  <c r="J609" i="125"/>
  <c r="K409" i="125"/>
  <c r="K587" i="125"/>
  <c r="E935" i="125"/>
  <c r="F489" i="125"/>
  <c r="J689" i="125"/>
  <c r="Q19" i="128"/>
  <c r="G34" i="128"/>
  <c r="G8" i="125"/>
  <c r="H459" i="125"/>
  <c r="D771" i="125"/>
  <c r="O24" i="128"/>
  <c r="F831" i="125"/>
  <c r="P272" i="125"/>
  <c r="I764" i="125"/>
  <c r="R504" i="125"/>
  <c r="O11" i="128"/>
  <c r="A132" i="125"/>
  <c r="J181" i="125"/>
  <c r="G499" i="125"/>
  <c r="F64" i="125"/>
  <c r="N710" i="125"/>
  <c r="Q756" i="125"/>
  <c r="D33" i="128"/>
  <c r="H615" i="125"/>
  <c r="F267" i="125"/>
  <c r="F792" i="125"/>
  <c r="P720" i="125"/>
  <c r="F613" i="125"/>
  <c r="A483" i="125"/>
  <c r="N547" i="125"/>
  <c r="G504" i="125"/>
  <c r="K898" i="125"/>
  <c r="D429" i="125"/>
  <c r="S610" i="125"/>
  <c r="N525" i="125"/>
  <c r="D626" i="125"/>
  <c r="Q897" i="125"/>
  <c r="E819" i="125"/>
  <c r="AD15" i="128"/>
  <c r="K622" i="125"/>
  <c r="F449" i="125"/>
  <c r="S538" i="125"/>
  <c r="G783" i="125"/>
  <c r="E940" i="125"/>
  <c r="H410" i="125"/>
  <c r="J384" i="125"/>
  <c r="C779" i="125"/>
  <c r="W39" i="128"/>
  <c r="M907" i="125"/>
  <c r="AH26" i="128"/>
  <c r="F570" i="125"/>
  <c r="K321" i="125"/>
  <c r="Q389" i="125"/>
  <c r="N762" i="125"/>
  <c r="O441" i="125"/>
  <c r="G387" i="125"/>
  <c r="L32" i="124"/>
  <c r="E24" i="128"/>
  <c r="S697" i="125"/>
  <c r="C636" i="125"/>
  <c r="R29" i="124"/>
  <c r="K739" i="125"/>
  <c r="D904" i="125"/>
  <c r="K708" i="125"/>
  <c r="M845" i="125"/>
  <c r="H505" i="125"/>
  <c r="Q689" i="125"/>
  <c r="C355" i="125"/>
  <c r="Q535" i="125"/>
  <c r="K27" i="128"/>
  <c r="R701" i="125"/>
  <c r="C694" i="125"/>
  <c r="K561" i="125"/>
  <c r="K619" i="125"/>
  <c r="Q275" i="125"/>
  <c r="I688" i="125"/>
  <c r="J911" i="125"/>
  <c r="E546" i="125"/>
  <c r="S491" i="125"/>
  <c r="G215" i="125"/>
  <c r="C804" i="125"/>
  <c r="N489" i="125"/>
  <c r="E40" i="125"/>
  <c r="L799" i="125"/>
  <c r="J873" i="125"/>
  <c r="S757" i="125"/>
  <c r="R383" i="125"/>
  <c r="O221" i="125"/>
  <c r="R378" i="125"/>
  <c r="A863" i="125"/>
  <c r="H537" i="125"/>
  <c r="S866" i="125"/>
  <c r="H882" i="125"/>
  <c r="F11" i="128"/>
  <c r="G117" i="125"/>
  <c r="M264" i="125"/>
  <c r="R24" i="125"/>
  <c r="S434" i="125"/>
  <c r="F759" i="125"/>
  <c r="Q374" i="125"/>
  <c r="D177" i="125"/>
  <c r="C863" i="125"/>
  <c r="Q775" i="125"/>
  <c r="P685" i="125"/>
  <c r="I322" i="125"/>
  <c r="A547" i="125"/>
  <c r="Q210" i="125"/>
  <c r="A436" i="125"/>
  <c r="F16" i="125"/>
  <c r="Q854" i="125"/>
  <c r="F270" i="125"/>
  <c r="P821" i="125"/>
  <c r="H538" i="125"/>
  <c r="J65" i="125"/>
  <c r="G752" i="125"/>
  <c r="C19" i="125"/>
  <c r="L137" i="125"/>
  <c r="F781" i="125"/>
  <c r="E11" i="125"/>
  <c r="A625" i="125"/>
  <c r="G794" i="125"/>
  <c r="N437" i="125"/>
  <c r="Q403" i="125"/>
  <c r="N12" i="125"/>
  <c r="H495" i="125"/>
  <c r="D828" i="125"/>
  <c r="O931" i="125"/>
  <c r="F12" i="128"/>
  <c r="Q14" i="124"/>
  <c r="K234" i="125"/>
  <c r="P820" i="125"/>
  <c r="K272" i="125"/>
  <c r="S50" i="125"/>
  <c r="AK41" i="128"/>
  <c r="N921" i="125"/>
  <c r="O798" i="125"/>
  <c r="C447" i="125"/>
  <c r="P857" i="125"/>
  <c r="F103" i="125"/>
  <c r="H655" i="125"/>
  <c r="P775" i="125"/>
  <c r="Q16" i="125"/>
  <c r="M782" i="125"/>
  <c r="A27" i="125"/>
  <c r="L634" i="125"/>
  <c r="K608" i="125"/>
  <c r="C121" i="125"/>
  <c r="N125" i="125"/>
  <c r="A232" i="125"/>
  <c r="H797" i="125"/>
  <c r="G774" i="125"/>
  <c r="AJ25" i="124"/>
  <c r="P465" i="125"/>
  <c r="E327" i="125"/>
  <c r="E170" i="125"/>
  <c r="W136" i="124"/>
  <c r="C318" i="125"/>
  <c r="C357" i="125"/>
  <c r="Q863" i="125"/>
  <c r="L127" i="125"/>
  <c r="R853" i="125"/>
  <c r="A72" i="125"/>
  <c r="H27" i="125"/>
  <c r="R654" i="125"/>
  <c r="H529" i="125"/>
  <c r="A337" i="125"/>
  <c r="D220" i="125"/>
  <c r="N21" i="124"/>
  <c r="D360" i="125"/>
  <c r="R27" i="128"/>
  <c r="L348" i="125"/>
  <c r="E29" i="128"/>
  <c r="X41" i="128"/>
  <c r="C104" i="125"/>
  <c r="L451" i="125"/>
  <c r="N114" i="125"/>
  <c r="I942" i="125"/>
  <c r="M690" i="125"/>
  <c r="R471" i="125"/>
  <c r="I531" i="125"/>
  <c r="F756" i="125"/>
  <c r="N228" i="125"/>
  <c r="O39" i="125"/>
  <c r="H232" i="125"/>
  <c r="G558" i="125"/>
  <c r="E805" i="125"/>
  <c r="C592" i="125"/>
  <c r="L834" i="125"/>
  <c r="L728" i="125"/>
  <c r="C138" i="125"/>
  <c r="M762" i="125"/>
  <c r="P14" i="125"/>
  <c r="N424" i="125"/>
  <c r="P21" i="128"/>
  <c r="D344" i="125"/>
  <c r="L917" i="125"/>
  <c r="K827" i="125"/>
  <c r="S13" i="125"/>
  <c r="G14" i="124"/>
  <c r="R810" i="125"/>
  <c r="L738" i="125"/>
  <c r="F820" i="125"/>
  <c r="C73" i="125"/>
  <c r="C723" i="125"/>
  <c r="J640" i="125"/>
  <c r="N935" i="125"/>
  <c r="K140" i="125"/>
  <c r="N665" i="125"/>
  <c r="H419" i="125"/>
  <c r="J298" i="125"/>
  <c r="K468" i="125"/>
  <c r="M694" i="125"/>
  <c r="E388" i="125"/>
  <c r="R836" i="125"/>
  <c r="P406" i="125"/>
  <c r="C90" i="125"/>
  <c r="O108" i="125"/>
  <c r="S630" i="125"/>
  <c r="O775" i="125"/>
  <c r="M857" i="125"/>
  <c r="H179" i="125"/>
  <c r="M310" i="125"/>
  <c r="S908" i="125"/>
  <c r="C617" i="125"/>
  <c r="S934" i="125"/>
  <c r="I495" i="125"/>
  <c r="G455" i="125"/>
  <c r="G711" i="125"/>
  <c r="H660" i="125"/>
  <c r="K132" i="125"/>
  <c r="P795" i="125"/>
  <c r="E896" i="125"/>
  <c r="I182" i="125"/>
  <c r="E785" i="125"/>
  <c r="L912" i="125"/>
  <c r="L762" i="125"/>
  <c r="R347" i="125"/>
  <c r="O496" i="125"/>
  <c r="R814" i="125"/>
  <c r="Q909" i="125"/>
  <c r="S823" i="125"/>
  <c r="K457" i="125"/>
  <c r="S624" i="125"/>
  <c r="L364" i="125"/>
  <c r="Q562" i="125"/>
  <c r="S705" i="125"/>
  <c r="L287" i="125"/>
  <c r="C289" i="125"/>
  <c r="M178" i="125"/>
  <c r="C71" i="125"/>
  <c r="S940" i="125"/>
  <c r="C201" i="125"/>
  <c r="J931" i="125"/>
  <c r="E775" i="125"/>
  <c r="A353" i="125"/>
  <c r="G136" i="125"/>
  <c r="E561" i="125"/>
  <c r="P652" i="125"/>
  <c r="G248" i="125"/>
  <c r="D529" i="125"/>
  <c r="J483" i="125"/>
  <c r="H320" i="125"/>
  <c r="A102" i="125"/>
  <c r="A714" i="125"/>
  <c r="F124" i="125"/>
  <c r="N303" i="125"/>
  <c r="O283" i="125"/>
  <c r="S135" i="125"/>
  <c r="P388" i="125"/>
  <c r="J42" i="125"/>
  <c r="H20" i="125"/>
  <c r="S436" i="125"/>
  <c r="G396" i="125"/>
  <c r="P602" i="125"/>
  <c r="F23" i="124"/>
  <c r="S723" i="125"/>
  <c r="M51" i="125"/>
  <c r="C790" i="125"/>
  <c r="A472" i="125"/>
  <c r="G806" i="125"/>
  <c r="L288" i="125"/>
  <c r="C939" i="125"/>
  <c r="M916" i="125"/>
  <c r="G895" i="125"/>
  <c r="P105" i="125"/>
  <c r="K840" i="125"/>
  <c r="Q33" i="128"/>
  <c r="H516" i="125"/>
  <c r="P887" i="125"/>
  <c r="R179" i="125"/>
  <c r="C888" i="125"/>
  <c r="Z33" i="128"/>
  <c r="E369" i="125"/>
  <c r="G622" i="125"/>
  <c r="M882" i="125"/>
  <c r="E77" i="125"/>
  <c r="I694" i="125"/>
  <c r="G555" i="125"/>
  <c r="P829" i="125"/>
  <c r="K542" i="125"/>
  <c r="S627" i="125"/>
  <c r="L491" i="125"/>
  <c r="Q793" i="125"/>
  <c r="K166" i="125"/>
  <c r="O864" i="125"/>
  <c r="I882" i="125"/>
  <c r="I834" i="125"/>
  <c r="M792" i="125"/>
  <c r="A272" i="125"/>
  <c r="E237" i="125"/>
  <c r="G326" i="125"/>
  <c r="S760" i="125"/>
  <c r="J456" i="125"/>
  <c r="J339" i="125"/>
  <c r="D528" i="125"/>
  <c r="H792" i="125"/>
  <c r="J24" i="125"/>
  <c r="L803" i="125"/>
  <c r="C29" i="125"/>
  <c r="L94" i="125"/>
  <c r="D726" i="125"/>
  <c r="H485" i="125"/>
  <c r="F74" i="125"/>
  <c r="H265" i="125"/>
  <c r="N617" i="125"/>
  <c r="N26" i="125"/>
  <c r="P856" i="125"/>
  <c r="E500" i="125"/>
  <c r="Q171" i="125"/>
  <c r="D461" i="125"/>
  <c r="H16" i="128"/>
  <c r="R100" i="125"/>
  <c r="R328" i="125"/>
  <c r="H491" i="125"/>
  <c r="I305" i="125"/>
  <c r="L513" i="125"/>
  <c r="G773" i="125"/>
  <c r="H445" i="125"/>
  <c r="J901" i="125"/>
  <c r="AC40" i="128"/>
  <c r="AB13" i="128"/>
  <c r="A41" i="125"/>
  <c r="S712" i="125"/>
  <c r="E232" i="125"/>
  <c r="E380" i="125"/>
  <c r="S318" i="125"/>
  <c r="G424" i="125"/>
  <c r="E15" i="128"/>
  <c r="P743" i="125"/>
  <c r="L815" i="125"/>
  <c r="I190" i="125"/>
  <c r="I154" i="125"/>
  <c r="C856" i="125"/>
  <c r="P941" i="125"/>
  <c r="C463" i="125"/>
  <c r="G385" i="125"/>
  <c r="P26" i="124"/>
  <c r="P633" i="125"/>
  <c r="M706" i="125"/>
  <c r="K35" i="128"/>
  <c r="H504" i="125"/>
  <c r="E760" i="125"/>
  <c r="S39" i="125"/>
  <c r="M7" i="124"/>
  <c r="J668" i="125"/>
  <c r="S873" i="125"/>
  <c r="L28" i="124"/>
  <c r="L804" i="125"/>
  <c r="C499" i="125"/>
  <c r="K715" i="125"/>
  <c r="Q799" i="125"/>
  <c r="G438" i="125"/>
  <c r="I35" i="125"/>
  <c r="L855" i="125"/>
  <c r="K117" i="125"/>
  <c r="G603" i="125"/>
  <c r="K182" i="125"/>
  <c r="D303" i="125"/>
  <c r="O813" i="125"/>
  <c r="Q826" i="125"/>
  <c r="R278" i="125"/>
  <c r="AH21" i="128"/>
  <c r="AF7" i="128"/>
  <c r="N574" i="125"/>
  <c r="Q58" i="125"/>
  <c r="F407" i="125"/>
  <c r="E418" i="125"/>
  <c r="F262" i="125"/>
  <c r="N749" i="125"/>
  <c r="C83" i="125"/>
  <c r="G172" i="125"/>
  <c r="C242" i="125"/>
  <c r="M54" i="125"/>
  <c r="F622" i="125"/>
  <c r="M634" i="125"/>
  <c r="A434" i="125"/>
  <c r="A71" i="125"/>
  <c r="O751" i="125"/>
  <c r="G750" i="125"/>
  <c r="R32" i="128"/>
  <c r="Q808" i="125"/>
  <c r="I239" i="125"/>
  <c r="F96" i="125"/>
  <c r="N292" i="125"/>
  <c r="H311" i="125"/>
  <c r="H641" i="125"/>
  <c r="A897" i="125"/>
  <c r="R888" i="125"/>
  <c r="F8" i="128"/>
  <c r="S720" i="125"/>
  <c r="O424" i="125"/>
  <c r="P729" i="125"/>
  <c r="A426" i="125"/>
  <c r="P881" i="125"/>
  <c r="C68" i="125"/>
  <c r="M458" i="125"/>
  <c r="Q359" i="125"/>
  <c r="N681" i="125"/>
  <c r="H190" i="125"/>
  <c r="F862" i="125"/>
  <c r="D657" i="125"/>
  <c r="M490" i="125"/>
  <c r="F320" i="125"/>
  <c r="N587" i="125"/>
  <c r="M529" i="125"/>
  <c r="K681" i="125"/>
  <c r="G849" i="125"/>
  <c r="Q543" i="125"/>
  <c r="A452" i="125"/>
  <c r="I344" i="125"/>
  <c r="K85" i="125"/>
  <c r="L896" i="125"/>
  <c r="P792" i="125"/>
  <c r="AK25" i="128"/>
  <c r="I360" i="125"/>
  <c r="J178" i="125"/>
  <c r="E273" i="125"/>
  <c r="I700" i="125"/>
  <c r="R473" i="125"/>
  <c r="F83" i="125"/>
  <c r="S77" i="125"/>
  <c r="D823" i="125"/>
  <c r="Q387" i="125"/>
  <c r="M915" i="125"/>
  <c r="K706" i="125"/>
  <c r="G734" i="125"/>
  <c r="S85" i="125"/>
  <c r="H840" i="125"/>
  <c r="H861" i="125"/>
  <c r="O596" i="125"/>
  <c r="C903" i="125"/>
  <c r="Q130" i="125"/>
  <c r="AJ34" i="128"/>
  <c r="O803" i="125"/>
  <c r="P815" i="125"/>
  <c r="J92" i="125"/>
  <c r="E287" i="125"/>
  <c r="F695" i="125"/>
  <c r="A737" i="125"/>
  <c r="O11" i="124"/>
  <c r="Q908" i="125"/>
  <c r="F837" i="125"/>
  <c r="R638" i="125"/>
  <c r="Q712" i="125"/>
  <c r="P493" i="125"/>
  <c r="P584" i="125"/>
  <c r="O637" i="125"/>
  <c r="F220" i="125"/>
  <c r="D890" i="125"/>
  <c r="Q603" i="125"/>
  <c r="A315" i="125"/>
  <c r="G343" i="125"/>
  <c r="K802" i="125"/>
  <c r="F577" i="125"/>
  <c r="J16" i="128"/>
  <c r="I386" i="125"/>
  <c r="F904" i="125"/>
  <c r="P149" i="125"/>
  <c r="F732" i="125"/>
  <c r="L317" i="125"/>
  <c r="M468" i="125"/>
  <c r="R185" i="125"/>
  <c r="C259" i="125"/>
  <c r="Q574" i="125"/>
  <c r="O684" i="125"/>
  <c r="D591" i="125"/>
  <c r="K712" i="125"/>
  <c r="D474" i="125"/>
  <c r="J193" i="125"/>
  <c r="A149" i="125"/>
  <c r="M619" i="125"/>
  <c r="O435" i="125"/>
  <c r="G23" i="124"/>
  <c r="I7" i="124"/>
  <c r="L854" i="125"/>
  <c r="E377" i="125"/>
  <c r="U118" i="124"/>
  <c r="I572" i="125"/>
  <c r="G9" i="128"/>
  <c r="G595" i="125"/>
  <c r="Q575" i="125"/>
  <c r="K134" i="125"/>
  <c r="L347" i="125"/>
  <c r="D435" i="125"/>
  <c r="E729" i="125"/>
  <c r="Q176" i="125"/>
  <c r="L395" i="125"/>
  <c r="D498" i="125"/>
  <c r="E773" i="125"/>
  <c r="D296" i="125"/>
  <c r="O501" i="125"/>
  <c r="O308" i="125"/>
  <c r="F51" i="125"/>
  <c r="F18" i="124"/>
  <c r="Q589" i="125"/>
  <c r="M249" i="125"/>
  <c r="C321" i="125"/>
  <c r="A45" i="125"/>
  <c r="J395" i="125"/>
  <c r="R621" i="125"/>
  <c r="S671" i="125"/>
  <c r="F484" i="125"/>
  <c r="L880" i="125"/>
  <c r="F118" i="125"/>
  <c r="M864" i="125"/>
  <c r="E240" i="125"/>
  <c r="P612" i="125"/>
  <c r="O830" i="125"/>
  <c r="I741" i="125"/>
  <c r="A660" i="125"/>
  <c r="AH11" i="128"/>
  <c r="G922" i="125"/>
  <c r="O228" i="125"/>
  <c r="H33" i="128"/>
  <c r="AB18" i="128"/>
  <c r="G674" i="125"/>
  <c r="Q34" i="125"/>
  <c r="G845" i="125"/>
  <c r="K933" i="125"/>
  <c r="L702" i="125"/>
  <c r="Q435" i="125"/>
  <c r="L34" i="128"/>
  <c r="C706" i="125"/>
  <c r="F215" i="125"/>
  <c r="H651" i="125"/>
  <c r="G652" i="125"/>
  <c r="AB11" i="128"/>
  <c r="E673" i="125"/>
  <c r="L783" i="125"/>
  <c r="C889" i="125"/>
  <c r="F290" i="125"/>
  <c r="O36" i="128"/>
  <c r="O668" i="125"/>
  <c r="I595" i="125"/>
  <c r="G796" i="125"/>
  <c r="I673" i="125"/>
  <c r="N302" i="125"/>
  <c r="L577" i="125"/>
  <c r="P15" i="125"/>
  <c r="I48" i="125"/>
  <c r="M889" i="125"/>
  <c r="E178" i="125"/>
  <c r="S870" i="125"/>
  <c r="K50" i="125"/>
  <c r="A569" i="125"/>
  <c r="H932" i="125"/>
  <c r="G152" i="125"/>
  <c r="I19" i="128"/>
  <c r="H273" i="125"/>
  <c r="M536" i="125"/>
  <c r="P867" i="125"/>
  <c r="N592" i="125"/>
  <c r="P755" i="125"/>
  <c r="P668" i="125"/>
  <c r="A207" i="125"/>
  <c r="Q837" i="125"/>
  <c r="AK26" i="128"/>
  <c r="F416" i="125"/>
  <c r="R548" i="125"/>
  <c r="P932" i="125"/>
  <c r="N470" i="125"/>
  <c r="A835" i="125"/>
  <c r="D275" i="125"/>
  <c r="J340" i="125"/>
  <c r="L527" i="125"/>
  <c r="C943" i="125"/>
  <c r="J446" i="125"/>
  <c r="L711" i="125"/>
  <c r="K934" i="125"/>
  <c r="D38" i="128"/>
  <c r="F829" i="125"/>
  <c r="F418" i="125"/>
  <c r="N439" i="125"/>
  <c r="O844" i="125"/>
  <c r="G655" i="125"/>
  <c r="D11" i="124"/>
  <c r="Q279" i="125"/>
  <c r="M547" i="125"/>
  <c r="C177" i="125"/>
  <c r="H524" i="125"/>
  <c r="Q303" i="125"/>
  <c r="B30" i="128"/>
  <c r="L248" i="125"/>
  <c r="I934" i="125"/>
  <c r="H541" i="125"/>
  <c r="R306" i="125"/>
  <c r="Q390" i="125"/>
  <c r="D252" i="125"/>
  <c r="M454" i="125"/>
  <c r="K539" i="125"/>
  <c r="M868" i="125"/>
  <c r="S17" i="124"/>
  <c r="P872" i="125"/>
  <c r="M589" i="125"/>
  <c r="G834" i="125"/>
  <c r="S357" i="125"/>
  <c r="J467" i="125"/>
  <c r="O862" i="125"/>
  <c r="Q757" i="125"/>
  <c r="P9" i="125"/>
  <c r="K245" i="125"/>
  <c r="K545" i="125"/>
  <c r="S821" i="125"/>
  <c r="G293" i="125"/>
  <c r="D14" i="128"/>
  <c r="P678" i="125"/>
  <c r="AA43" i="128"/>
  <c r="J580" i="125"/>
  <c r="O378" i="125"/>
  <c r="J404" i="125"/>
  <c r="O29" i="124"/>
  <c r="M840" i="125"/>
  <c r="F647" i="125"/>
  <c r="M777" i="125"/>
  <c r="I783" i="125"/>
  <c r="A776" i="125"/>
  <c r="G298" i="125"/>
  <c r="O465" i="125"/>
  <c r="H252" i="125"/>
  <c r="E873" i="125"/>
  <c r="B30" i="124"/>
  <c r="E478" i="125"/>
  <c r="I738" i="125"/>
  <c r="G931" i="125"/>
  <c r="G109" i="125"/>
  <c r="G836" i="125"/>
  <c r="F560" i="125"/>
  <c r="O235" i="125"/>
  <c r="I631" i="125"/>
  <c r="AD21" i="128"/>
  <c r="F234" i="125"/>
  <c r="Q127" i="125"/>
  <c r="G19" i="124"/>
  <c r="M705" i="125"/>
  <c r="G428" i="125"/>
  <c r="Q607" i="125"/>
  <c r="L934" i="125"/>
  <c r="S393" i="125"/>
  <c r="C35" i="128"/>
  <c r="M20" i="128"/>
  <c r="G496" i="125"/>
  <c r="J797" i="125"/>
  <c r="K220" i="125"/>
  <c r="H917" i="125"/>
  <c r="N506" i="125"/>
  <c r="Q23" i="124"/>
  <c r="M106" i="125"/>
  <c r="J583" i="125"/>
  <c r="N814" i="125"/>
  <c r="I713" i="125"/>
  <c r="O357" i="125"/>
  <c r="AD29" i="128"/>
  <c r="S367" i="125"/>
  <c r="C547" i="125"/>
  <c r="N267" i="125"/>
  <c r="K400" i="125"/>
  <c r="H583" i="125"/>
  <c r="I32" i="124"/>
  <c r="R545" i="125"/>
  <c r="A663" i="125"/>
  <c r="G808" i="125"/>
  <c r="R282" i="125"/>
  <c r="Q750" i="125"/>
  <c r="O942" i="125"/>
  <c r="E154" i="125"/>
  <c r="C166" i="125"/>
  <c r="A147" i="125"/>
  <c r="G213" i="125"/>
  <c r="A636" i="125"/>
  <c r="J792" i="125"/>
  <c r="S246" i="125"/>
  <c r="M162" i="125"/>
  <c r="H653" i="125"/>
  <c r="N888" i="125"/>
  <c r="R815" i="125"/>
  <c r="P246" i="125"/>
  <c r="K747" i="125"/>
  <c r="D708" i="125"/>
  <c r="C504" i="125"/>
  <c r="A157" i="125"/>
  <c r="N378" i="125"/>
  <c r="D50" i="125"/>
  <c r="I782" i="125"/>
  <c r="G235" i="125"/>
  <c r="K900" i="125"/>
  <c r="AF19" i="128"/>
  <c r="M600" i="125"/>
  <c r="C333" i="125"/>
  <c r="O725" i="125"/>
  <c r="M938" i="125"/>
  <c r="O484" i="125"/>
  <c r="J200" i="125"/>
  <c r="J855" i="125"/>
  <c r="D690" i="125"/>
  <c r="K331" i="125"/>
  <c r="I113" i="125"/>
  <c r="J425" i="125"/>
  <c r="Q614" i="125"/>
  <c r="P650" i="125"/>
  <c r="H806" i="125"/>
  <c r="G525" i="125"/>
  <c r="A825" i="125"/>
  <c r="A545" i="125"/>
  <c r="C884" i="125"/>
  <c r="C916" i="125"/>
  <c r="F285" i="125"/>
  <c r="Q804" i="125"/>
  <c r="Q209" i="125"/>
  <c r="L526" i="125"/>
  <c r="S911" i="125"/>
  <c r="B35" i="128"/>
  <c r="E303" i="125"/>
  <c r="N115" i="125"/>
  <c r="J128" i="125"/>
  <c r="P125" i="125"/>
  <c r="Q888" i="125"/>
  <c r="P387" i="125"/>
  <c r="C624" i="125"/>
  <c r="M617" i="125"/>
  <c r="P708" i="125"/>
  <c r="F158" i="125"/>
  <c r="E441" i="125"/>
  <c r="S7" i="125"/>
  <c r="S831" i="125"/>
  <c r="H589" i="125"/>
  <c r="H360" i="125"/>
  <c r="H773" i="125"/>
  <c r="M814" i="125"/>
  <c r="M71" i="125"/>
  <c r="L19" i="128"/>
  <c r="R25" i="128"/>
  <c r="G868" i="125"/>
  <c r="D29" i="125"/>
  <c r="R754" i="125"/>
  <c r="E106" i="125"/>
  <c r="C279" i="125"/>
  <c r="J850" i="125"/>
  <c r="Q502" i="125"/>
  <c r="J57" i="125"/>
  <c r="D16" i="128"/>
  <c r="AI46" i="128"/>
  <c r="G21" i="128"/>
  <c r="C388" i="125"/>
  <c r="A482" i="125"/>
  <c r="D229" i="125"/>
  <c r="C860" i="125"/>
  <c r="Q51" i="125"/>
  <c r="N671" i="125"/>
  <c r="N847" i="125"/>
  <c r="M879" i="125"/>
  <c r="AD28" i="128"/>
  <c r="K707" i="125"/>
  <c r="L900" i="125"/>
  <c r="M688" i="125"/>
  <c r="K496" i="125"/>
  <c r="S60" i="125"/>
  <c r="N740" i="125"/>
  <c r="Q820" i="125"/>
  <c r="B16" i="128"/>
  <c r="K412" i="125"/>
  <c r="F530" i="125"/>
  <c r="N206" i="125"/>
  <c r="H15" i="128"/>
  <c r="M514" i="125"/>
  <c r="R234" i="125"/>
  <c r="D499" i="125"/>
  <c r="S82" i="125"/>
  <c r="J355" i="125"/>
  <c r="E268" i="125"/>
  <c r="I665" i="125"/>
  <c r="I856" i="125"/>
  <c r="C686" i="125"/>
  <c r="H822" i="125"/>
  <c r="I760" i="125"/>
  <c r="R554" i="125"/>
  <c r="R864" i="125"/>
  <c r="M229" i="125"/>
  <c r="M505" i="125"/>
  <c r="H127" i="125"/>
  <c r="P853" i="125"/>
  <c r="M120" i="125"/>
  <c r="F281" i="125"/>
  <c r="E147" i="125"/>
  <c r="J11" i="128"/>
  <c r="G781" i="125"/>
  <c r="D10" i="124"/>
  <c r="Q915" i="125"/>
  <c r="I879" i="125"/>
  <c r="D392" i="125"/>
  <c r="E693" i="125"/>
  <c r="D732" i="125"/>
  <c r="E727" i="125"/>
  <c r="I397" i="125"/>
  <c r="N10" i="128"/>
  <c r="D448" i="125"/>
  <c r="G894" i="125"/>
  <c r="G885" i="125"/>
  <c r="N374" i="125"/>
  <c r="E21" i="128"/>
  <c r="J383" i="125"/>
  <c r="K698" i="125"/>
  <c r="H747" i="125"/>
  <c r="O249" i="125"/>
  <c r="I238" i="125"/>
  <c r="L510" i="125"/>
  <c r="G591" i="125"/>
  <c r="F44" i="128"/>
  <c r="D733" i="125"/>
  <c r="H325" i="125"/>
  <c r="AF18" i="128"/>
  <c r="D18" i="128"/>
  <c r="Q178" i="125"/>
  <c r="I590" i="125"/>
  <c r="R240" i="125"/>
  <c r="D469" i="125"/>
  <c r="A346" i="125"/>
  <c r="AD36" i="128"/>
  <c r="S648" i="125"/>
  <c r="O826" i="125"/>
  <c r="J15" i="124"/>
  <c r="E450" i="125"/>
  <c r="S66" i="125"/>
  <c r="I23" i="125"/>
  <c r="H708" i="125"/>
  <c r="K648" i="125"/>
  <c r="E820" i="125"/>
  <c r="C398" i="125"/>
  <c r="K333" i="125"/>
  <c r="D125" i="125"/>
  <c r="C452" i="125"/>
  <c r="I918" i="125"/>
  <c r="M391" i="125"/>
  <c r="F135" i="125"/>
  <c r="X166" i="124"/>
  <c r="G864" i="125"/>
  <c r="J166" i="125"/>
  <c r="F545" i="125"/>
  <c r="N164" i="125"/>
  <c r="J528" i="125"/>
  <c r="G287" i="125"/>
  <c r="K184" i="125"/>
  <c r="C135" i="125"/>
  <c r="O512" i="125"/>
  <c r="K526" i="125"/>
  <c r="S756" i="125"/>
  <c r="E37" i="125"/>
  <c r="O632" i="125"/>
  <c r="N818" i="125"/>
  <c r="J296" i="125"/>
  <c r="A676" i="125"/>
  <c r="R927" i="125"/>
  <c r="G689" i="125"/>
  <c r="F772" i="125"/>
  <c r="M426" i="125"/>
  <c r="K540" i="125"/>
  <c r="N285" i="125"/>
  <c r="C585" i="125"/>
  <c r="AE10" i="128"/>
  <c r="A874" i="125"/>
  <c r="C423" i="125"/>
  <c r="E471" i="125"/>
  <c r="K653" i="125"/>
  <c r="E44" i="125"/>
  <c r="N80" i="125"/>
  <c r="N591" i="125"/>
  <c r="K29" i="128"/>
  <c r="N604" i="125"/>
  <c r="D121" i="125"/>
  <c r="C120" i="125"/>
  <c r="AD31" i="128"/>
  <c r="A588" i="125"/>
  <c r="R797" i="125"/>
  <c r="C429" i="125"/>
  <c r="M496" i="125"/>
  <c r="M901" i="125"/>
  <c r="G487" i="125"/>
  <c r="AD32" i="128"/>
  <c r="H738" i="125"/>
  <c r="L821" i="125"/>
  <c r="A428" i="125"/>
  <c r="O817" i="125"/>
  <c r="H159" i="125"/>
  <c r="C696" i="125"/>
  <c r="P55" i="125"/>
  <c r="D15" i="124"/>
  <c r="I617" i="125"/>
  <c r="A441" i="125"/>
  <c r="H196" i="125"/>
  <c r="Q475" i="125"/>
  <c r="R781" i="125"/>
  <c r="P63" i="125"/>
  <c r="M922" i="125"/>
  <c r="R565" i="125"/>
  <c r="L830" i="125"/>
  <c r="Q741" i="125"/>
  <c r="C832" i="125"/>
  <c r="J924" i="125"/>
  <c r="P630" i="125"/>
  <c r="F35" i="128"/>
  <c r="G42" i="125"/>
  <c r="M450" i="125"/>
  <c r="H588" i="125"/>
  <c r="G912" i="125"/>
  <c r="S72" i="125"/>
  <c r="S884" i="125"/>
  <c r="AB33" i="128"/>
  <c r="C528" i="125"/>
  <c r="O191" i="125"/>
  <c r="C446" i="125"/>
  <c r="L452" i="125"/>
  <c r="R297" i="125"/>
  <c r="P440" i="125"/>
  <c r="F830" i="125"/>
  <c r="M680" i="125"/>
  <c r="H549" i="125"/>
  <c r="I334" i="125"/>
  <c r="P783" i="125"/>
  <c r="M499" i="125"/>
  <c r="P13" i="128"/>
  <c r="S608" i="125"/>
  <c r="Q812" i="125"/>
  <c r="O481" i="125"/>
  <c r="I220" i="125"/>
  <c r="S851" i="125"/>
  <c r="S496" i="125"/>
  <c r="D852" i="125"/>
  <c r="J366" i="125"/>
  <c r="D398" i="125"/>
  <c r="I447" i="125"/>
  <c r="A884" i="125"/>
  <c r="F666" i="125"/>
  <c r="K592" i="125"/>
  <c r="C241" i="125"/>
  <c r="F125" i="125"/>
  <c r="N648" i="125"/>
  <c r="C438" i="125"/>
  <c r="C204" i="125"/>
  <c r="R421" i="125"/>
  <c r="F104" i="125"/>
  <c r="C284" i="125"/>
  <c r="E611" i="125"/>
  <c r="S741" i="125"/>
  <c r="L699" i="125"/>
  <c r="C517" i="125"/>
  <c r="S71" i="125"/>
  <c r="E315" i="125"/>
  <c r="O735" i="125"/>
  <c r="L524" i="125"/>
  <c r="F420" i="125"/>
  <c r="J120" i="125"/>
  <c r="M41" i="128"/>
  <c r="R206" i="125"/>
  <c r="C498" i="125"/>
  <c r="P547" i="125"/>
  <c r="E304" i="125"/>
  <c r="H783" i="125"/>
  <c r="F517" i="125"/>
  <c r="C756" i="125"/>
  <c r="G844" i="125"/>
  <c r="I406" i="125"/>
  <c r="AB7" i="128"/>
  <c r="AA30" i="128"/>
  <c r="A583" i="125"/>
  <c r="K471" i="125"/>
  <c r="R294" i="125"/>
  <c r="R9" i="128"/>
  <c r="G814" i="125"/>
  <c r="AF12" i="128"/>
  <c r="R16" i="128"/>
  <c r="M16" i="128"/>
  <c r="O23" i="125"/>
  <c r="Q681" i="125"/>
  <c r="I868" i="125"/>
  <c r="H93" i="125"/>
  <c r="A898" i="125"/>
  <c r="J619" i="125"/>
  <c r="Q788" i="125"/>
  <c r="J7" i="128"/>
  <c r="C245" i="125"/>
  <c r="C485" i="125"/>
  <c r="D109" i="125"/>
  <c r="M808" i="125"/>
  <c r="D554" i="125"/>
  <c r="J813" i="125"/>
  <c r="N45" i="125"/>
  <c r="Q136" i="125"/>
  <c r="H482" i="125"/>
  <c r="O33" i="125"/>
  <c r="I542" i="125"/>
  <c r="H295" i="125"/>
  <c r="Q597" i="125"/>
  <c r="H587" i="125"/>
  <c r="C141" i="125"/>
  <c r="Q150" i="125"/>
  <c r="P656" i="125"/>
  <c r="H160" i="125"/>
  <c r="Q901" i="125"/>
  <c r="N318" i="125"/>
  <c r="F287" i="125"/>
  <c r="G435" i="125"/>
  <c r="AC12" i="128"/>
  <c r="A781" i="125"/>
  <c r="A430" i="125"/>
  <c r="L32" i="125"/>
  <c r="M22" i="125"/>
  <c r="R778" i="125"/>
  <c r="P564" i="125"/>
  <c r="D761" i="125"/>
  <c r="I708" i="125"/>
  <c r="K364" i="125"/>
  <c r="D927" i="125"/>
  <c r="A208" i="125"/>
  <c r="S306" i="125"/>
  <c r="M799" i="125"/>
  <c r="G13" i="124"/>
  <c r="E297" i="125"/>
  <c r="O845" i="125"/>
  <c r="K79" i="125"/>
  <c r="R169" i="125"/>
  <c r="I330" i="125"/>
  <c r="G14" i="125"/>
  <c r="P785" i="125"/>
  <c r="Q844" i="125"/>
  <c r="P852" i="125"/>
  <c r="A170" i="125"/>
  <c r="J787" i="125"/>
  <c r="L619" i="125"/>
  <c r="O766" i="125"/>
  <c r="P614" i="125"/>
  <c r="J848" i="125"/>
  <c r="M865" i="125"/>
  <c r="R578" i="125"/>
  <c r="K381" i="125"/>
  <c r="S617" i="125"/>
  <c r="E342" i="125"/>
  <c r="S698" i="125"/>
  <c r="N537" i="125"/>
  <c r="K655" i="125"/>
  <c r="M684" i="125"/>
  <c r="L781" i="125"/>
  <c r="M666" i="125"/>
  <c r="P900" i="125"/>
  <c r="N460" i="125"/>
  <c r="Q798" i="125"/>
  <c r="F426" i="125"/>
  <c r="I112" i="125"/>
  <c r="Q825" i="125"/>
  <c r="D17" i="128"/>
  <c r="I42" i="128"/>
  <c r="N136" i="125"/>
  <c r="P229" i="125"/>
  <c r="O930" i="125"/>
  <c r="R677" i="125"/>
  <c r="R83" i="125"/>
  <c r="P790" i="125"/>
  <c r="F216" i="125"/>
  <c r="S518" i="125"/>
  <c r="A461" i="125"/>
  <c r="J8" i="124"/>
  <c r="L62" i="125"/>
  <c r="P935" i="125"/>
  <c r="G259" i="125"/>
  <c r="O591" i="125"/>
  <c r="A590" i="125"/>
  <c r="R429" i="125"/>
  <c r="I453" i="125"/>
  <c r="AB26" i="128"/>
  <c r="Q258" i="125"/>
  <c r="I133" i="125"/>
  <c r="S549" i="125"/>
  <c r="C769" i="125"/>
  <c r="C9" i="128"/>
  <c r="S205" i="125"/>
  <c r="N557" i="125"/>
  <c r="M646" i="125"/>
  <c r="Q745" i="125"/>
  <c r="D71" i="125"/>
  <c r="R861" i="125"/>
  <c r="C546" i="125"/>
  <c r="C571" i="125"/>
  <c r="K352" i="125"/>
  <c r="L28" i="128"/>
  <c r="I551" i="125"/>
  <c r="E249" i="125"/>
  <c r="A474" i="125"/>
  <c r="H407" i="125"/>
  <c r="L422" i="125"/>
  <c r="E772" i="125"/>
  <c r="O422" i="125"/>
  <c r="W36" i="128"/>
  <c r="R441" i="125"/>
  <c r="P727" i="125"/>
  <c r="N105" i="125"/>
  <c r="L109" i="125"/>
  <c r="R35" i="125"/>
  <c r="R749" i="125"/>
  <c r="F462" i="125"/>
  <c r="S797" i="125"/>
  <c r="G325" i="125"/>
  <c r="AJ20" i="124"/>
  <c r="O123" i="125"/>
  <c r="P27" i="128"/>
  <c r="G119" i="125"/>
  <c r="F827" i="125"/>
  <c r="G108" i="125"/>
  <c r="A721" i="125"/>
  <c r="D385" i="125"/>
  <c r="G164" i="125"/>
  <c r="O834" i="125"/>
  <c r="A422" i="125"/>
  <c r="J567" i="125"/>
  <c r="E513" i="125"/>
  <c r="L687" i="125"/>
  <c r="R208" i="125"/>
  <c r="A185" i="125"/>
  <c r="N516" i="125"/>
  <c r="F272" i="125"/>
  <c r="F872" i="125"/>
  <c r="F459" i="125"/>
  <c r="D466" i="125"/>
  <c r="J360" i="125"/>
  <c r="E116" i="125"/>
  <c r="O714" i="125"/>
  <c r="H784" i="125"/>
  <c r="J705" i="125"/>
  <c r="Q516" i="125"/>
  <c r="L8" i="124"/>
  <c r="N540" i="125"/>
  <c r="J490" i="125"/>
  <c r="E381" i="125"/>
  <c r="M914" i="125"/>
  <c r="C598" i="125"/>
  <c r="B37" i="128"/>
  <c r="D476" i="125"/>
  <c r="R769" i="125"/>
  <c r="R544" i="125"/>
  <c r="M16" i="125"/>
  <c r="L603" i="125"/>
  <c r="C725" i="125"/>
  <c r="J738" i="125"/>
  <c r="J171" i="125"/>
  <c r="J840" i="125"/>
  <c r="S687" i="125"/>
  <c r="E738" i="125"/>
  <c r="K635" i="125"/>
  <c r="L551" i="125"/>
  <c r="E256" i="125"/>
  <c r="G915" i="125"/>
  <c r="Q831" i="125"/>
  <c r="N576" i="125"/>
  <c r="R697" i="125"/>
  <c r="O472" i="125"/>
  <c r="J554" i="125"/>
  <c r="A855" i="125"/>
  <c r="E686" i="125"/>
  <c r="C260" i="125"/>
  <c r="L748" i="125"/>
  <c r="I852" i="125"/>
  <c r="Q596" i="125"/>
  <c r="E876" i="125"/>
  <c r="N25" i="124"/>
  <c r="M29" i="128"/>
  <c r="J561" i="125"/>
  <c r="F662" i="125"/>
  <c r="R788" i="125"/>
  <c r="R715" i="125"/>
  <c r="A542" i="125"/>
  <c r="S528" i="125"/>
  <c r="AJ21" i="124"/>
  <c r="D475" i="125"/>
  <c r="I83" i="125"/>
  <c r="S417" i="125"/>
  <c r="S461" i="125"/>
  <c r="O27" i="124"/>
  <c r="Q662" i="125"/>
  <c r="H141" i="125"/>
  <c r="L698" i="125"/>
  <c r="E87" i="125"/>
  <c r="P799" i="125"/>
  <c r="S144" i="125"/>
  <c r="G409" i="125"/>
  <c r="K858" i="125"/>
  <c r="H112" i="125"/>
  <c r="AK27" i="128"/>
  <c r="I528" i="125"/>
  <c r="M801" i="125"/>
  <c r="K669" i="125"/>
  <c r="A688" i="125"/>
  <c r="G639" i="125"/>
  <c r="Q23" i="128"/>
  <c r="H875" i="125"/>
  <c r="A64" i="125"/>
  <c r="D401" i="125"/>
  <c r="M220" i="125"/>
  <c r="C868" i="125"/>
  <c r="C831" i="125"/>
  <c r="G542" i="125"/>
  <c r="N442" i="125"/>
  <c r="C250" i="125"/>
  <c r="I623" i="125"/>
  <c r="H871" i="125"/>
  <c r="C542" i="125"/>
  <c r="S458" i="125"/>
  <c r="I831" i="125"/>
  <c r="P745" i="125"/>
  <c r="C563" i="125"/>
  <c r="S168" i="125"/>
  <c r="Q932" i="125"/>
  <c r="H33" i="125"/>
  <c r="M96" i="125"/>
  <c r="E462" i="125"/>
  <c r="O473" i="125"/>
  <c r="C553" i="125"/>
  <c r="N256" i="125"/>
  <c r="L17" i="125"/>
  <c r="R204" i="125"/>
  <c r="P901" i="125"/>
  <c r="M214" i="125"/>
  <c r="K789" i="125"/>
  <c r="K458" i="125"/>
  <c r="C428" i="125"/>
  <c r="Q500" i="125"/>
  <c r="P459" i="125"/>
  <c r="C62" i="125"/>
  <c r="Q780" i="125"/>
  <c r="Q651" i="125"/>
  <c r="D880" i="125"/>
  <c r="O184" i="125"/>
  <c r="G660" i="125"/>
  <c r="S422" i="125"/>
  <c r="P486" i="125"/>
  <c r="P733" i="125"/>
  <c r="S43" i="125"/>
  <c r="R242" i="125"/>
  <c r="I825" i="125"/>
  <c r="J43" i="125"/>
  <c r="R753" i="125"/>
  <c r="K912" i="125"/>
  <c r="O629" i="125"/>
  <c r="C935" i="125"/>
  <c r="P171" i="125"/>
  <c r="E890" i="125"/>
  <c r="M227" i="125"/>
  <c r="K10" i="125"/>
  <c r="C768" i="125"/>
  <c r="N7" i="124"/>
  <c r="Q658" i="125"/>
  <c r="M21" i="125"/>
  <c r="E138" i="125"/>
  <c r="L323" i="125"/>
  <c r="Y44" i="128"/>
  <c r="S289" i="125"/>
  <c r="J286" i="125"/>
  <c r="E652" i="125"/>
  <c r="D590" i="125"/>
  <c r="AA42" i="128"/>
  <c r="Z27" i="128"/>
  <c r="N196" i="125"/>
  <c r="D43" i="128"/>
  <c r="O268" i="125"/>
  <c r="D827" i="125"/>
  <c r="H752" i="125"/>
  <c r="C631" i="125"/>
  <c r="Y39" i="128"/>
  <c r="J633" i="125"/>
  <c r="R326" i="125"/>
  <c r="H152" i="125"/>
  <c r="G208" i="125"/>
  <c r="P818" i="125"/>
  <c r="S81" i="125"/>
  <c r="J276" i="125"/>
  <c r="S164" i="125"/>
  <c r="C667" i="125"/>
  <c r="D430" i="125"/>
  <c r="S268" i="125"/>
  <c r="N874" i="125"/>
  <c r="M487" i="125"/>
  <c r="E407" i="125"/>
  <c r="Q610" i="125"/>
  <c r="K943" i="125"/>
  <c r="Q456" i="125"/>
  <c r="D122" i="125"/>
  <c r="H704" i="125"/>
  <c r="I881" i="125"/>
  <c r="S921" i="125"/>
  <c r="I682" i="125"/>
  <c r="Q454" i="125"/>
  <c r="Q620" i="125"/>
  <c r="P57" i="125"/>
  <c r="K628" i="125"/>
  <c r="E682" i="125"/>
  <c r="A736" i="125"/>
  <c r="H131" i="125"/>
  <c r="H224" i="125"/>
  <c r="K930" i="125"/>
  <c r="Q649" i="125"/>
  <c r="D403" i="125"/>
  <c r="O902" i="125"/>
  <c r="K151" i="125"/>
  <c r="E863" i="125"/>
  <c r="D17" i="124"/>
  <c r="O209" i="125"/>
  <c r="F869" i="125"/>
  <c r="D795" i="125"/>
  <c r="E285" i="125"/>
  <c r="A626" i="125"/>
  <c r="P23" i="125"/>
  <c r="L810" i="125"/>
  <c r="C193" i="125"/>
  <c r="I77" i="125"/>
  <c r="I188" i="125"/>
  <c r="I116" i="125"/>
  <c r="I14" i="124"/>
  <c r="K726" i="125"/>
  <c r="D544" i="125"/>
  <c r="G302" i="125"/>
  <c r="H715" i="125"/>
  <c r="C65" i="125"/>
  <c r="F650" i="125"/>
  <c r="C758" i="125"/>
  <c r="C384" i="125"/>
  <c r="L841" i="125"/>
  <c r="L20" i="125"/>
  <c r="L508" i="125"/>
  <c r="G498" i="125"/>
  <c r="D167" i="125"/>
  <c r="K370" i="125"/>
  <c r="P19" i="128"/>
  <c r="AF43" i="128"/>
  <c r="N213" i="125"/>
  <c r="C809" i="125"/>
  <c r="C236" i="125"/>
  <c r="H714" i="125"/>
  <c r="E714" i="125"/>
  <c r="K586" i="125"/>
  <c r="R55" i="125"/>
  <c r="K876" i="125"/>
  <c r="G374" i="125"/>
  <c r="M614" i="125"/>
  <c r="I610" i="125"/>
  <c r="R706" i="125"/>
  <c r="Q405" i="125"/>
  <c r="M347" i="125"/>
  <c r="A677" i="125"/>
  <c r="AI20" i="128"/>
  <c r="I28" i="128"/>
  <c r="K459" i="125"/>
  <c r="K578" i="125"/>
  <c r="K378" i="125"/>
  <c r="D938" i="125"/>
  <c r="R427" i="125"/>
  <c r="I314" i="125"/>
  <c r="R783" i="125"/>
  <c r="E482" i="125"/>
  <c r="N25" i="128"/>
  <c r="T17" i="124"/>
  <c r="J342" i="125"/>
  <c r="G759" i="125"/>
  <c r="F784" i="125"/>
  <c r="E296" i="125"/>
  <c r="H202" i="125"/>
  <c r="H44" i="125"/>
  <c r="O681" i="125"/>
  <c r="O399" i="125"/>
  <c r="C152" i="125"/>
  <c r="L334" i="125"/>
  <c r="A465" i="125"/>
  <c r="P751" i="125"/>
  <c r="I34" i="128"/>
  <c r="S353" i="125"/>
  <c r="G22" i="124"/>
  <c r="S563" i="125"/>
  <c r="K318" i="125"/>
  <c r="H520" i="125"/>
  <c r="J19" i="128"/>
  <c r="I859" i="125"/>
  <c r="C345" i="125"/>
  <c r="P910" i="125"/>
  <c r="K790" i="125"/>
  <c r="F854" i="125"/>
  <c r="Y16" i="128"/>
  <c r="I819" i="125"/>
  <c r="O282" i="125"/>
  <c r="G34" i="125"/>
  <c r="F738" i="125"/>
  <c r="S684" i="125"/>
  <c r="AI32" i="128"/>
  <c r="R288" i="125"/>
  <c r="M11" i="128"/>
  <c r="D686" i="125"/>
  <c r="A717" i="125"/>
  <c r="A158" i="125"/>
  <c r="R526" i="125"/>
  <c r="F17" i="128"/>
  <c r="L362" i="125"/>
  <c r="L530" i="125"/>
  <c r="A127" i="125"/>
  <c r="D114" i="125"/>
  <c r="M763" i="125"/>
  <c r="AI8" i="128"/>
  <c r="O687" i="125"/>
  <c r="J680" i="125"/>
  <c r="A292" i="125"/>
  <c r="R668" i="125"/>
  <c r="P753" i="125"/>
  <c r="G597" i="125"/>
  <c r="L892" i="125"/>
  <c r="O797" i="125"/>
  <c r="G268" i="125"/>
  <c r="S580" i="125"/>
  <c r="I91" i="125"/>
  <c r="A494" i="125"/>
  <c r="Q940" i="125"/>
  <c r="O41" i="125"/>
  <c r="I454" i="125"/>
  <c r="P728" i="125"/>
  <c r="H244" i="125"/>
  <c r="D745" i="125"/>
  <c r="O80" i="125"/>
  <c r="A817" i="125"/>
  <c r="E858" i="125"/>
  <c r="S858" i="125"/>
  <c r="N817" i="125"/>
  <c r="J149" i="125"/>
  <c r="D40" i="128"/>
  <c r="S824" i="125"/>
  <c r="AJ19" i="124"/>
  <c r="J130" i="125"/>
  <c r="K63" i="125"/>
  <c r="S497" i="125"/>
  <c r="F24" i="124"/>
  <c r="E363" i="125"/>
  <c r="I76" i="125"/>
  <c r="I587" i="125"/>
  <c r="T32" i="124"/>
  <c r="R302" i="125"/>
  <c r="Q117" i="125"/>
  <c r="D853" i="125"/>
  <c r="P886" i="125"/>
  <c r="D527" i="125"/>
  <c r="F906" i="125"/>
  <c r="G244" i="125"/>
  <c r="Q773" i="125"/>
  <c r="R368" i="125"/>
  <c r="O10" i="124"/>
  <c r="J108" i="125"/>
  <c r="D808" i="125"/>
  <c r="C13" i="124"/>
  <c r="G828" i="125"/>
  <c r="C738" i="125"/>
  <c r="L755" i="125"/>
  <c r="I493" i="125"/>
  <c r="N190" i="125"/>
  <c r="N708" i="125"/>
  <c r="D47" i="125"/>
  <c r="I19" i="124"/>
  <c r="S937" i="125"/>
  <c r="J220" i="125"/>
  <c r="C536" i="125"/>
  <c r="Q10" i="125"/>
  <c r="R90" i="125"/>
  <c r="N682" i="125"/>
  <c r="D295" i="125"/>
  <c r="S439" i="125"/>
  <c r="G638" i="125"/>
  <c r="F563" i="125"/>
  <c r="F625" i="125"/>
  <c r="M46" i="125"/>
  <c r="B29" i="128"/>
  <c r="F431" i="125"/>
  <c r="O791" i="125"/>
  <c r="P599" i="125"/>
  <c r="P546" i="125"/>
  <c r="C391" i="125"/>
  <c r="S332" i="125"/>
  <c r="Q89" i="125"/>
  <c r="S771" i="125"/>
  <c r="P860" i="125"/>
  <c r="K34" i="128"/>
  <c r="O490" i="125"/>
  <c r="H447" i="125"/>
  <c r="P156" i="125"/>
  <c r="E647" i="125"/>
  <c r="S18" i="125"/>
  <c r="AA41" i="128"/>
  <c r="E837" i="125"/>
  <c r="P738" i="125"/>
  <c r="J556" i="125"/>
  <c r="C736" i="125"/>
  <c r="A52" i="125"/>
  <c r="N65" i="125"/>
  <c r="F298" i="125"/>
  <c r="F768" i="125"/>
  <c r="E718" i="125"/>
  <c r="K590" i="125"/>
  <c r="F55" i="125"/>
  <c r="N639" i="125"/>
  <c r="I794" i="125"/>
  <c r="L752" i="125"/>
  <c r="K731" i="125"/>
  <c r="A539" i="125"/>
  <c r="C63" i="125"/>
  <c r="AK23" i="128"/>
  <c r="F29" i="125"/>
  <c r="J645" i="125"/>
  <c r="J15" i="125"/>
  <c r="S291" i="125"/>
  <c r="I726" i="125"/>
  <c r="R708" i="125"/>
  <c r="N449" i="125"/>
  <c r="E353" i="125"/>
  <c r="D923" i="125"/>
  <c r="O50" i="125"/>
  <c r="P118" i="125"/>
  <c r="M266" i="125"/>
  <c r="F463" i="125"/>
  <c r="A833" i="125"/>
  <c r="I796" i="125"/>
  <c r="K544" i="125"/>
  <c r="S193" i="125"/>
  <c r="L816" i="125"/>
  <c r="K728" i="125"/>
  <c r="AD9" i="128"/>
  <c r="AB14" i="128"/>
  <c r="D784" i="125"/>
  <c r="G682" i="125"/>
  <c r="P639" i="125"/>
  <c r="K583" i="125"/>
  <c r="E810" i="125"/>
  <c r="F588" i="125"/>
  <c r="Q202" i="125"/>
  <c r="R202" i="125"/>
  <c r="J664" i="125"/>
  <c r="E581" i="125"/>
  <c r="J375" i="125"/>
  <c r="L154" i="125"/>
  <c r="S809" i="125"/>
  <c r="G942" i="125"/>
  <c r="AK20" i="128"/>
  <c r="S828" i="125"/>
  <c r="M7" i="125"/>
  <c r="O602" i="125"/>
  <c r="N219" i="125"/>
  <c r="C16" i="128"/>
  <c r="C512" i="125"/>
  <c r="F385" i="125"/>
  <c r="A834" i="125"/>
  <c r="O162" i="125"/>
  <c r="M375" i="125"/>
  <c r="N612" i="125"/>
  <c r="G928" i="125"/>
  <c r="D210" i="125"/>
  <c r="O664" i="125"/>
  <c r="H732" i="125"/>
  <c r="S171" i="125"/>
  <c r="I659" i="125"/>
  <c r="L425" i="125"/>
  <c r="E591" i="125"/>
  <c r="O856" i="125"/>
  <c r="D276" i="125"/>
  <c r="E677" i="125"/>
  <c r="G721" i="125"/>
  <c r="J785" i="125"/>
  <c r="E33" i="128"/>
  <c r="D52" i="125"/>
  <c r="O785" i="125"/>
  <c r="N607" i="125"/>
  <c r="L160" i="125"/>
  <c r="J38" i="128"/>
  <c r="G608" i="125"/>
  <c r="Q670" i="125"/>
  <c r="Q578" i="125"/>
  <c r="L419" i="125"/>
  <c r="H68" i="125"/>
  <c r="C674" i="125"/>
  <c r="G103" i="125"/>
  <c r="M893" i="125"/>
  <c r="F229" i="125"/>
  <c r="J509" i="125"/>
  <c r="E331" i="125"/>
  <c r="G576" i="125"/>
  <c r="Q90" i="125"/>
  <c r="Y42" i="128"/>
  <c r="C303" i="125"/>
  <c r="D244" i="125"/>
  <c r="N91" i="125"/>
  <c r="G710" i="125"/>
  <c r="G316" i="125"/>
  <c r="C760" i="125"/>
  <c r="F861" i="125"/>
  <c r="O33" i="128"/>
  <c r="H63" i="125"/>
  <c r="AG24" i="128"/>
  <c r="Q664" i="125"/>
  <c r="A767" i="125"/>
  <c r="O605" i="125"/>
  <c r="E897" i="125"/>
  <c r="N841" i="125"/>
  <c r="K121" i="125"/>
  <c r="F564" i="125"/>
  <c r="S531" i="125"/>
  <c r="Y22" i="128"/>
  <c r="L18" i="125"/>
  <c r="R595" i="125"/>
  <c r="Q540" i="125"/>
  <c r="AJ45" i="128"/>
  <c r="E857" i="125"/>
  <c r="O876" i="125"/>
  <c r="J801" i="125"/>
  <c r="O560" i="125"/>
  <c r="D805" i="125"/>
  <c r="D816" i="125"/>
  <c r="S328" i="125"/>
  <c r="Q446" i="125"/>
  <c r="M633" i="125"/>
  <c r="H82" i="125"/>
  <c r="J13" i="124"/>
  <c r="C733" i="125"/>
  <c r="F27" i="128"/>
  <c r="P569" i="125"/>
  <c r="M10" i="125"/>
  <c r="G861" i="125"/>
  <c r="M754" i="125"/>
  <c r="G826" i="125"/>
  <c r="T30" i="124"/>
  <c r="J779" i="125"/>
  <c r="N262" i="125"/>
  <c r="O586" i="125"/>
  <c r="O745" i="125"/>
  <c r="K170" i="125"/>
  <c r="H920" i="125"/>
  <c r="O574" i="125"/>
  <c r="J852" i="125"/>
  <c r="A546" i="125"/>
  <c r="N936" i="125"/>
  <c r="AB39" i="128"/>
  <c r="F25" i="124"/>
  <c r="W42" i="128"/>
  <c r="K171" i="125"/>
  <c r="G38" i="128"/>
  <c r="S584" i="125"/>
  <c r="M270" i="125"/>
  <c r="H259" i="125"/>
  <c r="E747" i="125"/>
  <c r="J591" i="125"/>
  <c r="N467" i="125"/>
  <c r="F708" i="125"/>
  <c r="I403" i="125"/>
  <c r="D530" i="125"/>
  <c r="F805" i="125"/>
  <c r="J359" i="125"/>
  <c r="D709" i="125"/>
  <c r="P436" i="125"/>
  <c r="R650" i="125"/>
  <c r="K414" i="125"/>
  <c r="AK8" i="128"/>
  <c r="G448" i="125"/>
  <c r="O906" i="125"/>
  <c r="E574" i="125"/>
  <c r="J18" i="128"/>
  <c r="M606" i="125"/>
  <c r="S265" i="125"/>
  <c r="C806" i="125"/>
  <c r="Q738" i="125"/>
  <c r="G185" i="125"/>
  <c r="S620" i="125"/>
  <c r="A286" i="125"/>
  <c r="AI21" i="128"/>
  <c r="D163" i="125"/>
  <c r="G704" i="125"/>
  <c r="M17" i="128"/>
  <c r="F773" i="125"/>
  <c r="R287" i="125"/>
  <c r="M565" i="125"/>
  <c r="R71" i="125"/>
  <c r="H494" i="125"/>
  <c r="K768" i="125"/>
  <c r="P927" i="125"/>
  <c r="N391" i="125"/>
  <c r="A212" i="125"/>
  <c r="K630" i="125"/>
  <c r="R855" i="125"/>
  <c r="S457" i="125"/>
  <c r="G855" i="125"/>
  <c r="M10" i="128"/>
  <c r="M139" i="125"/>
  <c r="S430" i="125"/>
  <c r="F116" i="125"/>
  <c r="F888" i="125"/>
  <c r="B14" i="128"/>
  <c r="C644" i="125"/>
  <c r="A384" i="125"/>
  <c r="P433" i="125"/>
  <c r="J812" i="125"/>
  <c r="E796" i="125"/>
  <c r="I910" i="125"/>
  <c r="G331" i="125"/>
  <c r="E504" i="125"/>
  <c r="C161" i="125"/>
  <c r="G940" i="125"/>
  <c r="D647" i="125"/>
  <c r="AH44" i="128"/>
  <c r="M91" i="125"/>
  <c r="E433" i="125"/>
  <c r="M145" i="125"/>
  <c r="F684" i="125"/>
  <c r="G307" i="125"/>
  <c r="M913" i="125"/>
  <c r="K23" i="125"/>
  <c r="P490" i="125"/>
  <c r="AF20" i="128"/>
  <c r="A134" i="125"/>
  <c r="Q361" i="125"/>
  <c r="E709" i="125"/>
  <c r="N406" i="125"/>
  <c r="Q189" i="125"/>
  <c r="I391" i="125"/>
  <c r="S736" i="125"/>
  <c r="G161" i="125"/>
  <c r="M886" i="125"/>
  <c r="D577" i="125"/>
  <c r="D775" i="125"/>
  <c r="F767" i="125"/>
  <c r="Q795" i="125"/>
  <c r="M824" i="125"/>
  <c r="C880" i="125"/>
  <c r="C397" i="125"/>
  <c r="P180" i="125"/>
  <c r="H697" i="125"/>
  <c r="L458" i="125"/>
  <c r="R903" i="125"/>
  <c r="K271" i="125"/>
  <c r="F278" i="125"/>
  <c r="J46" i="125"/>
  <c r="M374" i="125"/>
  <c r="C22" i="128"/>
  <c r="K844" i="125"/>
  <c r="N845" i="125"/>
  <c r="X7" i="128"/>
  <c r="G330" i="125"/>
  <c r="M795" i="125"/>
  <c r="M931" i="125"/>
  <c r="AJ11" i="128"/>
  <c r="Q298" i="125"/>
  <c r="R389" i="125"/>
  <c r="K765" i="125"/>
  <c r="A700" i="125"/>
  <c r="A760" i="125"/>
  <c r="M8" i="128"/>
  <c r="M575" i="125"/>
  <c r="G812" i="125"/>
  <c r="N398" i="125"/>
  <c r="E663" i="125"/>
  <c r="E415" i="125"/>
  <c r="J118" i="125"/>
  <c r="M418" i="125"/>
  <c r="O425" i="125"/>
  <c r="Q99" i="125"/>
  <c r="D380" i="125"/>
  <c r="AJ7" i="124"/>
  <c r="E34" i="128"/>
  <c r="Q840" i="125"/>
  <c r="X11" i="128"/>
  <c r="N138" i="125"/>
  <c r="F660" i="125"/>
  <c r="O859" i="125"/>
  <c r="N482" i="125"/>
  <c r="E123" i="125"/>
  <c r="C777" i="125"/>
  <c r="W13" i="128"/>
  <c r="Q77" i="125"/>
  <c r="A374" i="125"/>
  <c r="G669" i="125"/>
  <c r="I24" i="124"/>
  <c r="N635" i="125"/>
  <c r="J437" i="125"/>
  <c r="G543" i="125"/>
  <c r="L767" i="125"/>
  <c r="C16" i="124"/>
  <c r="O619" i="125"/>
  <c r="S386" i="125"/>
  <c r="M590" i="125"/>
  <c r="R760" i="125"/>
  <c r="O26" i="124"/>
  <c r="L787" i="125"/>
  <c r="J523" i="125"/>
  <c r="I15" i="128"/>
  <c r="O365" i="125"/>
  <c r="AE9" i="128"/>
  <c r="N738" i="125"/>
  <c r="C85" i="125"/>
  <c r="H458" i="125"/>
  <c r="C805" i="125"/>
  <c r="N26" i="128"/>
  <c r="A682" i="125"/>
  <c r="C7" i="124"/>
  <c r="G539" i="125"/>
  <c r="K733" i="125"/>
  <c r="S475" i="125"/>
  <c r="Z34" i="128"/>
  <c r="R742" i="125"/>
  <c r="J863" i="125"/>
  <c r="A637" i="125"/>
  <c r="P29" i="128"/>
  <c r="J690" i="125"/>
  <c r="S204" i="125"/>
  <c r="K479" i="125"/>
  <c r="F107" i="125"/>
  <c r="P340" i="125"/>
  <c r="A518" i="125"/>
  <c r="G607" i="125"/>
  <c r="E624" i="125"/>
  <c r="A803" i="125"/>
  <c r="AK31" i="128"/>
  <c r="S679" i="125"/>
  <c r="K472" i="125"/>
  <c r="F201" i="125"/>
  <c r="F924" i="125"/>
  <c r="M48" i="125"/>
  <c r="AE24" i="128"/>
  <c r="H522" i="125"/>
  <c r="O372" i="125"/>
  <c r="N64" i="125"/>
  <c r="Q558" i="125"/>
  <c r="M602" i="125"/>
  <c r="AA14" i="128"/>
  <c r="P42" i="125"/>
  <c r="H942" i="125"/>
  <c r="F113" i="125"/>
  <c r="P672" i="125"/>
  <c r="B31" i="124"/>
  <c r="R801" i="125"/>
  <c r="O18" i="125"/>
  <c r="N41" i="125"/>
  <c r="N333" i="125"/>
  <c r="J644" i="125"/>
  <c r="N811" i="125"/>
  <c r="E584" i="125"/>
  <c r="M341" i="125"/>
  <c r="G830" i="125"/>
  <c r="D467" i="125"/>
  <c r="E122" i="125"/>
  <c r="I889" i="125"/>
  <c r="P882" i="125"/>
  <c r="K862" i="125"/>
  <c r="N894" i="125"/>
  <c r="E839" i="125"/>
  <c r="D762" i="125"/>
  <c r="D930" i="125"/>
  <c r="A789" i="125"/>
  <c r="O840" i="125"/>
  <c r="Q586" i="125"/>
  <c r="S102" i="125"/>
  <c r="R803" i="125"/>
  <c r="Q604" i="125"/>
  <c r="H756" i="125"/>
  <c r="J88" i="125"/>
  <c r="J320" i="125"/>
  <c r="J824" i="125"/>
  <c r="O695" i="125"/>
  <c r="H555" i="125"/>
  <c r="D608" i="125"/>
  <c r="K24" i="128"/>
  <c r="O304" i="125"/>
  <c r="F87" i="125"/>
  <c r="D532" i="125"/>
  <c r="S23" i="125"/>
  <c r="X28" i="128"/>
  <c r="M209" i="125"/>
  <c r="P33" i="128"/>
  <c r="S327" i="125"/>
  <c r="L79" i="125"/>
  <c r="F569" i="125"/>
  <c r="F600" i="125"/>
  <c r="L628" i="125"/>
  <c r="F143" i="125"/>
  <c r="K18" i="128"/>
  <c r="S913" i="125"/>
  <c r="H910" i="125"/>
  <c r="S203" i="125"/>
  <c r="G61" i="125"/>
  <c r="S9" i="125"/>
  <c r="M183" i="125"/>
  <c r="O34" i="128"/>
  <c r="M268" i="125"/>
  <c r="K829" i="125"/>
  <c r="N761" i="125"/>
  <c r="I136" i="125"/>
  <c r="AJ24" i="124"/>
  <c r="O857" i="125"/>
  <c r="L792" i="125"/>
  <c r="S875" i="125"/>
  <c r="A555" i="125"/>
  <c r="N831" i="125"/>
  <c r="J326" i="125"/>
  <c r="S212" i="125"/>
  <c r="L359" i="125"/>
  <c r="R569" i="125"/>
  <c r="S899" i="125"/>
  <c r="D128" i="125"/>
  <c r="P805" i="125"/>
  <c r="F621" i="125"/>
  <c r="Y9" i="128"/>
  <c r="E39" i="125"/>
  <c r="E710" i="125"/>
  <c r="H610" i="125"/>
  <c r="R479" i="125"/>
  <c r="J489" i="125"/>
  <c r="D748" i="125"/>
  <c r="D98" i="125"/>
  <c r="E360" i="125"/>
  <c r="A262" i="125"/>
  <c r="S483" i="125"/>
  <c r="N483" i="125"/>
  <c r="P662" i="125"/>
  <c r="M573" i="125"/>
  <c r="D885" i="125"/>
  <c r="J538" i="125"/>
  <c r="G574" i="125"/>
  <c r="G150" i="125"/>
  <c r="A161" i="125"/>
  <c r="S887" i="125"/>
  <c r="R7" i="125"/>
  <c r="P711" i="125"/>
  <c r="AK14" i="128"/>
  <c r="K772" i="125"/>
  <c r="A60" i="125"/>
  <c r="H199" i="125"/>
  <c r="E703" i="125"/>
  <c r="M511" i="125"/>
  <c r="N735" i="125"/>
  <c r="P626" i="125"/>
  <c r="K262" i="125"/>
  <c r="A371" i="125"/>
  <c r="I887" i="125"/>
  <c r="F860" i="125"/>
  <c r="M740" i="125"/>
  <c r="H564" i="125"/>
  <c r="P266" i="125"/>
  <c r="D901" i="125"/>
  <c r="G270" i="125"/>
  <c r="J728" i="125"/>
  <c r="C602" i="125"/>
  <c r="H484" i="125"/>
  <c r="L391" i="125"/>
  <c r="M670" i="125"/>
  <c r="Q725" i="125"/>
  <c r="O131" i="125"/>
  <c r="O609" i="125"/>
  <c r="H378" i="125"/>
  <c r="R807" i="125"/>
  <c r="C407" i="125"/>
  <c r="AA16" i="128"/>
  <c r="E181" i="125"/>
  <c r="N916" i="125"/>
  <c r="L339" i="125"/>
  <c r="N55" i="125"/>
  <c r="Q743" i="125"/>
  <c r="K489" i="125"/>
  <c r="P213" i="125"/>
  <c r="X37" i="128"/>
  <c r="D471" i="125"/>
  <c r="N41" i="128"/>
  <c r="H178" i="125"/>
  <c r="N130" i="125"/>
  <c r="J937" i="125"/>
  <c r="I321" i="125"/>
  <c r="Q340" i="125"/>
  <c r="E585" i="125"/>
  <c r="A557" i="125"/>
  <c r="A120" i="125"/>
  <c r="F75" i="125"/>
  <c r="P116" i="125"/>
  <c r="L211" i="125"/>
  <c r="E619" i="125"/>
  <c r="R622" i="125"/>
  <c r="E901" i="125"/>
  <c r="AK11" i="128"/>
  <c r="M811" i="125"/>
  <c r="N647" i="125"/>
  <c r="S729" i="125"/>
  <c r="L873" i="125"/>
  <c r="M917" i="125"/>
  <c r="J613" i="125"/>
  <c r="K668" i="125"/>
  <c r="A729" i="125"/>
  <c r="F516" i="125"/>
  <c r="C919" i="125"/>
  <c r="J365" i="125"/>
  <c r="L924" i="125"/>
  <c r="R689" i="125"/>
  <c r="O697" i="125"/>
  <c r="R852" i="125"/>
  <c r="A691" i="125"/>
  <c r="AF42" i="128"/>
  <c r="F40" i="128"/>
  <c r="R21" i="124"/>
  <c r="E540" i="125"/>
  <c r="F819" i="125"/>
  <c r="M452" i="125"/>
  <c r="P781" i="125"/>
  <c r="D445" i="125"/>
  <c r="Q926" i="125"/>
  <c r="R373" i="125"/>
  <c r="J584" i="125"/>
  <c r="AI30" i="128"/>
  <c r="M27" i="125"/>
  <c r="M377" i="125"/>
  <c r="S572" i="125"/>
  <c r="R331" i="125"/>
  <c r="R197" i="125"/>
  <c r="G14" i="128"/>
  <c r="K38" i="125"/>
  <c r="A391" i="125"/>
  <c r="C739" i="125"/>
  <c r="P324" i="125"/>
  <c r="I341" i="125"/>
  <c r="D26" i="125"/>
  <c r="W18" i="128"/>
  <c r="E253" i="125"/>
  <c r="M359" i="125"/>
  <c r="H315" i="125"/>
  <c r="H574" i="125"/>
  <c r="K723" i="125"/>
  <c r="A840" i="125"/>
  <c r="I500" i="125"/>
  <c r="C315" i="125"/>
  <c r="Q777" i="125"/>
  <c r="F450" i="125"/>
  <c r="D678" i="125"/>
  <c r="K207" i="125"/>
  <c r="N736" i="125"/>
  <c r="AG46" i="128"/>
  <c r="D110" i="125"/>
  <c r="M734" i="125"/>
  <c r="G295" i="125"/>
  <c r="P937" i="125"/>
  <c r="Q708" i="125"/>
  <c r="F344" i="125"/>
  <c r="P622" i="125"/>
  <c r="S641" i="125"/>
  <c r="N328" i="125"/>
  <c r="G565" i="125"/>
  <c r="H301" i="125"/>
  <c r="L740" i="125"/>
  <c r="A615" i="125"/>
  <c r="O117" i="125"/>
  <c r="A914" i="125"/>
  <c r="R18" i="125"/>
  <c r="H116" i="125"/>
  <c r="L363" i="125"/>
  <c r="K623" i="125"/>
  <c r="O90" i="125"/>
  <c r="E641" i="125"/>
  <c r="R164" i="125"/>
  <c r="P859" i="125"/>
  <c r="P716" i="125"/>
  <c r="Q937" i="125"/>
  <c r="F440" i="125"/>
  <c r="D728" i="125"/>
  <c r="E69" i="125"/>
  <c r="I812" i="125"/>
  <c r="O846" i="125"/>
  <c r="F41" i="128"/>
  <c r="AB43" i="128"/>
  <c r="R62" i="125"/>
  <c r="M114" i="125"/>
  <c r="M23" i="128"/>
  <c r="R273" i="125"/>
  <c r="D937" i="125"/>
  <c r="K786" i="125"/>
  <c r="E14" i="125"/>
  <c r="L385" i="125"/>
  <c r="I815" i="125"/>
  <c r="F724" i="125"/>
  <c r="I20" i="128"/>
  <c r="L535" i="125"/>
  <c r="M123" i="125"/>
  <c r="G585" i="125"/>
  <c r="P826" i="125"/>
  <c r="A85" i="125"/>
  <c r="J794" i="125"/>
  <c r="O614" i="125"/>
  <c r="H110" i="125"/>
  <c r="I462" i="125"/>
  <c r="L576" i="125"/>
  <c r="G579" i="125"/>
  <c r="L625" i="125"/>
  <c r="J845" i="125"/>
  <c r="F10" i="128"/>
  <c r="D850" i="125"/>
  <c r="L907" i="125"/>
  <c r="N919" i="125"/>
  <c r="H836" i="125"/>
  <c r="L338" i="125"/>
  <c r="K701" i="125"/>
  <c r="D400" i="125"/>
  <c r="S140" i="125"/>
  <c r="A90" i="125"/>
  <c r="A139" i="125"/>
  <c r="G323" i="125"/>
  <c r="N895" i="125"/>
  <c r="S92" i="125"/>
  <c r="S781" i="125"/>
  <c r="L423" i="125"/>
  <c r="G46" i="125"/>
  <c r="Q32" i="124"/>
  <c r="E802" i="125"/>
  <c r="G72" i="125"/>
  <c r="C478" i="125"/>
  <c r="L18" i="128"/>
  <c r="S731" i="125"/>
  <c r="I12" i="125"/>
  <c r="E595" i="125"/>
  <c r="Q277" i="125"/>
  <c r="L26" i="128"/>
  <c r="R31" i="128"/>
  <c r="A22" i="125"/>
  <c r="I371" i="125"/>
  <c r="I938" i="125"/>
  <c r="O654" i="125"/>
  <c r="M830" i="125"/>
  <c r="Q224" i="125"/>
  <c r="I586" i="125"/>
  <c r="L925" i="125"/>
  <c r="C299" i="125"/>
  <c r="E620" i="125"/>
  <c r="S564" i="125"/>
  <c r="L53" i="125"/>
  <c r="E133" i="125"/>
  <c r="E764" i="125"/>
  <c r="Q524" i="125"/>
  <c r="A297" i="125"/>
  <c r="A96" i="125"/>
  <c r="R844" i="125"/>
  <c r="C387" i="125"/>
  <c r="H441" i="125"/>
  <c r="Y24" i="128"/>
  <c r="G802" i="125"/>
  <c r="R413" i="125"/>
  <c r="N186" i="125"/>
  <c r="J21" i="128"/>
  <c r="Q800" i="125"/>
  <c r="S525" i="125"/>
  <c r="Q285" i="125"/>
  <c r="D381" i="125"/>
  <c r="H838" i="125"/>
  <c r="H387" i="125"/>
  <c r="A486" i="125"/>
  <c r="F206" i="125"/>
  <c r="M766" i="125"/>
  <c r="I415" i="125"/>
  <c r="R627" i="125"/>
  <c r="E688" i="125"/>
  <c r="K339" i="125"/>
  <c r="N183" i="125"/>
  <c r="K442" i="125"/>
  <c r="R624" i="125"/>
  <c r="H785" i="125"/>
  <c r="C202" i="125"/>
  <c r="Q700" i="125"/>
  <c r="R828" i="125"/>
  <c r="J221" i="125"/>
  <c r="G803" i="125"/>
  <c r="O638" i="125"/>
  <c r="H144" i="125"/>
  <c r="B39" i="128"/>
  <c r="G350" i="125"/>
  <c r="R905" i="125"/>
  <c r="F856" i="125"/>
  <c r="L722" i="125"/>
  <c r="K135" i="125"/>
  <c r="P833" i="125"/>
  <c r="AG39" i="128"/>
  <c r="D917" i="125"/>
  <c r="Q498" i="125"/>
  <c r="R408" i="125"/>
  <c r="Q683" i="125"/>
  <c r="O41" i="128"/>
  <c r="K670" i="125"/>
  <c r="H594" i="125"/>
  <c r="AH16" i="128"/>
  <c r="R131" i="125"/>
  <c r="G938" i="125"/>
  <c r="N565" i="125"/>
  <c r="Q82" i="125"/>
  <c r="G930" i="125"/>
  <c r="O851" i="125"/>
  <c r="R30" i="128"/>
  <c r="T21" i="124"/>
  <c r="N356" i="125"/>
  <c r="N722" i="125"/>
  <c r="K650" i="125"/>
  <c r="P157" i="125"/>
  <c r="N786" i="125"/>
  <c r="P8" i="125"/>
  <c r="R439" i="125"/>
  <c r="H592" i="125"/>
  <c r="H115" i="125"/>
  <c r="R314" i="125"/>
  <c r="Q547" i="125"/>
  <c r="AG14" i="128"/>
  <c r="J32" i="128"/>
  <c r="M709" i="125"/>
  <c r="O383" i="125"/>
  <c r="M401" i="125"/>
  <c r="I164" i="125"/>
  <c r="C480" i="125"/>
  <c r="R103" i="125"/>
  <c r="J18" i="125"/>
  <c r="Q250" i="125"/>
  <c r="D13" i="124"/>
  <c r="R600" i="125"/>
  <c r="C262" i="125"/>
  <c r="K198" i="125"/>
  <c r="S310" i="125"/>
  <c r="Q806" i="125"/>
  <c r="S534" i="125"/>
  <c r="AJ23" i="128"/>
  <c r="E700" i="125"/>
  <c r="E385" i="125"/>
  <c r="D519" i="125"/>
  <c r="P178" i="125"/>
  <c r="N320" i="125"/>
  <c r="N752" i="125"/>
  <c r="O57" i="125"/>
  <c r="K358" i="125"/>
  <c r="C43" i="125"/>
  <c r="F673" i="125"/>
  <c r="P45" i="125"/>
  <c r="K888" i="125"/>
  <c r="J27" i="124"/>
  <c r="M616" i="125"/>
  <c r="A244" i="125"/>
  <c r="F467" i="125"/>
  <c r="O510" i="125"/>
  <c r="I288" i="125"/>
  <c r="A785" i="125"/>
  <c r="N640" i="125"/>
  <c r="Q803" i="125"/>
  <c r="R15" i="128"/>
  <c r="M687" i="125"/>
  <c r="N867" i="125"/>
  <c r="P868" i="125"/>
  <c r="AB28" i="128"/>
  <c r="H403" i="125"/>
  <c r="J435" i="125"/>
  <c r="F554" i="125"/>
  <c r="K105" i="125"/>
  <c r="J935" i="125"/>
  <c r="G415" i="125"/>
  <c r="M105" i="125"/>
  <c r="K879" i="125"/>
  <c r="E570" i="125"/>
  <c r="O734" i="125"/>
  <c r="F686" i="125"/>
  <c r="X12" i="128"/>
  <c r="D870" i="125"/>
  <c r="O912" i="125"/>
  <c r="A416" i="125"/>
  <c r="D661" i="125"/>
  <c r="H636" i="125"/>
  <c r="E743" i="125"/>
  <c r="N674" i="125"/>
  <c r="J865" i="125"/>
  <c r="N892" i="125"/>
  <c r="E898" i="125"/>
  <c r="L832" i="125"/>
  <c r="P684" i="125"/>
  <c r="O440" i="125"/>
  <c r="C515" i="125"/>
  <c r="M612" i="125"/>
  <c r="F120" i="125"/>
  <c r="Q45" i="128"/>
  <c r="I892" i="125"/>
  <c r="AK18" i="128"/>
  <c r="D328" i="125"/>
  <c r="Q629" i="125"/>
  <c r="N759" i="125"/>
  <c r="K864" i="125"/>
  <c r="E349" i="125"/>
  <c r="C606" i="125"/>
  <c r="M718" i="125"/>
  <c r="H62" i="125"/>
  <c r="S865" i="125"/>
  <c r="K881" i="125"/>
  <c r="P245" i="125"/>
  <c r="J938" i="125"/>
  <c r="J733" i="125"/>
  <c r="O359" i="125"/>
  <c r="M609" i="125"/>
  <c r="K317" i="125"/>
  <c r="I43" i="125"/>
  <c r="M269" i="125"/>
  <c r="O38" i="128"/>
  <c r="AC24" i="128"/>
  <c r="E854" i="125"/>
  <c r="L630" i="125"/>
  <c r="AC39" i="128"/>
  <c r="F71" i="125"/>
  <c r="C448" i="125"/>
  <c r="N102" i="125"/>
  <c r="M833" i="125"/>
  <c r="R359" i="125"/>
  <c r="G71" i="125"/>
  <c r="O395" i="125"/>
  <c r="L780" i="125"/>
  <c r="S854" i="125"/>
  <c r="C802" i="125"/>
  <c r="N29" i="128"/>
  <c r="Z46" i="128"/>
  <c r="H347" i="125"/>
  <c r="G686" i="125"/>
  <c r="S585" i="125"/>
  <c r="J697" i="125"/>
  <c r="A289" i="125"/>
  <c r="N770" i="125"/>
  <c r="N161" i="125"/>
  <c r="I729" i="125"/>
  <c r="P536" i="125"/>
  <c r="Q925" i="125"/>
  <c r="F712" i="125"/>
  <c r="Q471" i="125"/>
  <c r="F269" i="125"/>
  <c r="O91" i="125"/>
  <c r="E661" i="125"/>
  <c r="R940" i="125"/>
  <c r="C43" i="128"/>
  <c r="D452" i="125"/>
  <c r="Q191" i="125"/>
  <c r="A912" i="125"/>
  <c r="J26" i="125"/>
  <c r="G600" i="125"/>
  <c r="P801" i="125"/>
  <c r="K14" i="128"/>
  <c r="R194" i="125"/>
  <c r="F284" i="125"/>
  <c r="L465" i="125"/>
  <c r="L10" i="128"/>
  <c r="K853" i="125"/>
  <c r="H342" i="125"/>
  <c r="J257" i="125"/>
  <c r="K764" i="125"/>
  <c r="L346" i="125"/>
  <c r="Q819" i="125"/>
  <c r="J114" i="125"/>
  <c r="R28" i="124"/>
  <c r="E599" i="125"/>
  <c r="P64" i="125"/>
  <c r="Q17" i="124"/>
  <c r="K128" i="125"/>
  <c r="P778" i="125"/>
  <c r="K721" i="125"/>
  <c r="O711" i="125"/>
  <c r="J385" i="125"/>
  <c r="N29" i="125"/>
  <c r="H90" i="125"/>
  <c r="C55" i="125"/>
  <c r="N815" i="125"/>
  <c r="L176" i="125"/>
  <c r="N871" i="125"/>
  <c r="A209" i="125"/>
  <c r="O769" i="125"/>
  <c r="R12" i="125"/>
  <c r="X21" i="128"/>
  <c r="L938" i="125"/>
  <c r="N142" i="125"/>
  <c r="I374" i="125"/>
  <c r="G740" i="125"/>
  <c r="P289" i="125"/>
  <c r="Q26" i="128"/>
  <c r="K901" i="125"/>
  <c r="K384" i="125"/>
  <c r="G85" i="125"/>
  <c r="K481" i="125"/>
  <c r="D621" i="125"/>
  <c r="C79" i="125"/>
  <c r="K529" i="125"/>
  <c r="I790" i="125"/>
  <c r="N336" i="125"/>
  <c r="I468" i="125"/>
  <c r="D480" i="125"/>
  <c r="E250" i="125"/>
  <c r="G480" i="125"/>
  <c r="Q288" i="125"/>
  <c r="K861" i="125"/>
  <c r="H809" i="125"/>
  <c r="N10" i="124"/>
  <c r="F447" i="125"/>
  <c r="A282" i="125"/>
  <c r="N457" i="125"/>
  <c r="A610" i="125"/>
  <c r="L192" i="125"/>
  <c r="L727" i="125"/>
  <c r="K203" i="125"/>
  <c r="P73" i="125"/>
  <c r="D588" i="125"/>
  <c r="O943" i="125"/>
  <c r="J729" i="125"/>
  <c r="Q404" i="125"/>
  <c r="L768" i="125"/>
  <c r="I380" i="125"/>
  <c r="A744" i="125"/>
  <c r="O170" i="125"/>
  <c r="N466" i="125"/>
  <c r="H290" i="125"/>
  <c r="E176" i="125"/>
  <c r="I677" i="125"/>
  <c r="K826" i="125"/>
  <c r="D8" i="125"/>
  <c r="O220" i="125"/>
  <c r="P483" i="125"/>
  <c r="B14" i="124"/>
  <c r="S413" i="125"/>
  <c r="P709" i="125"/>
  <c r="F395" i="125"/>
  <c r="AB29" i="128"/>
  <c r="S198" i="125"/>
  <c r="Q36" i="128"/>
  <c r="S906" i="125"/>
  <c r="O384" i="125"/>
  <c r="J588" i="125"/>
  <c r="L200" i="125"/>
  <c r="R8" i="124"/>
  <c r="X33" i="128"/>
  <c r="H96" i="125"/>
  <c r="S27" i="125"/>
  <c r="N680" i="125"/>
  <c r="F223" i="125"/>
  <c r="O529" i="125"/>
  <c r="D40" i="125"/>
  <c r="Z9" i="128"/>
  <c r="N620" i="125"/>
  <c r="H722" i="125"/>
  <c r="I804" i="125"/>
  <c r="G883" i="125"/>
  <c r="E759" i="125"/>
  <c r="A604" i="125"/>
  <c r="S719" i="125"/>
  <c r="M382" i="125"/>
  <c r="R446" i="125"/>
  <c r="E715" i="125"/>
  <c r="E931" i="125"/>
  <c r="I931" i="125"/>
  <c r="D326" i="125"/>
  <c r="H40" i="128"/>
  <c r="F674" i="125"/>
  <c r="P135" i="125"/>
  <c r="L785" i="125"/>
  <c r="F850" i="125"/>
  <c r="G693" i="125"/>
  <c r="AI38" i="128"/>
  <c r="R51" i="125"/>
  <c r="G79" i="125"/>
  <c r="G756" i="125"/>
  <c r="P53" i="125"/>
  <c r="S83" i="125"/>
  <c r="F513" i="125"/>
  <c r="S629" i="125"/>
  <c r="M492" i="125"/>
  <c r="E37" i="128"/>
  <c r="R834" i="125"/>
  <c r="R30" i="125"/>
  <c r="F617" i="125"/>
  <c r="A761" i="125"/>
  <c r="Q383" i="125"/>
  <c r="D84" i="125"/>
  <c r="O14" i="125"/>
  <c r="K866" i="125"/>
  <c r="S715" i="125"/>
  <c r="A49" i="125"/>
  <c r="O49" i="125"/>
  <c r="S878" i="125"/>
  <c r="H217" i="125"/>
  <c r="M673" i="125"/>
  <c r="L25" i="128"/>
  <c r="S390" i="125"/>
  <c r="O908" i="125"/>
  <c r="AH18" i="128"/>
  <c r="AJ43" i="128"/>
  <c r="J434" i="125"/>
  <c r="N127" i="125"/>
  <c r="M190" i="125"/>
  <c r="K448" i="125"/>
  <c r="C763" i="125"/>
  <c r="A783" i="125"/>
  <c r="M912" i="125"/>
  <c r="S487" i="125"/>
  <c r="L183" i="125"/>
  <c r="C362" i="125"/>
  <c r="R847" i="125"/>
  <c r="Q902" i="125"/>
  <c r="G391" i="125"/>
  <c r="P221" i="125"/>
  <c r="C479" i="125"/>
  <c r="L374" i="125"/>
  <c r="P588" i="125"/>
  <c r="G680" i="125"/>
  <c r="I655" i="125"/>
  <c r="E188" i="125"/>
  <c r="P512" i="125"/>
  <c r="O320" i="125"/>
  <c r="F527" i="125"/>
  <c r="Q848" i="125"/>
  <c r="J164" i="125"/>
  <c r="Q283" i="125"/>
  <c r="G897" i="125"/>
  <c r="A816" i="125"/>
  <c r="K392" i="125"/>
  <c r="S116" i="125"/>
  <c r="J37" i="128"/>
  <c r="F304" i="125"/>
  <c r="S664" i="125"/>
  <c r="S784" i="125"/>
  <c r="R658" i="125"/>
  <c r="R32" i="125"/>
  <c r="S158" i="125"/>
  <c r="S498" i="125"/>
  <c r="Q182" i="125"/>
  <c r="D348" i="125"/>
  <c r="K53" i="125"/>
  <c r="P701" i="125"/>
  <c r="D254" i="125"/>
  <c r="C255" i="125"/>
  <c r="M780" i="125"/>
  <c r="C88" i="125"/>
  <c r="M741" i="125"/>
  <c r="AH30" i="128"/>
  <c r="Q871" i="125"/>
  <c r="D924" i="125"/>
  <c r="C57" i="125"/>
  <c r="E28" i="125"/>
  <c r="L230" i="125"/>
  <c r="K917" i="125"/>
  <c r="E667" i="125"/>
  <c r="A490" i="125"/>
  <c r="D515" i="125"/>
  <c r="A655" i="125"/>
  <c r="M397" i="125"/>
  <c r="I139" i="125"/>
  <c r="D68" i="125"/>
  <c r="P263" i="125"/>
  <c r="G907" i="125"/>
  <c r="AK13" i="128"/>
  <c r="AC9" i="128"/>
  <c r="E795" i="125"/>
  <c r="G754" i="125"/>
  <c r="W10" i="128"/>
  <c r="J904" i="125"/>
  <c r="C746" i="125"/>
  <c r="G41" i="128"/>
  <c r="G804" i="125"/>
  <c r="R580" i="125"/>
  <c r="N214" i="125"/>
  <c r="C132" i="125"/>
  <c r="M14" i="128"/>
  <c r="A807" i="125"/>
  <c r="C898" i="125"/>
  <c r="G413" i="125"/>
  <c r="H271" i="125"/>
  <c r="E699" i="125"/>
  <c r="AI13" i="128"/>
  <c r="L786" i="125"/>
  <c r="O625" i="125"/>
  <c r="F242" i="125"/>
  <c r="E190" i="125"/>
  <c r="N19" i="128"/>
  <c r="L309" i="125"/>
  <c r="AI36" i="128"/>
  <c r="K530" i="125"/>
  <c r="A242" i="125"/>
  <c r="O183" i="125"/>
  <c r="N293" i="125"/>
  <c r="A54" i="125"/>
  <c r="R426" i="125"/>
  <c r="K71" i="125"/>
  <c r="R859" i="125"/>
  <c r="S488" i="125"/>
  <c r="G840" i="125"/>
  <c r="M557" i="125"/>
  <c r="K491" i="125"/>
  <c r="F175" i="125"/>
  <c r="R143" i="125"/>
  <c r="J600" i="125"/>
  <c r="C305" i="125"/>
  <c r="F663" i="125"/>
  <c r="N422" i="125"/>
  <c r="L371" i="125"/>
  <c r="C432" i="125"/>
  <c r="N173" i="125"/>
  <c r="Q742" i="125"/>
  <c r="J47" i="125"/>
  <c r="S927" i="125"/>
  <c r="O704" i="125"/>
  <c r="J767" i="125"/>
  <c r="C48" i="125"/>
  <c r="A284" i="125"/>
  <c r="C50" i="125"/>
  <c r="Q467" i="125"/>
  <c r="K641" i="125"/>
  <c r="K359" i="125"/>
  <c r="F92" i="125"/>
  <c r="E306" i="125"/>
  <c r="D31" i="128"/>
  <c r="R906" i="125"/>
  <c r="H536" i="125"/>
  <c r="D19" i="124"/>
  <c r="O812" i="125"/>
  <c r="I255" i="125"/>
  <c r="Q284" i="125"/>
  <c r="AD7" i="128"/>
  <c r="L553" i="125"/>
  <c r="R608" i="125"/>
  <c r="D605" i="125"/>
  <c r="C125" i="125"/>
  <c r="L675" i="125"/>
  <c r="O680" i="125"/>
  <c r="Z8" i="128"/>
  <c r="I607" i="125"/>
  <c r="K572" i="125"/>
  <c r="E522" i="125"/>
  <c r="AA44" i="128"/>
  <c r="L522" i="125"/>
  <c r="C676" i="125"/>
  <c r="I671" i="125"/>
  <c r="R546" i="125"/>
  <c r="K918" i="125"/>
  <c r="E564" i="125"/>
  <c r="J547" i="125"/>
  <c r="G906" i="125"/>
  <c r="U31" i="124"/>
  <c r="F624" i="125"/>
  <c r="M675" i="125"/>
  <c r="M736" i="125"/>
  <c r="C847" i="125"/>
  <c r="H23" i="125"/>
  <c r="K252" i="125"/>
  <c r="G911" i="125"/>
  <c r="M31" i="125"/>
  <c r="S278" i="125"/>
  <c r="W29" i="128"/>
  <c r="J684" i="125"/>
  <c r="N465" i="125"/>
  <c r="G813" i="125"/>
  <c r="N661" i="125"/>
  <c r="C840" i="125"/>
  <c r="G25" i="128"/>
  <c r="O77" i="125"/>
  <c r="F761" i="125"/>
  <c r="F255" i="125"/>
  <c r="R647" i="125"/>
  <c r="G514" i="125"/>
  <c r="J521" i="125"/>
  <c r="R424" i="125"/>
  <c r="AD20" i="128"/>
  <c r="G86" i="125"/>
  <c r="P301" i="125"/>
  <c r="S753" i="125"/>
  <c r="S162" i="125"/>
  <c r="I207" i="125"/>
  <c r="M896" i="125"/>
  <c r="J141" i="125"/>
  <c r="D45" i="125"/>
  <c r="E758" i="125"/>
  <c r="I649" i="125"/>
  <c r="C881" i="125"/>
  <c r="E808" i="125"/>
  <c r="R894" i="125"/>
  <c r="AE17" i="128"/>
  <c r="J52" i="125"/>
  <c r="L182" i="125"/>
  <c r="M843" i="125"/>
  <c r="C709" i="125"/>
  <c r="O910" i="125"/>
  <c r="F25" i="128"/>
  <c r="C608" i="125"/>
  <c r="N9" i="124"/>
  <c r="A496" i="125"/>
  <c r="M699" i="125"/>
  <c r="N498" i="125"/>
  <c r="L249" i="125"/>
  <c r="AK39" i="128"/>
  <c r="K211" i="125"/>
  <c r="D367" i="125"/>
  <c r="N782" i="125"/>
  <c r="E254" i="125"/>
  <c r="N623" i="125"/>
  <c r="F52" i="125"/>
  <c r="K532" i="125"/>
  <c r="M15" i="128"/>
  <c r="AF28" i="128"/>
  <c r="N932" i="125"/>
  <c r="M560" i="125"/>
  <c r="O451" i="125"/>
  <c r="D674" i="125"/>
  <c r="G531" i="125"/>
  <c r="Q688" i="125"/>
  <c r="P787" i="125"/>
  <c r="M743" i="125"/>
  <c r="AJ7" i="128"/>
  <c r="L179" i="125"/>
  <c r="J905" i="125"/>
  <c r="R149" i="125"/>
  <c r="G16" i="124"/>
  <c r="N732" i="125"/>
  <c r="G670" i="125"/>
  <c r="Q751" i="125"/>
  <c r="O300" i="125"/>
  <c r="A403" i="125"/>
  <c r="Q805" i="125"/>
  <c r="F486" i="125"/>
  <c r="O578" i="125"/>
  <c r="G627" i="125"/>
  <c r="N915" i="125"/>
  <c r="J732" i="125"/>
  <c r="H865" i="125"/>
  <c r="H622" i="125"/>
  <c r="O288" i="125"/>
  <c r="M13" i="128"/>
  <c r="M263" i="125"/>
  <c r="C578" i="125"/>
  <c r="Y34" i="128"/>
  <c r="Q910" i="125"/>
  <c r="A791" i="125"/>
  <c r="J206" i="125"/>
  <c r="Q595" i="125"/>
  <c r="D80" i="125"/>
  <c r="H922" i="125"/>
  <c r="Q148" i="125"/>
  <c r="E251" i="125"/>
  <c r="A586" i="125"/>
  <c r="R10" i="124"/>
  <c r="I642" i="125"/>
  <c r="I792" i="125"/>
  <c r="H501" i="125"/>
  <c r="O658" i="125"/>
  <c r="F715" i="125"/>
  <c r="R451" i="125"/>
  <c r="A795" i="125"/>
  <c r="B38" i="128"/>
  <c r="I155" i="125"/>
  <c r="AC8" i="128"/>
  <c r="F453" i="125"/>
  <c r="AI37" i="128"/>
  <c r="L595" i="125"/>
  <c r="C107" i="125"/>
  <c r="C908" i="125"/>
  <c r="L219" i="125"/>
  <c r="I317" i="125"/>
  <c r="N838" i="125"/>
  <c r="K633" i="125"/>
  <c r="O652" i="125"/>
  <c r="L87" i="125"/>
  <c r="AG21" i="128"/>
  <c r="J173" i="125"/>
  <c r="O691" i="125"/>
  <c r="M935" i="125"/>
  <c r="K509" i="125"/>
  <c r="F902" i="125"/>
  <c r="M543" i="125"/>
  <c r="R529" i="125"/>
  <c r="B8" i="124"/>
  <c r="L494" i="125"/>
  <c r="R562" i="125"/>
  <c r="A819" i="125"/>
  <c r="D601" i="125"/>
  <c r="N679" i="125"/>
  <c r="D940" i="125"/>
  <c r="A593" i="125"/>
  <c r="K749" i="125"/>
  <c r="G823" i="125"/>
  <c r="T8" i="124"/>
  <c r="I870" i="125"/>
  <c r="D355" i="125"/>
  <c r="R450" i="125"/>
  <c r="E538" i="125"/>
  <c r="K914" i="125"/>
  <c r="G30" i="128"/>
  <c r="J16" i="125"/>
  <c r="I730" i="125"/>
  <c r="X40" i="128"/>
  <c r="Q706" i="125"/>
  <c r="D483" i="125"/>
  <c r="Q346" i="125"/>
  <c r="K301" i="125"/>
  <c r="G226" i="125"/>
  <c r="A771" i="125"/>
  <c r="J631" i="125"/>
  <c r="D721" i="125"/>
  <c r="J531" i="125"/>
  <c r="AI15" i="128"/>
  <c r="F119" i="125"/>
  <c r="N754" i="125"/>
  <c r="N354" i="125"/>
  <c r="L481" i="125"/>
  <c r="C869" i="125"/>
  <c r="G196" i="125"/>
  <c r="G934" i="125"/>
  <c r="S532" i="125"/>
  <c r="R215" i="125"/>
  <c r="M197" i="125"/>
  <c r="L779" i="125"/>
  <c r="F330" i="125"/>
  <c r="N804" i="125"/>
  <c r="M255" i="125"/>
  <c r="AI10" i="128"/>
  <c r="G702" i="125"/>
  <c r="N724" i="125"/>
  <c r="J261" i="125"/>
  <c r="S689" i="125"/>
  <c r="Q300" i="125"/>
  <c r="R72" i="125"/>
  <c r="R823" i="125"/>
  <c r="L35" i="125"/>
  <c r="G11" i="125"/>
  <c r="L206" i="125"/>
  <c r="K122" i="125"/>
  <c r="L369" i="125"/>
  <c r="R85" i="125"/>
  <c r="AG20" i="128"/>
  <c r="D570" i="125"/>
  <c r="R121" i="125"/>
  <c r="H590" i="125"/>
  <c r="D23" i="124"/>
  <c r="D440" i="125"/>
  <c r="G489" i="125"/>
  <c r="J35" i="125"/>
  <c r="H281" i="125"/>
  <c r="D7" i="125"/>
  <c r="F56" i="125"/>
  <c r="F680" i="125"/>
  <c r="H377" i="125"/>
  <c r="G322" i="125"/>
  <c r="E859" i="125"/>
  <c r="O913" i="125"/>
  <c r="L398" i="125"/>
  <c r="G896" i="125"/>
  <c r="AC37" i="128"/>
  <c r="D181" i="125"/>
  <c r="A548" i="125"/>
  <c r="J717" i="125"/>
  <c r="C157" i="125"/>
  <c r="N776" i="125"/>
  <c r="D889" i="125"/>
  <c r="A852" i="125"/>
  <c r="S375" i="125"/>
  <c r="O623" i="125"/>
  <c r="S389" i="125"/>
  <c r="H138" i="125"/>
  <c r="M157" i="125"/>
  <c r="Q263" i="125"/>
  <c r="D124" i="125"/>
  <c r="J592" i="125"/>
  <c r="E881" i="125"/>
  <c r="L775" i="125"/>
  <c r="E572" i="125"/>
  <c r="C649" i="125"/>
  <c r="G613" i="125"/>
  <c r="S721" i="125"/>
  <c r="D250" i="125"/>
  <c r="N28" i="128"/>
  <c r="K817" i="125"/>
  <c r="S843" i="125"/>
  <c r="M103" i="125"/>
  <c r="P114" i="125"/>
  <c r="E609" i="125"/>
  <c r="Q807" i="125"/>
  <c r="J923" i="125"/>
  <c r="K354" i="125"/>
  <c r="I772" i="125"/>
  <c r="Q32" i="128"/>
  <c r="O19" i="125"/>
  <c r="M61" i="125"/>
  <c r="K801" i="125"/>
  <c r="H61" i="125"/>
  <c r="E8" i="128"/>
  <c r="E692" i="125"/>
  <c r="H635" i="125"/>
  <c r="R132" i="125"/>
  <c r="F389" i="125"/>
  <c r="K842" i="125"/>
  <c r="L39" i="125"/>
  <c r="S595" i="125"/>
  <c r="D269" i="125"/>
  <c r="F582" i="125"/>
  <c r="O744" i="125"/>
  <c r="P644" i="125"/>
  <c r="P891" i="125"/>
  <c r="O53" i="125"/>
  <c r="R333" i="125"/>
  <c r="G184" i="125"/>
  <c r="Q904" i="125"/>
  <c r="H474" i="125"/>
  <c r="A839" i="125"/>
  <c r="D813" i="125"/>
  <c r="K809" i="125"/>
  <c r="F889" i="125"/>
  <c r="S326" i="125"/>
  <c r="D756" i="125"/>
  <c r="G389" i="125"/>
  <c r="L241" i="125"/>
  <c r="H808" i="125"/>
  <c r="D496" i="125"/>
  <c r="O580" i="125"/>
  <c r="N942" i="125"/>
  <c r="C677" i="125"/>
  <c r="N900" i="125"/>
  <c r="R923" i="125"/>
  <c r="F734" i="125"/>
  <c r="G541" i="125"/>
  <c r="R335" i="125"/>
  <c r="C657" i="125"/>
  <c r="G305" i="125"/>
  <c r="Q763" i="125"/>
  <c r="H423" i="125"/>
  <c r="H355" i="125"/>
  <c r="L856" i="125"/>
  <c r="E943" i="125"/>
  <c r="J241" i="125"/>
  <c r="D625" i="125"/>
  <c r="R736" i="125"/>
  <c r="S546" i="125"/>
  <c r="D378" i="125"/>
  <c r="A174" i="125"/>
  <c r="A929" i="125"/>
  <c r="AJ18" i="124"/>
  <c r="Q766" i="125"/>
  <c r="C342" i="125"/>
  <c r="C182" i="125"/>
  <c r="S560" i="125"/>
  <c r="P394" i="125"/>
  <c r="O328" i="125"/>
  <c r="A752" i="125"/>
  <c r="L919" i="125"/>
  <c r="A753" i="125"/>
  <c r="S177" i="125"/>
  <c r="P431" i="125"/>
  <c r="E841" i="125"/>
  <c r="B40" i="128"/>
  <c r="R839" i="125"/>
  <c r="A507" i="125"/>
  <c r="F938" i="125"/>
  <c r="O806" i="125"/>
  <c r="M888" i="125"/>
  <c r="S838" i="125"/>
  <c r="J577" i="125"/>
  <c r="J814" i="125"/>
  <c r="N706" i="125"/>
  <c r="Q900" i="125"/>
  <c r="A756" i="125"/>
  <c r="J451" i="125"/>
  <c r="D597" i="125"/>
  <c r="G66" i="125"/>
  <c r="R909" i="125"/>
  <c r="Q677" i="125"/>
  <c r="F832" i="125"/>
  <c r="A618" i="125"/>
  <c r="J199" i="125"/>
  <c r="AA17" i="128"/>
  <c r="A820" i="125"/>
  <c r="R235" i="125"/>
  <c r="M13" i="124"/>
  <c r="R348" i="125"/>
  <c r="B15" i="128"/>
  <c r="J735" i="125"/>
  <c r="J151" i="125"/>
  <c r="S421" i="125"/>
  <c r="D394" i="125"/>
  <c r="L399" i="125"/>
  <c r="H167" i="125"/>
  <c r="N390" i="125"/>
  <c r="E565" i="125"/>
  <c r="F226" i="125"/>
  <c r="S160" i="125"/>
  <c r="L850" i="125"/>
  <c r="F557" i="125"/>
  <c r="G890" i="125"/>
  <c r="H81" i="125"/>
  <c r="G526" i="125"/>
  <c r="C934" i="125"/>
  <c r="N497" i="125"/>
  <c r="L544" i="125"/>
  <c r="G44" i="125"/>
  <c r="J30" i="124"/>
  <c r="C449" i="125"/>
  <c r="I616" i="125"/>
  <c r="R300" i="125"/>
  <c r="P341" i="125"/>
  <c r="P308" i="125"/>
  <c r="M708" i="125"/>
  <c r="A772" i="125"/>
  <c r="C476" i="125"/>
  <c r="C774" i="125"/>
  <c r="L117" i="125"/>
  <c r="Q564" i="125"/>
  <c r="E165" i="125"/>
  <c r="AH10" i="128"/>
  <c r="A876" i="125"/>
  <c r="M289" i="125"/>
  <c r="F354" i="125"/>
  <c r="I389" i="125"/>
  <c r="R896" i="125"/>
  <c r="D894" i="125"/>
  <c r="K878" i="125"/>
  <c r="I22" i="124"/>
  <c r="L382" i="125"/>
  <c r="A517" i="125"/>
  <c r="E36" i="125"/>
  <c r="K812" i="125"/>
  <c r="P325" i="125"/>
  <c r="O322" i="125"/>
  <c r="E10" i="128"/>
  <c r="P893" i="125"/>
  <c r="C690" i="125"/>
  <c r="AG17" i="128"/>
  <c r="AA15" i="128"/>
  <c r="K694" i="125"/>
  <c r="AH23" i="128"/>
  <c r="D306" i="125"/>
  <c r="H913" i="125"/>
  <c r="I85" i="125"/>
  <c r="A623" i="125"/>
  <c r="S633" i="125"/>
  <c r="S839" i="125"/>
  <c r="M332" i="125"/>
  <c r="J40" i="128"/>
  <c r="R690" i="125"/>
  <c r="H532" i="125"/>
  <c r="E910" i="125"/>
  <c r="C637" i="125"/>
  <c r="E634" i="125"/>
  <c r="D921" i="125"/>
  <c r="K902" i="125"/>
  <c r="G645" i="125"/>
  <c r="F27" i="124"/>
  <c r="N19" i="124"/>
  <c r="K906" i="125"/>
  <c r="P591" i="125"/>
  <c r="P16" i="128"/>
  <c r="H713" i="125"/>
  <c r="P168" i="125"/>
  <c r="R577" i="125"/>
  <c r="P845" i="125"/>
  <c r="M659" i="125"/>
  <c r="C785" i="125"/>
  <c r="G879" i="125"/>
  <c r="AB24" i="128"/>
  <c r="C271" i="125"/>
  <c r="H48" i="125"/>
  <c r="L344" i="125"/>
  <c r="S352" i="125"/>
  <c r="S645" i="125"/>
  <c r="A421" i="125"/>
  <c r="I643" i="125"/>
  <c r="D479" i="125"/>
  <c r="F377" i="125"/>
  <c r="I84" i="125"/>
  <c r="M271" i="125"/>
  <c r="R672" i="125"/>
  <c r="E613" i="125"/>
  <c r="G741" i="125"/>
  <c r="R860" i="125"/>
  <c r="H442" i="125"/>
  <c r="J815" i="125"/>
  <c r="A653" i="125"/>
  <c r="E589" i="125"/>
  <c r="A47" i="125"/>
  <c r="K925" i="125"/>
  <c r="A326" i="125"/>
  <c r="H511" i="125"/>
  <c r="H748" i="125"/>
  <c r="L30" i="125"/>
  <c r="C409" i="125"/>
  <c r="R247" i="125"/>
  <c r="M298" i="125"/>
  <c r="K438" i="125"/>
  <c r="J657" i="125"/>
  <c r="AK29" i="128"/>
  <c r="P765" i="125"/>
  <c r="E18" i="128"/>
  <c r="AG25" i="128"/>
  <c r="J543" i="125"/>
  <c r="AJ22" i="128"/>
  <c r="P635" i="125"/>
  <c r="K23" i="128"/>
  <c r="G301" i="125"/>
  <c r="F475" i="125"/>
  <c r="L324" i="125"/>
  <c r="G10" i="124"/>
  <c r="N353" i="125"/>
  <c r="R34" i="128"/>
  <c r="I833" i="125"/>
  <c r="S238" i="125"/>
  <c r="F719" i="125"/>
  <c r="C231" i="125"/>
  <c r="C330" i="125"/>
  <c r="A572" i="125"/>
  <c r="E520" i="125"/>
  <c r="L586" i="125"/>
  <c r="N572" i="125"/>
  <c r="M523" i="125"/>
  <c r="R491" i="125"/>
  <c r="P530" i="125"/>
  <c r="H559" i="125"/>
  <c r="O620" i="125"/>
  <c r="N608" i="125"/>
  <c r="B10" i="128"/>
  <c r="C288" i="125"/>
  <c r="C402" i="125"/>
  <c r="P559" i="125"/>
  <c r="G616" i="125"/>
  <c r="M859" i="125"/>
  <c r="AH34" i="128"/>
  <c r="M113" i="125"/>
  <c r="I850" i="125"/>
  <c r="S482" i="125"/>
  <c r="P398" i="125"/>
  <c r="D443" i="125"/>
  <c r="N210" i="125"/>
  <c r="K743" i="125"/>
  <c r="R561" i="125"/>
  <c r="P866" i="125"/>
  <c r="G862" i="125"/>
  <c r="P555" i="125"/>
  <c r="A163" i="125"/>
  <c r="H502" i="125"/>
  <c r="Q643" i="125"/>
  <c r="P702" i="125"/>
  <c r="A651" i="125"/>
  <c r="C39" i="128"/>
  <c r="A536" i="125"/>
  <c r="R382" i="125"/>
  <c r="A862" i="125"/>
  <c r="F469" i="125"/>
  <c r="E228" i="125"/>
  <c r="M142" i="125"/>
  <c r="I348" i="125"/>
  <c r="I416" i="125"/>
  <c r="F390" i="125"/>
  <c r="D271" i="125"/>
  <c r="A622" i="125"/>
  <c r="K116" i="125"/>
  <c r="K612" i="125"/>
  <c r="E941" i="125"/>
  <c r="A854" i="125"/>
  <c r="E428" i="125"/>
  <c r="A699" i="125"/>
  <c r="D255" i="125"/>
  <c r="D314" i="125"/>
  <c r="Q692" i="125"/>
  <c r="I197" i="125"/>
  <c r="N904" i="125"/>
  <c r="M64" i="125"/>
  <c r="P507" i="125"/>
  <c r="S167" i="125"/>
  <c r="C10" i="124"/>
  <c r="J39" i="128"/>
  <c r="G493" i="125"/>
  <c r="N13" i="128"/>
  <c r="K469" i="125"/>
  <c r="I316" i="125"/>
  <c r="I13" i="124"/>
  <c r="G300" i="125"/>
  <c r="B21" i="128"/>
  <c r="L21" i="128"/>
  <c r="O708" i="125"/>
  <c r="P36" i="128"/>
  <c r="M322" i="125"/>
  <c r="Q419" i="125"/>
  <c r="C328" i="125"/>
  <c r="F793" i="125"/>
  <c r="M934" i="125"/>
  <c r="Y46" i="128"/>
  <c r="J889" i="125"/>
  <c r="M417" i="125"/>
  <c r="D891" i="125"/>
  <c r="R210" i="125"/>
  <c r="N456" i="125"/>
  <c r="A675" i="125"/>
  <c r="O124" i="125"/>
  <c r="C418" i="125"/>
  <c r="AG33" i="128"/>
  <c r="D29" i="124"/>
  <c r="I129" i="125"/>
  <c r="C843" i="125"/>
  <c r="D28" i="124"/>
  <c r="S586" i="125"/>
  <c r="D755" i="125"/>
  <c r="M356" i="125"/>
  <c r="M576" i="125"/>
  <c r="O736" i="125"/>
  <c r="E11" i="128"/>
  <c r="K446" i="125"/>
  <c r="A844" i="125"/>
  <c r="C356" i="125"/>
  <c r="I563" i="125"/>
  <c r="S700" i="125"/>
  <c r="E38" i="128"/>
  <c r="A915" i="125"/>
  <c r="C929" i="125"/>
  <c r="E458" i="125"/>
  <c r="E207" i="125"/>
  <c r="G12" i="128"/>
  <c r="O898" i="125"/>
  <c r="E529" i="125"/>
  <c r="G24" i="125"/>
  <c r="K568" i="125"/>
  <c r="I280" i="125"/>
  <c r="D73" i="125"/>
  <c r="AG16" i="128"/>
  <c r="M277" i="125"/>
  <c r="J237" i="125"/>
  <c r="O381" i="125"/>
  <c r="Q455" i="125"/>
  <c r="S680" i="125"/>
  <c r="F903" i="125"/>
  <c r="Q293" i="125"/>
  <c r="Q486" i="125"/>
  <c r="H763" i="125"/>
  <c r="C576" i="125"/>
  <c r="A410" i="125"/>
  <c r="A693" i="125"/>
  <c r="A113" i="125"/>
  <c r="Q72" i="125"/>
  <c r="M256" i="125"/>
  <c r="O740" i="125"/>
  <c r="P880" i="125"/>
  <c r="Y20" i="128"/>
  <c r="R846" i="125"/>
  <c r="J110" i="125"/>
  <c r="O181" i="125"/>
  <c r="E563" i="125"/>
  <c r="D693" i="125"/>
  <c r="A319" i="125"/>
  <c r="S419" i="125"/>
  <c r="C716" i="125"/>
  <c r="I159" i="125"/>
  <c r="C44" i="128"/>
  <c r="S724" i="125"/>
  <c r="G91" i="125"/>
  <c r="P14" i="124"/>
  <c r="A806" i="125"/>
  <c r="R376" i="125"/>
  <c r="AB17" i="128"/>
  <c r="F362" i="125"/>
  <c r="A535" i="125"/>
  <c r="I25" i="128"/>
  <c r="N339" i="125"/>
  <c r="L649" i="125"/>
  <c r="E9" i="128"/>
  <c r="G631" i="125"/>
  <c r="C11" i="124"/>
  <c r="J376" i="125"/>
  <c r="J303" i="125"/>
  <c r="E222" i="125"/>
  <c r="R935" i="125"/>
  <c r="Q7" i="125"/>
  <c r="Q35" i="128"/>
  <c r="A616" i="125"/>
  <c r="Q845" i="125"/>
  <c r="M631" i="125"/>
  <c r="H779" i="125"/>
  <c r="S761" i="125"/>
  <c r="R478" i="125"/>
  <c r="R14" i="124"/>
  <c r="A413" i="125"/>
  <c r="F800" i="125"/>
  <c r="S933" i="125"/>
  <c r="E134" i="125"/>
  <c r="D583" i="125"/>
  <c r="K61" i="125"/>
  <c r="K920" i="125"/>
  <c r="S351" i="125"/>
  <c r="N63" i="125"/>
  <c r="AH40" i="128"/>
  <c r="A361" i="125"/>
  <c r="P511" i="125"/>
  <c r="L915" i="125"/>
  <c r="N545" i="125"/>
  <c r="R166" i="125"/>
  <c r="G53" i="125"/>
  <c r="J233" i="125"/>
  <c r="N933" i="125"/>
  <c r="Q707" i="125"/>
  <c r="S661" i="125"/>
  <c r="L511" i="125"/>
  <c r="P515" i="125"/>
  <c r="D245" i="125"/>
  <c r="A550" i="125"/>
  <c r="X22" i="128"/>
  <c r="A389" i="125"/>
  <c r="N208" i="125"/>
  <c r="J864" i="125"/>
  <c r="H602" i="125"/>
  <c r="J499" i="125"/>
  <c r="F512" i="125"/>
  <c r="A887" i="125"/>
  <c r="A790" i="125"/>
  <c r="Q251" i="125"/>
  <c r="J307" i="125"/>
  <c r="Q833" i="125"/>
  <c r="F669" i="125"/>
  <c r="M82" i="125"/>
  <c r="G201" i="125"/>
  <c r="I107" i="125"/>
  <c r="R914" i="125"/>
  <c r="E781" i="125"/>
  <c r="N667" i="125"/>
  <c r="L259" i="125"/>
  <c r="I844" i="125"/>
  <c r="C917" i="125"/>
  <c r="G614" i="125"/>
  <c r="Q123" i="125"/>
  <c r="O884" i="125"/>
  <c r="H829" i="125"/>
  <c r="R490" i="125"/>
  <c r="K821" i="125"/>
  <c r="G753" i="125"/>
  <c r="T22" i="124"/>
  <c r="A260" i="125"/>
  <c r="F699" i="125"/>
  <c r="J64" i="125"/>
  <c r="AI28" i="128"/>
  <c r="G843" i="125"/>
  <c r="M502" i="125"/>
  <c r="F764" i="125"/>
  <c r="A575" i="125"/>
  <c r="R277" i="125"/>
  <c r="E344" i="125"/>
  <c r="A395" i="125"/>
  <c r="L418" i="125"/>
  <c r="L275" i="125"/>
  <c r="Q843" i="125"/>
  <c r="F937" i="125"/>
  <c r="C76" i="125"/>
  <c r="M608" i="125"/>
  <c r="Q469" i="125"/>
  <c r="C605" i="125"/>
  <c r="C560" i="125"/>
  <c r="E745" i="125"/>
  <c r="A558" i="125"/>
  <c r="C56" i="125"/>
  <c r="R50" i="125"/>
  <c r="N517" i="125"/>
  <c r="O922" i="125"/>
  <c r="F461" i="125"/>
  <c r="R912" i="125"/>
  <c r="G789" i="125"/>
  <c r="L637" i="125"/>
  <c r="R388" i="125"/>
  <c r="O728" i="125"/>
  <c r="F930" i="125"/>
  <c r="I891" i="125"/>
  <c r="A922" i="125"/>
  <c r="F155" i="125"/>
  <c r="AB34" i="128"/>
  <c r="D752" i="125"/>
  <c r="M821" i="125"/>
  <c r="R928" i="125"/>
  <c r="A453" i="125"/>
  <c r="AI7" i="128"/>
  <c r="J458" i="125"/>
  <c r="R252" i="125"/>
  <c r="I476" i="125"/>
  <c r="A240" i="125"/>
  <c r="Q704" i="125"/>
  <c r="A316" i="125"/>
  <c r="N803" i="125"/>
  <c r="A895" i="125"/>
  <c r="P496" i="125"/>
  <c r="N615" i="125"/>
  <c r="T23" i="124"/>
  <c r="L502" i="125"/>
  <c r="AF27" i="128"/>
  <c r="N852" i="125"/>
  <c r="J103" i="125"/>
  <c r="I633" i="125"/>
  <c r="Q139" i="125"/>
  <c r="O40" i="128"/>
  <c r="S398" i="125"/>
  <c r="G317" i="125"/>
  <c r="F427" i="125"/>
  <c r="S51" i="125"/>
  <c r="G17" i="125"/>
  <c r="D372" i="125"/>
  <c r="J419" i="125"/>
  <c r="S550" i="125"/>
  <c r="F110" i="125"/>
  <c r="H216" i="125"/>
  <c r="R829" i="125"/>
  <c r="G205" i="125"/>
  <c r="N527" i="125"/>
  <c r="P810" i="125"/>
  <c r="J9" i="128"/>
  <c r="P604" i="125"/>
  <c r="I768" i="125"/>
  <c r="A857" i="125"/>
  <c r="C23" i="128"/>
  <c r="Q645" i="125"/>
  <c r="Q499" i="125"/>
  <c r="N827" i="125"/>
  <c r="G40" i="128"/>
  <c r="E631" i="125"/>
  <c r="Q185" i="125"/>
  <c r="S730" i="125"/>
  <c r="G36" i="128"/>
  <c r="P28" i="125"/>
  <c r="N423" i="125"/>
  <c r="M94" i="125"/>
  <c r="K795" i="125"/>
  <c r="L453" i="125"/>
  <c r="M806" i="125"/>
  <c r="F332" i="125"/>
  <c r="O724" i="125"/>
  <c r="K638" i="125"/>
  <c r="D631" i="125"/>
  <c r="J23" i="128"/>
  <c r="L911" i="125"/>
  <c r="J280" i="125"/>
  <c r="C426" i="125"/>
  <c r="A432" i="125"/>
  <c r="H293" i="125"/>
  <c r="D817" i="125"/>
  <c r="I510" i="125"/>
  <c r="R484" i="125"/>
  <c r="P18" i="125"/>
  <c r="M932" i="125"/>
  <c r="L9" i="125"/>
  <c r="G476" i="125"/>
  <c r="R882" i="125"/>
  <c r="A939" i="125"/>
  <c r="D70" i="125"/>
  <c r="O76" i="125"/>
  <c r="L720" i="125"/>
  <c r="L448" i="125"/>
  <c r="M556" i="125"/>
  <c r="AJ16" i="124"/>
  <c r="F509" i="125"/>
  <c r="L358" i="125"/>
  <c r="H468" i="125"/>
  <c r="D13" i="125"/>
  <c r="O706" i="125"/>
  <c r="L106" i="125"/>
  <c r="W9" i="128"/>
  <c r="N177" i="125"/>
  <c r="I437" i="125"/>
  <c r="G604" i="125"/>
  <c r="G584" i="125"/>
  <c r="H923" i="125"/>
  <c r="R221" i="125"/>
  <c r="A918" i="125"/>
  <c r="N352" i="125"/>
  <c r="S10" i="125"/>
  <c r="F654" i="125"/>
  <c r="R675" i="125"/>
  <c r="S600" i="125"/>
  <c r="D19" i="125"/>
  <c r="J849" i="125"/>
  <c r="I11" i="128"/>
  <c r="H21" i="125"/>
  <c r="F483" i="125"/>
  <c r="AD13" i="128"/>
  <c r="H284" i="125"/>
  <c r="Q767" i="125"/>
  <c r="D78" i="125"/>
  <c r="O241" i="125"/>
  <c r="Q555" i="125"/>
  <c r="H535" i="125"/>
  <c r="M872" i="125"/>
  <c r="D169" i="125"/>
  <c r="C51" i="125"/>
  <c r="G481" i="125"/>
  <c r="E267" i="125"/>
  <c r="F321" i="125"/>
  <c r="Q423" i="125"/>
  <c r="G535" i="125"/>
  <c r="H569" i="125"/>
  <c r="C346" i="125"/>
  <c r="L77" i="125"/>
  <c r="P26" i="125"/>
  <c r="AI9" i="128"/>
  <c r="J289" i="125"/>
  <c r="K573" i="125"/>
  <c r="I740" i="125"/>
  <c r="N868" i="125"/>
  <c r="K39" i="128"/>
  <c r="AG26" i="128"/>
  <c r="G29" i="124"/>
  <c r="S292" i="125"/>
  <c r="M464" i="125"/>
  <c r="G320" i="125"/>
  <c r="K521" i="125"/>
  <c r="L863" i="125"/>
  <c r="I259" i="125"/>
  <c r="F920" i="125"/>
  <c r="J727" i="125"/>
  <c r="M546" i="125"/>
  <c r="P274" i="125"/>
  <c r="Q943" i="125"/>
  <c r="A200" i="125"/>
  <c r="P844" i="125"/>
  <c r="M842" i="125"/>
  <c r="F129" i="125"/>
  <c r="AC18" i="128"/>
  <c r="G628" i="125"/>
  <c r="I553" i="125"/>
  <c r="R225" i="125"/>
  <c r="F835" i="125"/>
  <c r="O152" i="125"/>
  <c r="G106" i="125"/>
  <c r="E474" i="125"/>
  <c r="M131" i="125"/>
  <c r="P922" i="125"/>
  <c r="C25" i="128"/>
  <c r="M254" i="125"/>
  <c r="I33" i="125"/>
  <c r="S578" i="125"/>
  <c r="O263" i="125"/>
  <c r="Q234" i="125"/>
  <c r="F501" i="125"/>
  <c r="J387" i="125"/>
  <c r="G370" i="125"/>
  <c r="L64" i="125"/>
  <c r="M135" i="125"/>
  <c r="I296" i="125"/>
  <c r="S11" i="125"/>
  <c r="D787" i="125"/>
  <c r="N743" i="125"/>
  <c r="M376" i="125"/>
  <c r="R40" i="125"/>
  <c r="C787" i="125"/>
  <c r="C296" i="125"/>
  <c r="J593" i="125"/>
  <c r="F631" i="125"/>
  <c r="G485" i="125"/>
  <c r="Q237" i="125"/>
  <c r="R311" i="125"/>
  <c r="J14" i="125"/>
  <c r="C22" i="124"/>
  <c r="D825" i="125"/>
  <c r="J675" i="125"/>
  <c r="R392" i="125"/>
  <c r="H38" i="128"/>
  <c r="D97" i="125"/>
  <c r="N251" i="125"/>
  <c r="D424" i="125"/>
  <c r="Q46" i="128"/>
  <c r="D158" i="125"/>
  <c r="J82" i="125"/>
  <c r="D408" i="125"/>
  <c r="P494" i="125"/>
  <c r="L331" i="125"/>
  <c r="O878" i="125"/>
  <c r="L473" i="125"/>
  <c r="L443" i="125"/>
  <c r="N185" i="125"/>
  <c r="P889" i="125"/>
  <c r="L887" i="125"/>
  <c r="M570" i="125"/>
  <c r="R850" i="125"/>
  <c r="N227" i="125"/>
  <c r="O754" i="125"/>
  <c r="X10" i="128"/>
  <c r="C507" i="125"/>
  <c r="I301" i="125"/>
  <c r="D683" i="125"/>
  <c r="Q476" i="125"/>
  <c r="O202" i="125"/>
  <c r="O731" i="125"/>
  <c r="AE43" i="128"/>
  <c r="N730" i="125"/>
  <c r="F752" i="125"/>
  <c r="S853" i="125"/>
  <c r="E516" i="125"/>
  <c r="AC38" i="128"/>
  <c r="L842" i="125"/>
  <c r="G114" i="125"/>
  <c r="A738" i="125"/>
  <c r="L772" i="125"/>
  <c r="AE35" i="128"/>
  <c r="J293" i="125"/>
  <c r="Q351" i="125"/>
  <c r="S917" i="125"/>
  <c r="J836" i="125"/>
  <c r="O148" i="125"/>
  <c r="I395" i="125"/>
  <c r="L195" i="125"/>
  <c r="D7" i="124"/>
  <c r="D810" i="125"/>
  <c r="N464" i="125"/>
  <c r="N719" i="125"/>
  <c r="L263" i="125"/>
  <c r="G283" i="125"/>
  <c r="Q447" i="125"/>
  <c r="H683" i="125"/>
  <c r="E449" i="125"/>
  <c r="G381" i="125"/>
  <c r="K205" i="125"/>
  <c r="C816" i="125"/>
  <c r="J368" i="125"/>
  <c r="I801" i="125"/>
  <c r="K937" i="125"/>
  <c r="D635" i="125"/>
  <c r="P460" i="125"/>
  <c r="R594" i="125"/>
  <c r="A178" i="125"/>
  <c r="L870" i="125"/>
  <c r="D256" i="125"/>
  <c r="M108" i="125"/>
  <c r="S588" i="125"/>
  <c r="M223" i="125"/>
  <c r="K614" i="125"/>
  <c r="J900" i="125"/>
  <c r="N729" i="125"/>
  <c r="Q765" i="125"/>
  <c r="A111" i="125"/>
  <c r="H938" i="125"/>
  <c r="I44" i="125"/>
  <c r="H723" i="125"/>
  <c r="AK33" i="128"/>
  <c r="K916" i="125"/>
  <c r="Q572" i="125"/>
  <c r="I827" i="125"/>
  <c r="L366" i="125"/>
  <c r="O679" i="125"/>
  <c r="E717" i="125"/>
  <c r="N586" i="125"/>
  <c r="J688" i="125"/>
  <c r="A674" i="125"/>
  <c r="Q891" i="125"/>
  <c r="T14" i="124"/>
  <c r="I858" i="125"/>
  <c r="L590" i="125"/>
  <c r="D20" i="125"/>
  <c r="N739" i="125"/>
  <c r="G722" i="125"/>
  <c r="R386" i="125"/>
  <c r="F327" i="125"/>
  <c r="D382" i="125"/>
  <c r="L225" i="125"/>
  <c r="F881" i="125"/>
  <c r="Q39" i="125"/>
  <c r="K562" i="125"/>
  <c r="G453" i="125"/>
  <c r="M360" i="125"/>
  <c r="A865" i="125"/>
  <c r="K688" i="125"/>
  <c r="P768" i="125"/>
  <c r="I254" i="125"/>
  <c r="O597" i="125"/>
  <c r="W24" i="128"/>
  <c r="E725" i="125"/>
  <c r="J294" i="125"/>
  <c r="N276" i="125"/>
  <c r="G9" i="124"/>
  <c r="G532" i="125"/>
  <c r="E847" i="125"/>
  <c r="H634" i="125"/>
  <c r="R652" i="125"/>
  <c r="N875" i="125"/>
  <c r="F657" i="125"/>
  <c r="M779" i="125"/>
  <c r="K215" i="125"/>
  <c r="I201" i="125"/>
  <c r="G888" i="125"/>
  <c r="R798" i="125"/>
  <c r="G701" i="125"/>
  <c r="L311" i="125"/>
  <c r="E341" i="125"/>
  <c r="K674" i="125"/>
  <c r="H833" i="125"/>
  <c r="P136" i="125"/>
  <c r="F605" i="125"/>
  <c r="N788" i="125"/>
  <c r="J701" i="125"/>
  <c r="R22" i="128"/>
  <c r="A273" i="125"/>
  <c r="F770" i="125"/>
  <c r="E867" i="125"/>
  <c r="L173" i="125"/>
  <c r="R856" i="125"/>
  <c r="L559" i="125"/>
  <c r="D920" i="125"/>
  <c r="H328" i="125"/>
  <c r="H59" i="125"/>
  <c r="K152" i="125"/>
  <c r="J811" i="125"/>
  <c r="P50" i="125"/>
  <c r="K870" i="125"/>
  <c r="S794" i="125"/>
  <c r="D546" i="125"/>
  <c r="F940" i="125"/>
  <c r="A554" i="125"/>
  <c r="S150" i="125"/>
  <c r="N70" i="125"/>
  <c r="Q186" i="125"/>
  <c r="A312" i="125"/>
  <c r="N443" i="125"/>
  <c r="F928" i="125"/>
  <c r="P346" i="125"/>
  <c r="O427" i="125"/>
  <c r="H837" i="125"/>
  <c r="G869" i="125"/>
  <c r="A510" i="125"/>
  <c r="W26" i="128"/>
  <c r="S521" i="125"/>
  <c r="E351" i="125"/>
  <c r="I247" i="125"/>
  <c r="G787" i="125"/>
  <c r="I96" i="125"/>
  <c r="N281" i="125"/>
  <c r="O523" i="125"/>
  <c r="P293" i="125"/>
  <c r="R94" i="125"/>
  <c r="O743" i="125"/>
  <c r="H492" i="125"/>
  <c r="E861" i="125"/>
  <c r="R766" i="125"/>
  <c r="J569" i="125"/>
  <c r="S284" i="125"/>
  <c r="I753" i="125"/>
  <c r="S590" i="125"/>
  <c r="M297" i="125"/>
  <c r="L689" i="125"/>
  <c r="AA22" i="128"/>
  <c r="K738" i="125"/>
  <c r="D458" i="125"/>
  <c r="D34" i="128"/>
  <c r="J55" i="125"/>
  <c r="M686" i="125"/>
  <c r="D892" i="125"/>
  <c r="S504" i="125"/>
  <c r="N415" i="125"/>
  <c r="C710" i="125"/>
  <c r="AD38" i="128"/>
  <c r="P519" i="125"/>
  <c r="H696" i="125"/>
  <c r="A591" i="125"/>
  <c r="D485" i="125"/>
  <c r="Q233" i="125"/>
  <c r="R646" i="125"/>
  <c r="I828" i="125"/>
  <c r="L908" i="125"/>
  <c r="P914" i="125"/>
  <c r="N395" i="125"/>
  <c r="R15" i="125"/>
  <c r="D910" i="125"/>
  <c r="E927" i="125"/>
  <c r="L136" i="125"/>
  <c r="R31" i="125"/>
  <c r="I714" i="125"/>
  <c r="AI26" i="128"/>
  <c r="M716" i="125"/>
  <c r="O868" i="125"/>
  <c r="L646" i="125"/>
  <c r="C740" i="125"/>
  <c r="K724" i="125"/>
  <c r="A383" i="125"/>
  <c r="M302" i="125"/>
  <c r="J116" i="125"/>
  <c r="O149" i="125"/>
  <c r="H29" i="128"/>
  <c r="E698" i="125"/>
  <c r="F481" i="125"/>
  <c r="K672" i="125"/>
  <c r="R341" i="125"/>
  <c r="K606" i="125"/>
  <c r="L14" i="128"/>
  <c r="AE22" i="128"/>
  <c r="F77" i="125"/>
  <c r="I559" i="125"/>
  <c r="E129" i="125"/>
  <c r="M26" i="124"/>
  <c r="C314" i="125"/>
  <c r="F748" i="125"/>
  <c r="C914" i="125"/>
  <c r="C17" i="124"/>
  <c r="S859" i="125"/>
  <c r="K843" i="125"/>
  <c r="I275" i="125"/>
  <c r="C810" i="125"/>
  <c r="C379" i="125"/>
  <c r="I384" i="125"/>
  <c r="E265" i="125"/>
  <c r="H228" i="125"/>
  <c r="Q733" i="125"/>
  <c r="S137" i="125"/>
  <c r="F336" i="125"/>
  <c r="D750" i="125"/>
  <c r="M855" i="125"/>
  <c r="H89" i="125"/>
  <c r="S400" i="125"/>
  <c r="E798" i="125"/>
  <c r="L749" i="125"/>
  <c r="O811" i="125"/>
  <c r="X36" i="128"/>
  <c r="R704" i="125"/>
  <c r="H620" i="125"/>
  <c r="R506" i="125"/>
  <c r="K418" i="125"/>
  <c r="F18" i="128"/>
  <c r="R812" i="125"/>
  <c r="O423" i="125"/>
  <c r="O193" i="125"/>
  <c r="P663" i="125"/>
  <c r="C273" i="125"/>
  <c r="N699" i="125"/>
  <c r="C131" i="125"/>
  <c r="R13" i="124"/>
  <c r="C117" i="125"/>
  <c r="D142" i="125"/>
  <c r="G742" i="125"/>
  <c r="N860" i="125"/>
  <c r="L647" i="125"/>
  <c r="G129" i="125"/>
  <c r="T13" i="124"/>
  <c r="D44" i="128"/>
  <c r="F504" i="125"/>
  <c r="G902" i="125"/>
  <c r="L633" i="125"/>
  <c r="G31" i="124"/>
  <c r="H292" i="125"/>
  <c r="R110" i="125"/>
  <c r="J121" i="125"/>
  <c r="D561" i="125"/>
  <c r="C801" i="125"/>
  <c r="P37" i="125"/>
  <c r="H739" i="125"/>
  <c r="D18" i="125"/>
  <c r="G731" i="125"/>
  <c r="O763" i="125"/>
  <c r="H904" i="125"/>
  <c r="C500" i="125"/>
  <c r="O352" i="125"/>
  <c r="Q907" i="125"/>
  <c r="S941" i="125"/>
  <c r="O442" i="125"/>
  <c r="I651" i="125"/>
  <c r="H225" i="125"/>
  <c r="A183" i="125"/>
  <c r="F100" i="125"/>
  <c r="F128" i="125"/>
  <c r="H198" i="125"/>
  <c r="F548" i="125"/>
  <c r="R481" i="125"/>
  <c r="M739" i="125"/>
  <c r="M79" i="125"/>
  <c r="C18" i="128"/>
  <c r="S547" i="125"/>
  <c r="E571" i="125"/>
  <c r="Q656" i="125"/>
  <c r="J606" i="125"/>
  <c r="D18" i="124"/>
  <c r="K357" i="125"/>
  <c r="M184" i="125"/>
  <c r="G588" i="125"/>
  <c r="J936" i="125"/>
  <c r="P780" i="125"/>
  <c r="O9" i="128"/>
  <c r="H659" i="125"/>
  <c r="I743" i="125"/>
  <c r="R891" i="125"/>
  <c r="I718" i="125"/>
  <c r="L215" i="125"/>
  <c r="Q339" i="125"/>
  <c r="D682" i="125"/>
  <c r="A788" i="125"/>
  <c r="G876" i="125"/>
  <c r="N421" i="125"/>
  <c r="M672" i="125"/>
  <c r="AB41" i="128"/>
  <c r="D718" i="125"/>
  <c r="C24" i="128"/>
  <c r="S582" i="125"/>
  <c r="F131" i="125"/>
  <c r="I885" i="125"/>
  <c r="P429" i="125"/>
  <c r="D322" i="125"/>
  <c r="L245" i="125"/>
  <c r="J329" i="125"/>
  <c r="N46" i="128"/>
  <c r="F49" i="125"/>
  <c r="S533" i="125"/>
  <c r="K320" i="125"/>
  <c r="E833" i="125"/>
  <c r="I127" i="125"/>
  <c r="E505" i="125"/>
  <c r="O29" i="125"/>
  <c r="S769" i="125"/>
  <c r="O218" i="125"/>
  <c r="AE14" i="128"/>
  <c r="M852" i="125"/>
  <c r="F9" i="125"/>
  <c r="A491" i="125"/>
  <c r="E35" i="128"/>
  <c r="D364" i="125"/>
  <c r="P198" i="125"/>
  <c r="J639" i="125"/>
  <c r="L102" i="125"/>
  <c r="K460" i="125"/>
  <c r="I407" i="125"/>
  <c r="C144" i="125"/>
  <c r="A911" i="125"/>
  <c r="Z41" i="128"/>
  <c r="A672" i="125"/>
  <c r="L378" i="125"/>
  <c r="I267" i="125"/>
  <c r="H39" i="128"/>
  <c r="O582" i="125"/>
  <c r="P674" i="125"/>
  <c r="I880" i="125"/>
  <c r="L23" i="124"/>
  <c r="S711" i="125"/>
  <c r="H626" i="125"/>
  <c r="F156" i="125"/>
  <c r="K903" i="125"/>
  <c r="A238" i="125"/>
  <c r="L424" i="125"/>
  <c r="F436" i="125"/>
  <c r="A358" i="125"/>
  <c r="M643" i="125"/>
  <c r="N744" i="125"/>
  <c r="O700" i="125"/>
  <c r="D334" i="125"/>
  <c r="D555" i="125"/>
  <c r="E774" i="125"/>
  <c r="Q696" i="125"/>
  <c r="M674" i="125"/>
  <c r="J226" i="125"/>
  <c r="R116" i="125"/>
  <c r="A559" i="125"/>
  <c r="P471" i="125"/>
  <c r="J291" i="125"/>
  <c r="A919" i="125"/>
  <c r="E378" i="125"/>
  <c r="K67" i="125"/>
  <c r="Q109" i="125"/>
  <c r="I903" i="125"/>
  <c r="J915" i="125"/>
  <c r="J674" i="125"/>
  <c r="G38" i="125"/>
  <c r="L668" i="125"/>
  <c r="F84" i="125"/>
  <c r="N927" i="125"/>
  <c r="E422" i="125"/>
  <c r="O64" i="125"/>
  <c r="D751" i="125"/>
  <c r="S516" i="125"/>
  <c r="H372" i="125"/>
  <c r="O476" i="125"/>
  <c r="Q114" i="125"/>
  <c r="G17" i="128"/>
  <c r="M923" i="125"/>
  <c r="K452" i="125"/>
  <c r="AK28" i="128"/>
  <c r="I367" i="125"/>
  <c r="M828" i="125"/>
  <c r="D290" i="125"/>
  <c r="A812" i="125"/>
  <c r="O874" i="125"/>
  <c r="R604" i="125"/>
  <c r="C812" i="125"/>
  <c r="R271" i="125"/>
  <c r="O414" i="125"/>
  <c r="L744" i="125"/>
  <c r="R44" i="128"/>
  <c r="A142" i="125"/>
  <c r="I37" i="128"/>
  <c r="C909" i="125"/>
  <c r="A766" i="125"/>
  <c r="J187" i="125"/>
  <c r="G329" i="125"/>
  <c r="S707" i="125"/>
  <c r="H490" i="125"/>
  <c r="N425" i="125"/>
  <c r="I941" i="125"/>
  <c r="E685" i="125"/>
  <c r="A711" i="125"/>
  <c r="P589" i="125"/>
  <c r="N830" i="125"/>
  <c r="F721" i="125"/>
  <c r="G784" i="125"/>
  <c r="L542" i="125"/>
  <c r="L417" i="125"/>
  <c r="A429" i="125"/>
  <c r="O576" i="125"/>
  <c r="J510" i="125"/>
  <c r="D545" i="125"/>
  <c r="Z21" i="128"/>
  <c r="R310" i="125"/>
  <c r="M18" i="124"/>
  <c r="O444" i="125"/>
  <c r="AD30" i="128"/>
  <c r="R605" i="125"/>
  <c r="J671" i="125"/>
  <c r="AJ26" i="128"/>
  <c r="N896" i="125"/>
  <c r="C797" i="125"/>
  <c r="J480" i="125"/>
  <c r="H661" i="125"/>
  <c r="A42" i="125"/>
  <c r="J501" i="125"/>
  <c r="P827" i="125"/>
  <c r="L46" i="128"/>
  <c r="S594" i="125"/>
  <c r="P368" i="125"/>
  <c r="D318" i="125"/>
  <c r="J791" i="125"/>
  <c r="J790" i="125"/>
  <c r="P30" i="128"/>
  <c r="H269" i="125"/>
  <c r="I524" i="125"/>
  <c r="F151" i="125"/>
  <c r="L543" i="125"/>
  <c r="M52" i="125"/>
  <c r="A78" i="125"/>
  <c r="L393" i="125"/>
  <c r="Q20" i="125"/>
  <c r="P17" i="125"/>
  <c r="G11" i="128"/>
  <c r="J484" i="125"/>
  <c r="C295" i="125"/>
  <c r="R440" i="125"/>
  <c r="P183" i="125"/>
  <c r="G807" i="125"/>
  <c r="R917" i="125"/>
  <c r="F356" i="125"/>
  <c r="N383" i="125"/>
  <c r="I88" i="125"/>
  <c r="L498" i="125"/>
  <c r="P695" i="125"/>
  <c r="A751" i="125"/>
  <c r="N773" i="125"/>
  <c r="L469" i="125"/>
  <c r="O14" i="124"/>
  <c r="L521" i="125"/>
  <c r="R28" i="128"/>
  <c r="J297" i="125"/>
  <c r="B36" i="128"/>
  <c r="I312" i="125"/>
  <c r="C836" i="125"/>
  <c r="Q273" i="125"/>
  <c r="O795" i="125"/>
  <c r="H503" i="125"/>
  <c r="G732" i="125"/>
  <c r="Q25" i="124"/>
  <c r="L98" i="125"/>
  <c r="O941" i="125"/>
  <c r="F847" i="125"/>
  <c r="H16" i="125"/>
  <c r="C113" i="125"/>
  <c r="K335" i="125"/>
  <c r="O240" i="125"/>
  <c r="R667" i="125"/>
  <c r="I418" i="125"/>
  <c r="E161" i="125"/>
  <c r="S800" i="125"/>
  <c r="K275" i="125"/>
  <c r="L7" i="124"/>
  <c r="A784" i="125"/>
  <c r="L135" i="125"/>
  <c r="I390" i="125"/>
  <c r="R357" i="125"/>
  <c r="N886" i="125"/>
  <c r="E283" i="125"/>
  <c r="R563" i="125"/>
  <c r="Q869" i="125"/>
  <c r="M433" i="125"/>
  <c r="Q761" i="125"/>
  <c r="R220" i="125"/>
  <c r="C437" i="125"/>
  <c r="N232" i="125"/>
  <c r="AF35" i="128"/>
  <c r="Q97" i="125"/>
  <c r="O394" i="125"/>
  <c r="R553" i="125"/>
  <c r="S477" i="125"/>
  <c r="D695" i="125"/>
  <c r="I109" i="125"/>
  <c r="P736" i="125"/>
  <c r="J441" i="125"/>
  <c r="J277" i="125"/>
  <c r="I842" i="125"/>
  <c r="S802" i="125"/>
  <c r="P581" i="125"/>
  <c r="H18" i="125"/>
  <c r="M63" i="125"/>
  <c r="H300" i="125"/>
  <c r="J17" i="128"/>
  <c r="N726" i="125"/>
  <c r="C848" i="125"/>
  <c r="M767" i="125"/>
  <c r="O139" i="125"/>
  <c r="L205" i="125"/>
  <c r="AF37" i="128"/>
  <c r="O466" i="125"/>
  <c r="F848" i="125"/>
  <c r="Q464" i="125"/>
  <c r="K456" i="125"/>
  <c r="AD41" i="128"/>
  <c r="L11" i="128"/>
  <c r="G548" i="125"/>
  <c r="D340" i="125"/>
  <c r="Q396" i="125"/>
  <c r="D470" i="125"/>
  <c r="J50" i="125"/>
  <c r="O217" i="125"/>
  <c r="H310" i="125"/>
  <c r="J392" i="125"/>
  <c r="O306" i="125"/>
  <c r="N857" i="125"/>
  <c r="D863" i="125"/>
  <c r="I832" i="125"/>
  <c r="I445" i="125"/>
  <c r="F795" i="125"/>
  <c r="Q928" i="125"/>
  <c r="N905" i="125"/>
  <c r="E281" i="125"/>
  <c r="N763" i="125"/>
  <c r="J367" i="125"/>
  <c r="M252" i="125"/>
  <c r="M346" i="125"/>
  <c r="F700" i="125"/>
  <c r="Q857" i="125"/>
  <c r="H557" i="125"/>
  <c r="K28" i="125"/>
  <c r="Q748" i="125"/>
  <c r="S510" i="125"/>
  <c r="R320" i="125"/>
  <c r="N594" i="125"/>
  <c r="N453" i="125"/>
  <c r="D717" i="125"/>
  <c r="S846" i="125"/>
  <c r="K811" i="125"/>
  <c r="N474" i="125"/>
  <c r="F812" i="125"/>
  <c r="AJ39" i="128"/>
  <c r="C652" i="125"/>
  <c r="L852" i="125"/>
  <c r="F259" i="125"/>
  <c r="P629" i="125"/>
  <c r="R289" i="125"/>
  <c r="L316" i="125"/>
  <c r="A556" i="125"/>
  <c r="P75" i="125"/>
  <c r="R362" i="125"/>
  <c r="S432" i="125"/>
  <c r="O397" i="125"/>
  <c r="C408" i="125"/>
  <c r="I253" i="125"/>
  <c r="R319" i="125"/>
  <c r="G817" i="125"/>
  <c r="R841" i="125"/>
  <c r="K704" i="125"/>
  <c r="L788" i="125"/>
  <c r="Q515" i="125"/>
  <c r="O23" i="128"/>
  <c r="O284" i="125"/>
  <c r="F244" i="125"/>
  <c r="S773" i="125"/>
  <c r="P631" i="125"/>
  <c r="Q758" i="125"/>
  <c r="C41" i="125"/>
  <c r="O458" i="125"/>
  <c r="Q749" i="125"/>
  <c r="E744" i="125"/>
  <c r="I335" i="125"/>
  <c r="F147" i="125"/>
  <c r="L475" i="125"/>
  <c r="S702" i="125"/>
  <c r="F849" i="125"/>
  <c r="S746" i="125"/>
  <c r="I74" i="125"/>
  <c r="I449" i="125"/>
  <c r="D32" i="125"/>
  <c r="O211" i="125"/>
  <c r="P228" i="125"/>
  <c r="S530" i="125"/>
  <c r="A485" i="125"/>
  <c r="R152" i="125"/>
  <c r="Q259" i="125"/>
  <c r="H11" i="128"/>
  <c r="F688" i="125"/>
  <c r="G121" i="125"/>
  <c r="O633" i="125"/>
  <c r="G636" i="125"/>
  <c r="C406" i="125"/>
  <c r="D926" i="125"/>
  <c r="AE15" i="128"/>
  <c r="E920" i="125"/>
  <c r="P648" i="125"/>
  <c r="R41" i="128"/>
  <c r="Q416" i="125"/>
  <c r="P694" i="125"/>
  <c r="L766" i="125"/>
  <c r="G33" i="128"/>
  <c r="C662" i="125"/>
  <c r="D609" i="125"/>
  <c r="E842" i="125"/>
  <c r="R416" i="125"/>
  <c r="Q684" i="125"/>
  <c r="G167" i="125"/>
  <c r="P714" i="125"/>
  <c r="C813" i="125"/>
  <c r="L578" i="125"/>
  <c r="I29" i="125"/>
  <c r="N887" i="125"/>
  <c r="L89" i="125"/>
  <c r="S186" i="125"/>
  <c r="F505" i="125"/>
  <c r="I7" i="128"/>
  <c r="O882" i="125"/>
  <c r="Q299" i="125"/>
  <c r="N747" i="125"/>
  <c r="I446" i="125"/>
  <c r="N683" i="125"/>
  <c r="R447" i="125"/>
  <c r="S807" i="125"/>
  <c r="F925" i="125"/>
  <c r="AA13" i="128"/>
  <c r="G881" i="125"/>
  <c r="L46" i="125"/>
  <c r="J618" i="125"/>
  <c r="N8" i="128"/>
  <c r="E210" i="125"/>
  <c r="H698" i="125"/>
  <c r="M259" i="125"/>
  <c r="I8" i="125"/>
  <c r="A905" i="125"/>
  <c r="K38" i="128"/>
  <c r="Q855" i="125"/>
  <c r="K730" i="125"/>
  <c r="H619" i="125"/>
  <c r="R795" i="125"/>
  <c r="C708" i="125"/>
  <c r="D548" i="125"/>
  <c r="J720" i="125"/>
  <c r="C143" i="125"/>
  <c r="S317" i="125"/>
  <c r="A934" i="125"/>
  <c r="I744" i="125"/>
  <c r="M32" i="128"/>
  <c r="E111" i="125"/>
  <c r="D162" i="125"/>
  <c r="K620" i="125"/>
  <c r="S574" i="125"/>
  <c r="AB25" i="128"/>
  <c r="I204" i="125"/>
  <c r="A904" i="125"/>
  <c r="Q421" i="125"/>
  <c r="L932" i="125"/>
  <c r="P380" i="125"/>
  <c r="I24" i="128"/>
  <c r="J400" i="125"/>
  <c r="C749" i="125"/>
  <c r="O44" i="125"/>
  <c r="K574" i="125"/>
  <c r="H914" i="125"/>
  <c r="M663" i="125"/>
  <c r="F479" i="125"/>
  <c r="N625" i="125"/>
  <c r="M887" i="125"/>
  <c r="Q650" i="125"/>
  <c r="O277" i="125"/>
  <c r="D82" i="125"/>
  <c r="K554" i="125"/>
  <c r="R663" i="125"/>
  <c r="H72" i="125"/>
  <c r="P404" i="125"/>
  <c r="F293" i="125"/>
  <c r="E423" i="125"/>
  <c r="J762" i="125"/>
  <c r="S848" i="125"/>
  <c r="C192" i="125"/>
  <c r="R496" i="125"/>
  <c r="P723" i="125"/>
  <c r="F751" i="125"/>
  <c r="H39" i="125"/>
  <c r="S898" i="125"/>
  <c r="N533" i="125"/>
  <c r="L641" i="125"/>
  <c r="R56" i="125"/>
  <c r="G278" i="125"/>
  <c r="O565" i="125"/>
  <c r="N314" i="125"/>
  <c r="Q458" i="125"/>
  <c r="H257" i="125"/>
  <c r="E185" i="125"/>
  <c r="Q919" i="125"/>
  <c r="C702" i="125"/>
  <c r="G84" i="125"/>
  <c r="O713" i="125"/>
  <c r="F683" i="125"/>
  <c r="R830" i="125"/>
  <c r="G469" i="125"/>
  <c r="AC14" i="128"/>
  <c r="L922" i="125"/>
  <c r="F821" i="125"/>
  <c r="O538" i="125"/>
  <c r="L778" i="125"/>
  <c r="K162" i="125"/>
  <c r="M324" i="125"/>
  <c r="R508" i="125"/>
  <c r="Y35" i="128"/>
  <c r="J714" i="125"/>
  <c r="H581" i="125"/>
  <c r="C317" i="125"/>
  <c r="E177" i="125"/>
  <c r="G472" i="125"/>
  <c r="C926" i="125"/>
  <c r="M715" i="125"/>
  <c r="K850" i="125"/>
  <c r="M863" i="125"/>
  <c r="H656" i="125"/>
  <c r="A864" i="125"/>
  <c r="O349" i="125"/>
  <c r="Q162" i="125"/>
  <c r="O604" i="125"/>
  <c r="C918" i="125"/>
  <c r="D176" i="125"/>
  <c r="E635" i="125"/>
  <c r="Q60" i="125"/>
  <c r="I745" i="125"/>
  <c r="O313" i="125"/>
  <c r="P687" i="125"/>
  <c r="F626" i="125"/>
  <c r="G847" i="125"/>
  <c r="P46" i="125"/>
  <c r="F159" i="125"/>
  <c r="E359" i="125"/>
  <c r="Q429" i="125"/>
  <c r="E416" i="125"/>
  <c r="E431" i="125"/>
  <c r="E79" i="125"/>
  <c r="I895" i="125"/>
  <c r="AD40" i="128"/>
  <c r="D533" i="125"/>
  <c r="P598" i="125"/>
  <c r="D638" i="125"/>
  <c r="L742" i="125"/>
  <c r="F22" i="128"/>
  <c r="F335" i="125"/>
  <c r="G174" i="125"/>
  <c r="A568" i="125"/>
  <c r="P9" i="124"/>
  <c r="F717" i="125"/>
  <c r="P22" i="125"/>
  <c r="S912" i="125"/>
  <c r="A31" i="125"/>
  <c r="E825" i="125"/>
  <c r="N315" i="125"/>
  <c r="P269" i="125"/>
  <c r="AB8" i="128"/>
  <c r="O871" i="125"/>
  <c r="I736" i="125"/>
  <c r="J139" i="125"/>
  <c r="AI45" i="128"/>
  <c r="I869" i="125"/>
  <c r="M790" i="125"/>
  <c r="E803" i="125"/>
  <c r="AE32" i="128"/>
  <c r="N822" i="125"/>
  <c r="H94" i="125"/>
  <c r="J751" i="125"/>
  <c r="J279" i="125"/>
  <c r="K109" i="125"/>
  <c r="S145" i="125"/>
  <c r="N716" i="125"/>
  <c r="Q892" i="125"/>
  <c r="F434" i="125"/>
  <c r="J736" i="125"/>
  <c r="J334" i="125"/>
  <c r="D146" i="125"/>
  <c r="G265" i="125"/>
  <c r="P534" i="125"/>
  <c r="K775" i="125"/>
  <c r="N846" i="125"/>
  <c r="G257" i="125"/>
  <c r="G870" i="125"/>
  <c r="P832" i="125"/>
  <c r="J78" i="125"/>
  <c r="F492" i="125"/>
  <c r="N859" i="125"/>
  <c r="C15" i="128"/>
  <c r="R601" i="125"/>
  <c r="O351" i="125"/>
  <c r="K449" i="125"/>
  <c r="H166" i="125"/>
  <c r="N485" i="125"/>
  <c r="AD22" i="128"/>
  <c r="Q160" i="125"/>
  <c r="K869" i="125"/>
  <c r="P592" i="125"/>
  <c r="O35" i="128"/>
  <c r="O921" i="125"/>
  <c r="AK24" i="128"/>
  <c r="K889" i="125"/>
  <c r="Q546" i="125"/>
  <c r="Y14" i="128"/>
  <c r="A764" i="125"/>
  <c r="F69" i="125"/>
  <c r="D573" i="125"/>
  <c r="AC29" i="128"/>
  <c r="R584" i="125"/>
  <c r="N556" i="125"/>
  <c r="G570" i="125"/>
  <c r="AB36" i="128"/>
  <c r="P742" i="125"/>
  <c r="O65" i="125"/>
  <c r="D798" i="125"/>
  <c r="D774" i="125"/>
  <c r="Q517" i="125"/>
  <c r="A344" i="125"/>
  <c r="L903" i="125"/>
  <c r="L281" i="125"/>
  <c r="AH19" i="128"/>
  <c r="I732" i="125"/>
  <c r="J789" i="125"/>
  <c r="E515" i="125"/>
  <c r="N582" i="125"/>
  <c r="I877" i="125"/>
  <c r="F822" i="125"/>
  <c r="H624" i="125"/>
  <c r="N820" i="125"/>
  <c r="Q22" i="124"/>
  <c r="K300" i="125"/>
  <c r="J29" i="125"/>
  <c r="J251" i="125"/>
  <c r="M725" i="125"/>
  <c r="J249" i="125"/>
  <c r="E702" i="125"/>
  <c r="Q392" i="125"/>
  <c r="P379" i="125"/>
  <c r="H370" i="125"/>
  <c r="H125" i="125"/>
  <c r="M607" i="125"/>
  <c r="G338" i="125"/>
  <c r="P816" i="125"/>
  <c r="L394" i="125"/>
  <c r="N462" i="125"/>
  <c r="S200" i="125"/>
  <c r="M831" i="125"/>
  <c r="S362" i="125"/>
  <c r="K445" i="125"/>
  <c r="O26" i="128"/>
  <c r="K696" i="125"/>
  <c r="L591" i="125"/>
  <c r="E479" i="125"/>
  <c r="O126" i="125"/>
  <c r="A882" i="125"/>
  <c r="I56" i="125"/>
  <c r="M365" i="125"/>
  <c r="A234" i="125"/>
  <c r="G412" i="125"/>
  <c r="O278" i="125"/>
  <c r="I240" i="125"/>
  <c r="H487" i="125"/>
  <c r="Q172" i="125"/>
  <c r="P704" i="125"/>
  <c r="C218" i="125"/>
  <c r="O499" i="125"/>
  <c r="F802" i="125"/>
  <c r="R712" i="125"/>
  <c r="Q409" i="125"/>
  <c r="J325" i="125"/>
  <c r="G494" i="125"/>
  <c r="Q349" i="125"/>
  <c r="K642" i="125"/>
  <c r="E195" i="125"/>
  <c r="F645" i="125"/>
  <c r="N401" i="125"/>
  <c r="I225" i="125"/>
  <c r="G678" i="125"/>
  <c r="N903" i="125"/>
  <c r="J144" i="125"/>
  <c r="F936" i="125"/>
  <c r="O25" i="124"/>
  <c r="C600" i="125"/>
  <c r="G501" i="125"/>
  <c r="G171" i="125"/>
  <c r="L303" i="125"/>
  <c r="J231" i="125"/>
  <c r="M812" i="125"/>
  <c r="R422" i="125"/>
  <c r="K424" i="125"/>
  <c r="F189" i="125"/>
  <c r="K385" i="125"/>
  <c r="P693" i="125"/>
  <c r="A777" i="125"/>
  <c r="AD24" i="128"/>
  <c r="Q73" i="125"/>
  <c r="D612" i="125"/>
  <c r="M25" i="125"/>
  <c r="K719" i="125"/>
  <c r="O219" i="125"/>
  <c r="I420" i="125"/>
  <c r="O852" i="125"/>
  <c r="H42" i="128"/>
  <c r="F30" i="124"/>
  <c r="A414" i="125"/>
  <c r="L279" i="125"/>
  <c r="E616" i="125"/>
  <c r="A466" i="125"/>
  <c r="N837" i="125"/>
  <c r="D932" i="125"/>
  <c r="K831" i="125"/>
  <c r="AH13" i="128"/>
  <c r="S399" i="125"/>
  <c r="H771" i="125"/>
  <c r="R547" i="125"/>
  <c r="E451" i="125"/>
  <c r="G500" i="125"/>
  <c r="L210" i="125"/>
  <c r="Q836" i="125"/>
  <c r="K111" i="125"/>
  <c r="K30" i="128"/>
  <c r="M786" i="125"/>
  <c r="AC17" i="128"/>
  <c r="I662" i="125"/>
  <c r="P219" i="125"/>
  <c r="H892" i="125"/>
  <c r="C747" i="125"/>
  <c r="D575" i="125"/>
  <c r="S187" i="125"/>
  <c r="L661" i="125"/>
  <c r="N790" i="125"/>
  <c r="R738" i="125"/>
  <c r="Q877" i="125"/>
  <c r="I45" i="125"/>
  <c r="G65" i="125"/>
  <c r="A464" i="125"/>
  <c r="M698" i="125"/>
  <c r="P158" i="125"/>
  <c r="H10" i="125"/>
  <c r="C530" i="125"/>
  <c r="A689" i="125"/>
  <c r="L708" i="125"/>
  <c r="K341" i="125"/>
  <c r="A246" i="125"/>
  <c r="O554" i="125"/>
  <c r="J172" i="125"/>
  <c r="I517" i="125"/>
  <c r="F701" i="125"/>
  <c r="I937" i="125"/>
  <c r="N223" i="125"/>
  <c r="S770" i="125"/>
  <c r="A497" i="125"/>
  <c r="O226" i="125"/>
  <c r="P126" i="125"/>
  <c r="O915" i="125"/>
  <c r="A23" i="125"/>
  <c r="A612" i="125"/>
  <c r="D502" i="125"/>
  <c r="L930" i="125"/>
  <c r="J341" i="125"/>
  <c r="P338" i="125"/>
  <c r="Q776" i="125"/>
  <c r="K781" i="125"/>
  <c r="I132" i="125"/>
  <c r="E339" i="125"/>
  <c r="N163" i="125"/>
  <c r="J887" i="125"/>
  <c r="P172" i="125"/>
  <c r="R161" i="125"/>
  <c r="M898" i="125"/>
  <c r="F775" i="125"/>
  <c r="F661" i="125"/>
  <c r="M42" i="128"/>
  <c r="K555" i="125"/>
  <c r="E410" i="125"/>
  <c r="G768" i="125"/>
  <c r="Q640" i="125"/>
  <c r="O641" i="125"/>
  <c r="M30" i="124"/>
  <c r="J33" i="125"/>
  <c r="A668" i="125"/>
  <c r="I219" i="125"/>
  <c r="P38" i="128"/>
  <c r="D145" i="125"/>
  <c r="C99" i="125"/>
  <c r="J516" i="125"/>
  <c r="C256" i="125"/>
  <c r="K915" i="125"/>
  <c r="G96" i="125"/>
  <c r="A137" i="125"/>
  <c r="H854" i="125"/>
  <c r="N491" i="125"/>
  <c r="K65" i="125"/>
  <c r="N866" i="125"/>
  <c r="S924" i="125"/>
  <c r="I823" i="125"/>
  <c r="G797" i="125"/>
  <c r="D173" i="125"/>
  <c r="AA21" i="128"/>
  <c r="L100" i="125"/>
  <c r="G482" i="125"/>
  <c r="O204" i="125"/>
  <c r="J24" i="124"/>
  <c r="H20" i="128"/>
  <c r="C142" i="125"/>
  <c r="J7" i="124"/>
  <c r="G559" i="125"/>
  <c r="L372" i="125"/>
  <c r="N13" i="124"/>
  <c r="D30" i="125"/>
  <c r="F237" i="125"/>
  <c r="A549" i="125"/>
  <c r="C381" i="125"/>
  <c r="R122" i="125"/>
  <c r="I849" i="125"/>
  <c r="K624" i="125"/>
  <c r="L428" i="125"/>
  <c r="M825" i="125"/>
  <c r="H911" i="125"/>
  <c r="L17" i="128"/>
  <c r="L929" i="125"/>
  <c r="I902" i="125"/>
  <c r="N890" i="125"/>
  <c r="S302" i="125"/>
  <c r="D619" i="125"/>
  <c r="I581" i="125"/>
  <c r="AA8" i="128"/>
  <c r="R338" i="125"/>
  <c r="A821" i="125"/>
  <c r="F90" i="125"/>
  <c r="E930" i="125"/>
  <c r="Q792" i="125"/>
  <c r="C520" i="125"/>
  <c r="O16" i="124"/>
  <c r="Q736" i="125"/>
  <c r="S852" i="125"/>
  <c r="K32" i="125"/>
  <c r="K193" i="125"/>
  <c r="F233" i="125"/>
  <c r="R623" i="125"/>
  <c r="F939" i="125"/>
  <c r="F694" i="125"/>
  <c r="N524" i="125"/>
  <c r="C490" i="125"/>
  <c r="R609" i="125"/>
  <c r="I854" i="125"/>
  <c r="J621" i="125"/>
  <c r="E361" i="125"/>
  <c r="R180" i="125"/>
  <c r="AG22" i="128"/>
  <c r="S125" i="125"/>
  <c r="F844" i="125"/>
  <c r="N426" i="125"/>
  <c r="R683" i="125"/>
  <c r="R612" i="125"/>
  <c r="P417" i="125"/>
  <c r="O62" i="125"/>
  <c r="N760" i="125"/>
  <c r="L50" i="125"/>
  <c r="F348" i="125"/>
  <c r="J891" i="125"/>
  <c r="F726" i="125"/>
  <c r="A386" i="125"/>
  <c r="E323" i="125"/>
  <c r="G770" i="125"/>
  <c r="I908" i="125"/>
  <c r="I862" i="125"/>
  <c r="G717" i="125"/>
  <c r="O234" i="125"/>
  <c r="J817" i="125"/>
  <c r="J46" i="128"/>
  <c r="A218" i="125"/>
  <c r="J818" i="125"/>
  <c r="I861" i="125"/>
  <c r="Q334" i="125"/>
  <c r="L296" i="125"/>
  <c r="J358" i="125"/>
  <c r="H562" i="125"/>
  <c r="P38" i="125"/>
  <c r="A397" i="125"/>
  <c r="H846" i="125"/>
  <c r="A489" i="125"/>
  <c r="Q884" i="125"/>
  <c r="D777" i="125"/>
  <c r="P666" i="125"/>
  <c r="A581" i="125"/>
  <c r="E526" i="125"/>
  <c r="A129" i="125"/>
  <c r="S777" i="125"/>
  <c r="F511" i="125"/>
  <c r="Q27" i="124"/>
  <c r="S322" i="125"/>
  <c r="G563" i="125"/>
  <c r="P297" i="125"/>
  <c r="Q810" i="125"/>
  <c r="H489" i="125"/>
  <c r="S336" i="125"/>
  <c r="I175" i="125"/>
  <c r="H15" i="125"/>
  <c r="J228" i="125"/>
  <c r="F388" i="125"/>
  <c r="C28" i="124"/>
  <c r="J822" i="125"/>
  <c r="O110" i="125"/>
  <c r="AJ30" i="128"/>
  <c r="N577" i="125"/>
  <c r="G786" i="125"/>
  <c r="N134" i="125"/>
  <c r="L29" i="125"/>
  <c r="Y33" i="128"/>
  <c r="W31" i="128"/>
  <c r="S114" i="125"/>
  <c r="I80" i="125"/>
  <c r="AI40" i="128"/>
  <c r="A916" i="125"/>
  <c r="F360" i="125"/>
  <c r="S901" i="125"/>
  <c r="H908" i="125"/>
  <c r="I131" i="125"/>
  <c r="E830" i="125"/>
  <c r="P696" i="125"/>
  <c r="Y43" i="128"/>
  <c r="G904" i="125"/>
  <c r="H741" i="125"/>
  <c r="R15" i="124"/>
  <c r="I23" i="124"/>
  <c r="S602" i="125"/>
  <c r="I41" i="125"/>
  <c r="R223" i="125"/>
  <c r="R420" i="125"/>
  <c r="P17" i="128"/>
  <c r="AH29" i="128"/>
  <c r="L797" i="125"/>
  <c r="G630" i="125"/>
  <c r="R485" i="125"/>
  <c r="F457" i="125"/>
  <c r="O600" i="125"/>
  <c r="O792" i="125"/>
  <c r="O78" i="125"/>
  <c r="M630" i="125"/>
  <c r="I712" i="125"/>
  <c r="D834" i="125"/>
  <c r="M56" i="125"/>
  <c r="N321" i="125"/>
  <c r="N16" i="125"/>
  <c r="J634" i="125"/>
  <c r="I272" i="125"/>
  <c r="A302" i="125"/>
  <c r="D339" i="125"/>
  <c r="S221" i="125"/>
  <c r="C506" i="125"/>
  <c r="G621" i="125"/>
  <c r="K289" i="125"/>
  <c r="K584" i="125"/>
  <c r="J827" i="125"/>
  <c r="N334" i="125"/>
  <c r="C332" i="125"/>
  <c r="F210" i="125"/>
  <c r="A694" i="125"/>
  <c r="J415" i="125"/>
  <c r="P896" i="125"/>
  <c r="D418" i="125"/>
  <c r="P170" i="125"/>
  <c r="A540" i="125"/>
  <c r="M668" i="125"/>
  <c r="AC174" i="124"/>
  <c r="I290" i="125"/>
  <c r="E880" i="125"/>
  <c r="N451" i="125"/>
  <c r="G332" i="125"/>
  <c r="L31" i="124"/>
  <c r="I452" i="125"/>
  <c r="I297" i="125"/>
  <c r="J25" i="128"/>
  <c r="P828" i="125"/>
  <c r="I210" i="125"/>
  <c r="O765" i="125"/>
  <c r="H450" i="125"/>
  <c r="S263" i="125"/>
  <c r="O132" i="125"/>
  <c r="I299" i="125"/>
  <c r="N74" i="125"/>
  <c r="H164" i="125"/>
  <c r="N52" i="125"/>
  <c r="R590" i="125"/>
  <c r="F637" i="125"/>
  <c r="Q754" i="125"/>
  <c r="J70" i="125"/>
  <c r="J826" i="125"/>
  <c r="C559" i="125"/>
  <c r="E720" i="125"/>
  <c r="M392" i="125"/>
  <c r="N849" i="125"/>
  <c r="G314" i="125"/>
  <c r="K873" i="125"/>
  <c r="L488" i="125"/>
  <c r="A194" i="125"/>
  <c r="D799" i="125"/>
  <c r="J920" i="125"/>
  <c r="N280" i="125"/>
  <c r="AG27" i="128"/>
  <c r="G726" i="125"/>
  <c r="M9" i="128"/>
  <c r="O316" i="125"/>
  <c r="S738" i="125"/>
  <c r="H742" i="125"/>
  <c r="L336" i="125"/>
  <c r="O364" i="125"/>
  <c r="Q465" i="125"/>
  <c r="D305" i="125"/>
  <c r="P634" i="125"/>
  <c r="X42" i="128"/>
  <c r="J486" i="125"/>
  <c r="P451" i="125"/>
  <c r="J659" i="125"/>
  <c r="C570" i="125"/>
  <c r="AF10" i="128"/>
  <c r="K758" i="125"/>
  <c r="H642" i="125"/>
  <c r="O722" i="125"/>
  <c r="A842" i="125"/>
  <c r="Q305" i="125"/>
  <c r="D907" i="125"/>
  <c r="D681" i="125"/>
  <c r="A98" i="125"/>
  <c r="Q676" i="125"/>
  <c r="A424" i="125"/>
  <c r="N146" i="125"/>
  <c r="Q693" i="125"/>
  <c r="J28" i="128"/>
  <c r="J772" i="125"/>
  <c r="O665" i="125"/>
  <c r="F659" i="125"/>
  <c r="L562" i="125"/>
  <c r="R390" i="125"/>
  <c r="D49" i="125"/>
  <c r="H798" i="125"/>
  <c r="L466" i="125"/>
  <c r="P190" i="125"/>
  <c r="F727" i="125"/>
  <c r="N909" i="125"/>
  <c r="E823" i="125"/>
  <c r="D56" i="125"/>
  <c r="N414" i="125"/>
  <c r="F934" i="125"/>
  <c r="N475" i="125"/>
  <c r="G775" i="125"/>
  <c r="H391" i="125"/>
  <c r="H703" i="125"/>
  <c r="H255" i="125"/>
  <c r="A112" i="125"/>
  <c r="H31" i="125"/>
  <c r="O10" i="128"/>
  <c r="H801" i="125"/>
  <c r="C74" i="125"/>
  <c r="R863" i="125"/>
  <c r="AJ9" i="128"/>
  <c r="H102" i="125"/>
  <c r="L71" i="125"/>
  <c r="P85" i="125"/>
  <c r="M693" i="125"/>
  <c r="A283" i="125"/>
  <c r="S210" i="125"/>
  <c r="J482" i="125"/>
  <c r="H924" i="125"/>
  <c r="R462" i="125"/>
  <c r="S727" i="125"/>
  <c r="M381" i="125"/>
  <c r="W43" i="128"/>
  <c r="Q881" i="125"/>
  <c r="E521" i="125"/>
  <c r="J883" i="125"/>
  <c r="I61" i="125"/>
  <c r="M810" i="125"/>
  <c r="D24" i="124"/>
  <c r="H177" i="125"/>
  <c r="O777" i="125"/>
  <c r="G431" i="125"/>
  <c r="K174" i="125"/>
  <c r="H381" i="125"/>
  <c r="C392" i="125"/>
  <c r="F29" i="128"/>
  <c r="P29" i="124"/>
  <c r="F292" i="125"/>
  <c r="AB1" i="124"/>
  <c r="F34" i="128"/>
  <c r="D803" i="125"/>
  <c r="I151" i="125"/>
  <c r="M211" i="125"/>
  <c r="D283" i="125"/>
  <c r="S442" i="125"/>
  <c r="J912" i="125"/>
  <c r="M419" i="125"/>
  <c r="I705" i="125"/>
  <c r="N787" i="125"/>
  <c r="M189" i="125"/>
  <c r="N50" i="125"/>
  <c r="G452" i="125"/>
  <c r="D356" i="125"/>
  <c r="E48" i="125"/>
  <c r="S758" i="125"/>
  <c r="S739" i="125"/>
  <c r="A679" i="125"/>
  <c r="H180" i="125"/>
  <c r="S225" i="125"/>
  <c r="F23" i="128"/>
  <c r="Q899" i="125"/>
  <c r="F866" i="125"/>
  <c r="L476" i="125"/>
  <c r="C799" i="125"/>
  <c r="C277" i="125"/>
  <c r="E560" i="125"/>
  <c r="L16" i="128"/>
  <c r="F873" i="125"/>
  <c r="AA33" i="128"/>
  <c r="I59" i="125"/>
  <c r="O426" i="125"/>
  <c r="A794" i="125"/>
  <c r="P56" i="125"/>
  <c r="AI11" i="128"/>
  <c r="A451" i="125"/>
  <c r="J98" i="125"/>
  <c r="N357" i="125"/>
  <c r="R567" i="125"/>
  <c r="C38" i="125"/>
  <c r="AF29" i="128"/>
  <c r="F230" i="125"/>
  <c r="S12" i="124"/>
  <c r="H618" i="125"/>
  <c r="A378" i="125"/>
  <c r="R908" i="125"/>
  <c r="C351" i="125"/>
  <c r="M126" i="125"/>
  <c r="N621" i="125"/>
  <c r="A419" i="125"/>
  <c r="M288" i="125"/>
  <c r="I575" i="125"/>
  <c r="N908" i="125"/>
  <c r="M586" i="125"/>
  <c r="P568" i="125"/>
  <c r="O895" i="125"/>
  <c r="H787" i="125"/>
  <c r="F396" i="125"/>
  <c r="O855" i="125"/>
  <c r="C767" i="125"/>
  <c r="A908" i="125"/>
  <c r="C181" i="125"/>
  <c r="S614" i="125"/>
  <c r="A88" i="125"/>
  <c r="M867" i="125"/>
  <c r="S234" i="125"/>
  <c r="K351" i="125"/>
  <c r="K350" i="125"/>
  <c r="R358" i="125"/>
  <c r="P40" i="128"/>
  <c r="Q491" i="125"/>
  <c r="S938" i="125"/>
  <c r="M816" i="125"/>
  <c r="R26" i="128"/>
  <c r="Z25" i="128"/>
  <c r="I737" i="125"/>
  <c r="N583" i="125"/>
  <c r="O593" i="125"/>
  <c r="D224" i="125"/>
  <c r="P258" i="125"/>
  <c r="P107" i="125"/>
  <c r="J834" i="125"/>
  <c r="R79" i="125"/>
  <c r="Z35" i="128"/>
  <c r="P673" i="125"/>
  <c r="K910" i="125"/>
  <c r="H850" i="125"/>
  <c r="O750" i="125"/>
  <c r="R437" i="125"/>
  <c r="G914" i="125"/>
  <c r="G518" i="125"/>
  <c r="O21" i="125"/>
  <c r="AJ28" i="124"/>
  <c r="AH32" i="128"/>
  <c r="W15" i="128"/>
  <c r="C226" i="125"/>
  <c r="R527" i="125"/>
  <c r="Z7" i="128"/>
  <c r="Q889" i="125"/>
  <c r="I654" i="125"/>
  <c r="G345" i="125"/>
  <c r="D831" i="125"/>
  <c r="L910" i="125"/>
  <c r="K560" i="125"/>
  <c r="N416" i="125"/>
  <c r="K396" i="125"/>
  <c r="K611" i="125"/>
  <c r="P924" i="125"/>
  <c r="K356" i="125"/>
  <c r="G351" i="125"/>
  <c r="D778" i="125"/>
  <c r="P940" i="125"/>
  <c r="P333" i="125"/>
  <c r="J43" i="128"/>
  <c r="J7" i="125"/>
  <c r="S554" i="125"/>
  <c r="O303" i="125"/>
  <c r="D677" i="125"/>
  <c r="S355" i="125"/>
  <c r="X14" i="128"/>
  <c r="R603" i="125"/>
  <c r="O271" i="125"/>
  <c r="Q686" i="125"/>
  <c r="A805" i="125"/>
  <c r="E567" i="125"/>
  <c r="P76" i="125"/>
  <c r="A263" i="125"/>
  <c r="S129" i="125"/>
  <c r="M150" i="125"/>
  <c r="M435" i="125"/>
  <c r="F374" i="125"/>
  <c r="P606" i="125"/>
  <c r="P21" i="125"/>
  <c r="N408" i="125"/>
  <c r="D241" i="125"/>
  <c r="M44" i="128"/>
  <c r="K16" i="128"/>
  <c r="K777" i="125"/>
  <c r="G839" i="125"/>
  <c r="D482" i="125"/>
  <c r="N151" i="125"/>
  <c r="K804" i="125"/>
  <c r="E556" i="125"/>
  <c r="F840" i="125"/>
  <c r="R700" i="125"/>
  <c r="F555" i="125"/>
  <c r="P876" i="125"/>
  <c r="D744" i="125"/>
  <c r="G837" i="125"/>
  <c r="C834" i="125"/>
  <c r="G74" i="125"/>
  <c r="R750" i="125"/>
  <c r="G269" i="125"/>
  <c r="K11" i="125"/>
  <c r="I465" i="125"/>
  <c r="M8" i="125"/>
  <c r="K467" i="125"/>
  <c r="D35" i="125"/>
  <c r="E445" i="125"/>
  <c r="D416" i="125"/>
  <c r="K22" i="128"/>
  <c r="L229" i="125"/>
  <c r="Q794" i="125"/>
  <c r="M312" i="125"/>
  <c r="R867" i="125"/>
  <c r="D284" i="125"/>
  <c r="H212" i="125"/>
  <c r="I582" i="125"/>
  <c r="AG44" i="128"/>
  <c r="O180" i="125"/>
  <c r="E679" i="125"/>
  <c r="K13" i="125"/>
  <c r="R842" i="125"/>
  <c r="S499" i="125"/>
  <c r="E869" i="125"/>
  <c r="F401" i="125"/>
  <c r="O354" i="125"/>
  <c r="N715" i="125"/>
  <c r="O524" i="125"/>
  <c r="C849" i="125"/>
  <c r="G37" i="128"/>
  <c r="I10" i="125"/>
  <c r="R400" i="125"/>
  <c r="E762" i="125"/>
  <c r="F586" i="125"/>
  <c r="N272" i="125"/>
  <c r="O7" i="124"/>
  <c r="N165" i="125"/>
  <c r="K750" i="125"/>
  <c r="S922" i="125"/>
  <c r="M809" i="125"/>
  <c r="S315" i="125"/>
  <c r="O822" i="125"/>
  <c r="N194" i="125"/>
  <c r="H552" i="125"/>
  <c r="E467" i="125"/>
  <c r="D453" i="125"/>
  <c r="I24" i="125"/>
  <c r="K304" i="125"/>
  <c r="E746" i="125"/>
  <c r="L212" i="125"/>
  <c r="M692" i="125"/>
  <c r="F485" i="125"/>
  <c r="R374" i="125"/>
  <c r="D208" i="125"/>
  <c r="C862" i="125"/>
  <c r="J700" i="125"/>
  <c r="O135" i="125"/>
  <c r="O752" i="125"/>
  <c r="M701" i="125"/>
  <c r="I13" i="128"/>
  <c r="R848" i="125"/>
  <c r="R942" i="125"/>
  <c r="F41" i="125"/>
  <c r="H41" i="128"/>
  <c r="I186" i="125"/>
  <c r="O156" i="125"/>
  <c r="D547" i="125"/>
  <c r="C693" i="125"/>
  <c r="D899" i="125"/>
  <c r="F864" i="125"/>
  <c r="S431" i="125"/>
  <c r="R313" i="125"/>
  <c r="I927" i="125"/>
  <c r="N796" i="125"/>
  <c r="M579" i="125"/>
  <c r="S138" i="125"/>
  <c r="L701" i="125"/>
  <c r="D912" i="125"/>
  <c r="N677" i="125"/>
  <c r="J564" i="125"/>
  <c r="M212" i="125"/>
  <c r="Q496" i="125"/>
  <c r="N698" i="125"/>
  <c r="M59" i="125"/>
  <c r="J895" i="125"/>
  <c r="E372" i="125"/>
  <c r="A343" i="125"/>
  <c r="F901" i="125"/>
  <c r="N216" i="125"/>
  <c r="L243" i="125"/>
  <c r="I672" i="125"/>
  <c r="M323" i="125"/>
  <c r="G846" i="125"/>
  <c r="R615" i="125"/>
  <c r="A683" i="125"/>
  <c r="AJ36" i="128"/>
  <c r="G263" i="125"/>
  <c r="K652" i="125"/>
  <c r="E648" i="125"/>
  <c r="L450" i="125"/>
  <c r="R12" i="128"/>
  <c r="J716" i="125"/>
  <c r="H83" i="125"/>
  <c r="P130" i="125"/>
  <c r="J349" i="125"/>
  <c r="J686" i="125"/>
  <c r="H508" i="125"/>
  <c r="R686" i="125"/>
  <c r="M89" i="125"/>
  <c r="K44" i="128"/>
  <c r="O32" i="128"/>
  <c r="H790" i="125"/>
  <c r="R9" i="124"/>
  <c r="R187" i="125"/>
  <c r="P706" i="125"/>
  <c r="P762" i="125"/>
  <c r="N46" i="125"/>
  <c r="Q912" i="125"/>
  <c r="N602" i="125"/>
  <c r="F794" i="125"/>
  <c r="E276" i="125"/>
  <c r="P453" i="125"/>
  <c r="AK40" i="128"/>
  <c r="W41" i="128"/>
  <c r="J627" i="125"/>
  <c r="AB44" i="128"/>
  <c r="E358" i="125"/>
  <c r="N906" i="125"/>
  <c r="R230" i="125"/>
  <c r="O296" i="125"/>
  <c r="H768" i="125"/>
  <c r="P879" i="125"/>
  <c r="D165" i="125"/>
  <c r="M664" i="125"/>
  <c r="W7" i="128"/>
  <c r="H155" i="125"/>
  <c r="K419" i="125"/>
  <c r="J726" i="125"/>
  <c r="J271" i="125"/>
  <c r="J422" i="125"/>
  <c r="S919" i="125"/>
  <c r="I392" i="125"/>
  <c r="H296" i="125"/>
  <c r="S740" i="125"/>
  <c r="A630" i="125"/>
  <c r="A230" i="125"/>
  <c r="S672" i="125"/>
  <c r="F698" i="125"/>
  <c r="F14" i="125"/>
  <c r="O16" i="128"/>
  <c r="P921" i="125"/>
  <c r="I90" i="125"/>
  <c r="G668" i="125"/>
  <c r="N806" i="125"/>
  <c r="M647" i="125"/>
  <c r="P215" i="125"/>
  <c r="H691" i="125"/>
  <c r="D39" i="128"/>
  <c r="P817" i="125"/>
  <c r="L197" i="125"/>
  <c r="S914" i="125"/>
  <c r="N611" i="125"/>
  <c r="A858" i="125"/>
  <c r="O305" i="125"/>
  <c r="I216" i="125"/>
  <c r="M107" i="125"/>
  <c r="S847" i="125"/>
  <c r="I282" i="125"/>
  <c r="S926" i="125"/>
  <c r="H230" i="125"/>
  <c r="C796" i="125"/>
  <c r="O291" i="125"/>
  <c r="P37" i="128"/>
  <c r="J500" i="125"/>
  <c r="A7" i="125"/>
  <c r="I352" i="125"/>
  <c r="J784" i="125"/>
  <c r="AH33" i="128"/>
  <c r="A940" i="125"/>
  <c r="E671" i="125"/>
  <c r="R881" i="125"/>
  <c r="S19" i="125"/>
  <c r="R23" i="128"/>
  <c r="Q449" i="125"/>
  <c r="E807" i="125"/>
  <c r="J775" i="125"/>
  <c r="M180" i="125"/>
  <c r="I758" i="125"/>
  <c r="X35" i="128"/>
  <c r="B19" i="128"/>
  <c r="O893" i="125"/>
  <c r="R216" i="125"/>
  <c r="P558" i="125"/>
  <c r="F890" i="125"/>
  <c r="E25" i="125"/>
  <c r="P632" i="125"/>
  <c r="L111" i="125"/>
  <c r="O27" i="125"/>
  <c r="J549" i="125"/>
  <c r="AG19" i="128"/>
  <c r="M836" i="125"/>
  <c r="O176" i="125"/>
  <c r="L357" i="125"/>
  <c r="O21" i="128"/>
  <c r="I814" i="125"/>
  <c r="I292" i="125"/>
  <c r="D611" i="125"/>
  <c r="J678" i="125"/>
  <c r="S596" i="125"/>
  <c r="AJ29" i="128"/>
  <c r="F815" i="125"/>
  <c r="E212" i="125"/>
  <c r="E728" i="125"/>
  <c r="S734" i="125"/>
  <c r="AI34" i="128"/>
  <c r="K687" i="125"/>
  <c r="P640" i="125"/>
  <c r="N39" i="128"/>
  <c r="J909" i="125"/>
  <c r="I685" i="125"/>
  <c r="N529" i="125"/>
  <c r="F222" i="125"/>
  <c r="K194" i="125"/>
  <c r="L224" i="125"/>
  <c r="D772" i="125"/>
  <c r="R119" i="125"/>
  <c r="K570" i="125"/>
  <c r="O16" i="125"/>
  <c r="I221" i="125"/>
  <c r="L682" i="125"/>
  <c r="C925" i="125"/>
  <c r="H893" i="125"/>
  <c r="F875" i="125"/>
  <c r="A926" i="125"/>
  <c r="A339" i="125"/>
  <c r="M475" i="125"/>
  <c r="E411" i="125"/>
  <c r="G158" i="125"/>
  <c r="P21" i="124"/>
  <c r="K444" i="125"/>
  <c r="D883" i="125"/>
  <c r="F14" i="124"/>
  <c r="Q378" i="125"/>
  <c r="G827" i="125"/>
  <c r="A649" i="125"/>
  <c r="I409" i="125"/>
  <c r="G679" i="125"/>
  <c r="P482" i="125"/>
  <c r="L645" i="125"/>
  <c r="G530" i="125"/>
  <c r="AC30" i="128"/>
  <c r="P117" i="125"/>
  <c r="K340" i="125"/>
  <c r="Q106" i="125"/>
  <c r="A328" i="125"/>
  <c r="K464" i="125"/>
  <c r="M186" i="125"/>
  <c r="P16" i="124"/>
  <c r="D35" i="128"/>
  <c r="C28" i="125"/>
  <c r="F931" i="125"/>
  <c r="K839" i="125"/>
  <c r="G513" i="125"/>
  <c r="I525" i="125"/>
  <c r="N862" i="125"/>
  <c r="K922" i="125"/>
  <c r="R665" i="125"/>
  <c r="C365" i="125"/>
  <c r="E843" i="125"/>
  <c r="F439" i="125"/>
  <c r="E183" i="125"/>
  <c r="C431" i="125"/>
  <c r="E78" i="125"/>
  <c r="S450" i="125"/>
  <c r="AD33" i="128"/>
  <c r="J142" i="125"/>
  <c r="A725" i="125"/>
  <c r="N42" i="125"/>
  <c r="K432" i="125"/>
  <c r="S764" i="125"/>
  <c r="F632" i="125"/>
  <c r="R9" i="125"/>
  <c r="M290" i="125"/>
  <c r="O592" i="125"/>
  <c r="I79" i="125"/>
  <c r="C414" i="125"/>
  <c r="J195" i="125"/>
  <c r="F474" i="125"/>
  <c r="C36" i="128"/>
  <c r="AG23" i="128"/>
  <c r="G859" i="125"/>
  <c r="R775" i="125"/>
  <c r="E455" i="125"/>
  <c r="P692" i="125"/>
  <c r="N633" i="125"/>
  <c r="H755" i="125"/>
  <c r="N751" i="125"/>
  <c r="P111" i="125"/>
  <c r="H648" i="125"/>
  <c r="O877" i="125"/>
  <c r="J321" i="125"/>
  <c r="G169" i="125"/>
  <c r="F15" i="128"/>
  <c r="P600" i="125"/>
  <c r="J153" i="125"/>
  <c r="R619" i="125"/>
  <c r="G376" i="125"/>
  <c r="I45" i="128"/>
  <c r="N197" i="125"/>
  <c r="S877" i="125"/>
  <c r="H940" i="125"/>
  <c r="A633" i="125"/>
  <c r="H632" i="125"/>
  <c r="Q655" i="125"/>
  <c r="F248" i="125"/>
  <c r="L104" i="125"/>
  <c r="O549" i="125"/>
  <c r="L626" i="125"/>
  <c r="A778" i="125"/>
  <c r="A936" i="125"/>
  <c r="L808" i="125"/>
  <c r="F823" i="125"/>
  <c r="I333" i="125"/>
  <c r="F595" i="125"/>
  <c r="M657" i="125"/>
  <c r="G572" i="125"/>
  <c r="K35" i="125"/>
  <c r="E630" i="125"/>
  <c r="C854" i="125"/>
  <c r="F543" i="125"/>
  <c r="L560" i="125"/>
  <c r="C275" i="125"/>
  <c r="S22" i="125"/>
  <c r="C49" i="125"/>
  <c r="C19" i="124"/>
  <c r="J24" i="128"/>
  <c r="L301" i="125"/>
  <c r="C761" i="125"/>
  <c r="H668" i="125"/>
  <c r="N236" i="125"/>
  <c r="F81" i="125"/>
  <c r="E308" i="125"/>
  <c r="R397" i="125"/>
  <c r="K815" i="125"/>
  <c r="R13" i="128"/>
  <c r="S254" i="125"/>
  <c r="N819" i="125"/>
  <c r="P675" i="125"/>
  <c r="D118" i="125"/>
  <c r="A823" i="125"/>
  <c r="P196" i="125"/>
  <c r="L879" i="125"/>
  <c r="N364" i="125"/>
  <c r="S694" i="125"/>
  <c r="R269" i="125"/>
  <c r="L894" i="125"/>
  <c r="G139" i="125"/>
  <c r="I786" i="125"/>
  <c r="O8" i="124"/>
  <c r="N741" i="125"/>
  <c r="L437" i="125"/>
  <c r="D692" i="125"/>
  <c r="E55" i="125"/>
  <c r="A739" i="125"/>
  <c r="AK10" i="128"/>
  <c r="F883" i="125"/>
  <c r="M860" i="125"/>
  <c r="M100" i="125"/>
  <c r="H480" i="125"/>
  <c r="E333" i="125"/>
  <c r="S287" i="125"/>
  <c r="A63" i="125"/>
  <c r="I229" i="125"/>
  <c r="D294" i="125"/>
  <c r="M797" i="125"/>
  <c r="G311" i="125"/>
  <c r="F328" i="125"/>
  <c r="Y23" i="128"/>
  <c r="D801" i="125"/>
  <c r="I759" i="125"/>
  <c r="L686" i="125"/>
  <c r="N579" i="125"/>
  <c r="A133" i="125"/>
  <c r="E925" i="125"/>
  <c r="K863" i="125"/>
  <c r="K9" i="125"/>
  <c r="I125" i="125"/>
  <c r="P412" i="125"/>
  <c r="F15" i="124"/>
  <c r="D242" i="125"/>
  <c r="I428" i="125"/>
  <c r="K779" i="125"/>
  <c r="H498" i="125"/>
  <c r="H25" i="125"/>
  <c r="S619" i="125"/>
  <c r="I773" i="125"/>
  <c r="Q14" i="128"/>
  <c r="N603" i="125"/>
  <c r="S14" i="125"/>
  <c r="C359" i="125"/>
  <c r="F318" i="125"/>
  <c r="S383" i="125"/>
  <c r="G490" i="125"/>
  <c r="E313" i="125"/>
  <c r="D656" i="125"/>
  <c r="Q155" i="125"/>
  <c r="E312" i="125"/>
  <c r="A551" i="125"/>
  <c r="K226" i="125"/>
  <c r="AD44" i="128"/>
  <c r="A363" i="125"/>
  <c r="A368" i="125"/>
  <c r="D644" i="125"/>
  <c r="I252" i="125"/>
  <c r="C577" i="125"/>
  <c r="Z36" i="128"/>
  <c r="E891" i="125"/>
  <c r="Q427" i="125"/>
  <c r="F826" i="125"/>
  <c r="L567" i="125"/>
  <c r="D574" i="125"/>
  <c r="N691" i="125"/>
  <c r="F635" i="125"/>
  <c r="M930" i="125"/>
  <c r="R417" i="125"/>
  <c r="G7" i="124"/>
  <c r="D848" i="125"/>
  <c r="F665" i="125"/>
  <c r="L168" i="125"/>
  <c r="E794" i="125"/>
  <c r="A104" i="125"/>
  <c r="F10" i="124"/>
  <c r="E403" i="125"/>
  <c r="F704" i="125"/>
  <c r="A277" i="125"/>
  <c r="J550" i="125"/>
  <c r="G261" i="125"/>
  <c r="A901" i="125"/>
  <c r="I813" i="125"/>
  <c r="S618" i="125"/>
  <c r="E814" i="125"/>
  <c r="I270" i="125"/>
  <c r="N630" i="125"/>
  <c r="F507" i="125"/>
  <c r="AG35" i="128"/>
  <c r="K576" i="125"/>
  <c r="L552" i="125"/>
  <c r="D504" i="125"/>
  <c r="P43" i="128"/>
  <c r="I706" i="125"/>
  <c r="G545" i="125"/>
  <c r="C509" i="125"/>
  <c r="Q737" i="125"/>
  <c r="L7" i="125"/>
  <c r="N182" i="125"/>
  <c r="F599" i="125"/>
  <c r="A325" i="125"/>
  <c r="Q445" i="125"/>
  <c r="S170" i="125"/>
  <c r="L198" i="125"/>
  <c r="N924" i="125"/>
  <c r="L9" i="124"/>
  <c r="T28" i="124"/>
  <c r="C714" i="125"/>
  <c r="E19" i="128"/>
  <c r="R364" i="125"/>
  <c r="C64" i="125"/>
  <c r="R436" i="125"/>
  <c r="S704" i="125"/>
  <c r="Q728" i="125"/>
  <c r="Q331" i="125"/>
  <c r="Q936" i="125"/>
  <c r="S835" i="125"/>
  <c r="AI24" i="128"/>
  <c r="J823" i="125"/>
  <c r="L598" i="125"/>
  <c r="AH9" i="128"/>
  <c r="C915" i="125"/>
  <c r="C837" i="125"/>
  <c r="M338" i="125"/>
  <c r="P722" i="125"/>
  <c r="M788" i="125"/>
  <c r="I8" i="128"/>
  <c r="H32" i="125"/>
  <c r="D459" i="125"/>
  <c r="N707" i="125"/>
  <c r="L480" i="125"/>
  <c r="N637" i="125"/>
  <c r="N843" i="125"/>
  <c r="Q917" i="125"/>
  <c r="N653" i="125"/>
  <c r="F608" i="125"/>
  <c r="D119" i="125"/>
  <c r="H877" i="125"/>
  <c r="A197" i="125"/>
  <c r="R732" i="125"/>
  <c r="H56" i="125"/>
  <c r="N930" i="125"/>
  <c r="M12" i="128"/>
  <c r="I41" i="128"/>
  <c r="P25" i="124"/>
  <c r="A773" i="125"/>
  <c r="O75" i="125"/>
  <c r="D587" i="125"/>
  <c r="N644" i="125"/>
  <c r="P51" i="125"/>
  <c r="L652" i="125"/>
  <c r="L27" i="124"/>
  <c r="M596" i="125"/>
  <c r="E317" i="125"/>
  <c r="K938" i="125"/>
  <c r="D420" i="125"/>
  <c r="D521" i="125"/>
  <c r="P561" i="125"/>
  <c r="H408" i="125"/>
  <c r="G430" i="125"/>
  <c r="I135" i="125"/>
  <c r="M704" i="125"/>
  <c r="P20" i="125"/>
  <c r="R585" i="125"/>
  <c r="D829" i="125"/>
  <c r="S583" i="125"/>
  <c r="D144" i="125"/>
  <c r="S690" i="125"/>
  <c r="L445" i="125"/>
  <c r="Q519" i="125"/>
  <c r="J857" i="125"/>
  <c r="J207" i="125"/>
  <c r="F638" i="125"/>
  <c r="H598" i="125"/>
  <c r="M371" i="125"/>
  <c r="F916" i="125"/>
  <c r="S816" i="125"/>
  <c r="J837" i="125"/>
  <c r="L857" i="125"/>
  <c r="I589" i="125"/>
  <c r="F42" i="128"/>
  <c r="I156" i="125"/>
  <c r="J536" i="125"/>
  <c r="S616" i="125"/>
  <c r="H26" i="128"/>
  <c r="G633" i="125"/>
  <c r="P446" i="125"/>
  <c r="G410" i="125"/>
  <c r="H85" i="125"/>
  <c r="A487" i="125"/>
  <c r="A141" i="125"/>
  <c r="E844" i="125"/>
  <c r="Q713" i="125"/>
  <c r="Q47" i="125"/>
  <c r="J194" i="125"/>
  <c r="Q590" i="125"/>
  <c r="F612" i="125"/>
  <c r="P789" i="125"/>
  <c r="C764" i="125"/>
  <c r="R363" i="125"/>
  <c r="A804" i="125"/>
  <c r="J255" i="125"/>
  <c r="S867" i="125"/>
  <c r="L620" i="125"/>
  <c r="Q724" i="125"/>
  <c r="R886" i="125"/>
  <c r="Y27" i="128"/>
  <c r="J939" i="125"/>
  <c r="I704" i="125"/>
  <c r="N140" i="125"/>
  <c r="I456" i="125"/>
  <c r="Q682" i="125"/>
  <c r="G101" i="125"/>
  <c r="H750" i="125"/>
  <c r="B31" i="128"/>
  <c r="F892" i="125"/>
  <c r="H543" i="125"/>
  <c r="J805" i="125"/>
  <c r="Q842" i="125"/>
  <c r="P102" i="125"/>
  <c r="A624" i="125"/>
  <c r="R606" i="125"/>
  <c r="Q633" i="125"/>
  <c r="H147" i="125"/>
  <c r="M30" i="128"/>
  <c r="N686" i="125"/>
  <c r="N910" i="125"/>
  <c r="N441" i="125"/>
  <c r="Q8" i="124"/>
  <c r="M592" i="125"/>
  <c r="I717" i="125"/>
  <c r="M14" i="124"/>
  <c r="P287" i="125"/>
  <c r="S196" i="125"/>
  <c r="F796" i="125"/>
  <c r="D20" i="124"/>
  <c r="K332" i="125"/>
  <c r="R325" i="125"/>
  <c r="I896" i="125"/>
  <c r="G521" i="125"/>
  <c r="I26" i="125"/>
  <c r="O247" i="125"/>
  <c r="S766" i="125"/>
  <c r="AK30" i="128"/>
  <c r="Q615" i="125"/>
  <c r="I100" i="125"/>
  <c r="A742" i="125"/>
  <c r="F400" i="125"/>
  <c r="D617" i="125"/>
  <c r="L377" i="125"/>
  <c r="C821" i="125"/>
  <c r="C451" i="125"/>
  <c r="K239" i="125"/>
  <c r="C252" i="125"/>
  <c r="Q292" i="125"/>
  <c r="F910" i="125"/>
  <c r="S810" i="125"/>
  <c r="K792" i="125"/>
  <c r="T7" i="124"/>
  <c r="Q846" i="125"/>
  <c r="F458" i="125"/>
  <c r="X24" i="128"/>
  <c r="L813" i="125"/>
  <c r="P926" i="125"/>
  <c r="I496" i="125"/>
  <c r="A503" i="125"/>
  <c r="C34" i="128"/>
  <c r="B11" i="124"/>
  <c r="AF25" i="128"/>
  <c r="R10" i="128"/>
  <c r="J696" i="125"/>
  <c r="E135" i="125"/>
  <c r="O28" i="125"/>
  <c r="J704" i="125"/>
  <c r="J770" i="125"/>
  <c r="M333" i="125"/>
  <c r="Q165" i="125"/>
  <c r="D11" i="128"/>
  <c r="G191" i="125"/>
  <c r="J28" i="124"/>
  <c r="D111" i="125"/>
  <c r="C24" i="124"/>
  <c r="O764" i="125"/>
  <c r="AC33" i="128"/>
  <c r="S754" i="125"/>
  <c r="J235" i="125"/>
  <c r="E817" i="125"/>
  <c r="D468" i="125"/>
  <c r="I680" i="125"/>
  <c r="I847" i="125"/>
  <c r="D505" i="125"/>
  <c r="I624" i="125"/>
  <c r="J780" i="125"/>
  <c r="M919" i="125"/>
  <c r="J914" i="125"/>
  <c r="N28" i="125"/>
  <c r="Q287" i="125"/>
  <c r="K841" i="125"/>
  <c r="H859" i="125"/>
  <c r="R784" i="125"/>
  <c r="H486" i="125"/>
  <c r="D15" i="125"/>
  <c r="J611" i="125"/>
  <c r="A269" i="125"/>
  <c r="R35" i="128"/>
  <c r="P24" i="128"/>
  <c r="A845" i="125"/>
  <c r="E329" i="125"/>
  <c r="K664" i="125"/>
  <c r="G471" i="125"/>
  <c r="O197" i="125"/>
  <c r="C921" i="125"/>
  <c r="AJ24" i="128"/>
  <c r="J452" i="125"/>
  <c r="F834" i="125"/>
  <c r="C222" i="125"/>
  <c r="F364" i="125"/>
  <c r="Q24" i="124"/>
  <c r="I839" i="125"/>
  <c r="L213" i="125"/>
  <c r="D297" i="125"/>
  <c r="G666" i="125"/>
  <c r="N884" i="125"/>
  <c r="O548" i="125"/>
  <c r="K806" i="125"/>
  <c r="R160" i="125"/>
  <c r="N170" i="125"/>
  <c r="P510" i="125"/>
  <c r="K710" i="125"/>
  <c r="J576" i="125"/>
  <c r="G739" i="125"/>
  <c r="H449" i="125"/>
  <c r="L613" i="125"/>
  <c r="J764" i="125"/>
  <c r="I609" i="125"/>
  <c r="E215" i="125"/>
  <c r="M610" i="125"/>
  <c r="O537" i="125"/>
  <c r="O870" i="125"/>
  <c r="AH22" i="128"/>
  <c r="I552" i="125"/>
  <c r="H51" i="125"/>
  <c r="I499" i="125"/>
  <c r="S579" i="125"/>
  <c r="F603" i="125"/>
  <c r="S224" i="125"/>
  <c r="H845" i="125"/>
  <c r="A741" i="125"/>
  <c r="N436" i="125"/>
  <c r="J319" i="125"/>
  <c r="D32" i="128"/>
  <c r="A446" i="125"/>
  <c r="J646" i="125"/>
  <c r="K228" i="125"/>
  <c r="G25" i="125"/>
  <c r="O729" i="125"/>
  <c r="H711" i="125"/>
  <c r="S388" i="125"/>
  <c r="H286" i="125"/>
  <c r="N696" i="125"/>
  <c r="F319" i="125"/>
  <c r="J894" i="125"/>
  <c r="F639" i="125"/>
  <c r="R38" i="125"/>
  <c r="R933" i="125"/>
  <c r="R371" i="125"/>
  <c r="R897" i="125"/>
  <c r="F845" i="125"/>
  <c r="I375" i="125"/>
  <c r="J851" i="125"/>
  <c r="S786" i="125"/>
  <c r="O292" i="125"/>
  <c r="H390" i="125"/>
  <c r="E668" i="125"/>
  <c r="J804" i="125"/>
  <c r="H548" i="125"/>
  <c r="F649" i="125"/>
  <c r="Q722" i="125"/>
  <c r="A91" i="125"/>
  <c r="S808" i="125"/>
  <c r="S104" i="125"/>
  <c r="E547" i="125"/>
  <c r="D517" i="125"/>
  <c r="A836" i="125"/>
  <c r="J394" i="125"/>
  <c r="S742" i="125"/>
  <c r="A106" i="125"/>
  <c r="E723" i="125"/>
  <c r="L642" i="125"/>
  <c r="M682" i="125"/>
  <c r="R327" i="125"/>
  <c r="I15" i="124"/>
  <c r="R224" i="125"/>
  <c r="S772" i="125"/>
  <c r="C594" i="125"/>
  <c r="M34" i="125"/>
  <c r="H67" i="125"/>
  <c r="P253" i="125"/>
  <c r="N805" i="125"/>
  <c r="E141" i="125"/>
  <c r="D702" i="125"/>
  <c r="D581" i="125"/>
  <c r="M67" i="125"/>
  <c r="R125" i="125"/>
  <c r="N480" i="125"/>
  <c r="H760" i="125"/>
  <c r="K760" i="125"/>
  <c r="O674" i="125"/>
  <c r="K613" i="125"/>
  <c r="E15" i="125"/>
  <c r="J311" i="125"/>
  <c r="P582" i="125"/>
  <c r="C28" i="128"/>
  <c r="M940" i="125"/>
  <c r="S561" i="125"/>
  <c r="R353" i="125"/>
  <c r="F66" i="125"/>
  <c r="D441" i="125"/>
  <c r="G718" i="125"/>
  <c r="P34" i="125"/>
  <c r="C145" i="125"/>
  <c r="H91" i="125"/>
  <c r="E269" i="125"/>
  <c r="S844" i="125"/>
  <c r="I566" i="125"/>
  <c r="F922" i="125"/>
  <c r="K139" i="125"/>
  <c r="A236" i="125"/>
  <c r="I537" i="125"/>
  <c r="M248" i="125"/>
  <c r="G762" i="125"/>
  <c r="C313" i="125"/>
  <c r="O631" i="125"/>
  <c r="N596" i="125"/>
  <c r="L103" i="125"/>
  <c r="I597" i="125"/>
  <c r="J453" i="125"/>
  <c r="L28" i="125"/>
  <c r="E192" i="125"/>
  <c r="S454" i="125"/>
  <c r="C720" i="125"/>
  <c r="D24" i="128"/>
  <c r="F177" i="125"/>
  <c r="G25" i="124"/>
  <c r="S12" i="125"/>
  <c r="B22" i="124"/>
  <c r="O452" i="125"/>
  <c r="M850" i="125"/>
  <c r="A222" i="125"/>
  <c r="M188" i="125"/>
  <c r="J558" i="125"/>
  <c r="K497" i="125"/>
  <c r="S613" i="125"/>
  <c r="I12" i="124"/>
  <c r="J579" i="125"/>
  <c r="S693" i="125"/>
  <c r="A567" i="125"/>
  <c r="N169" i="125"/>
  <c r="R73" i="125"/>
  <c r="R257" i="125"/>
  <c r="N600" i="125"/>
  <c r="N493" i="125"/>
  <c r="E157" i="125"/>
  <c r="D796" i="125"/>
  <c r="P373" i="125"/>
  <c r="S320" i="125"/>
  <c r="N397" i="125"/>
  <c r="L789" i="125"/>
  <c r="L484" i="125"/>
  <c r="C872" i="125"/>
  <c r="N688" i="125"/>
  <c r="L515" i="125"/>
  <c r="AF40" i="128"/>
  <c r="S67" i="125"/>
  <c r="H666" i="125"/>
  <c r="L885" i="125"/>
  <c r="J18" i="124"/>
  <c r="F197" i="125"/>
  <c r="A320" i="125"/>
  <c r="E598" i="125"/>
  <c r="L297" i="125"/>
  <c r="J744" i="125"/>
  <c r="Q835" i="125"/>
  <c r="P502" i="125"/>
  <c r="F927" i="125"/>
  <c r="D336" i="125"/>
  <c r="R817" i="125"/>
  <c r="J712" i="125"/>
  <c r="I915" i="125"/>
  <c r="M124" i="125"/>
  <c r="G757" i="125"/>
  <c r="P243" i="125"/>
  <c r="J601" i="125"/>
  <c r="R195" i="125"/>
  <c r="J828" i="125"/>
  <c r="J19" i="124"/>
  <c r="O371" i="125"/>
  <c r="P905" i="125"/>
  <c r="N454" i="125"/>
  <c r="N38" i="128"/>
  <c r="L27" i="125"/>
  <c r="S297" i="125"/>
  <c r="C750" i="125"/>
  <c r="E860" i="125"/>
  <c r="P22" i="124"/>
  <c r="I444" i="125"/>
  <c r="M822" i="125"/>
  <c r="C688" i="125"/>
  <c r="F932" i="125"/>
  <c r="K835" i="125"/>
  <c r="L143" i="125"/>
  <c r="C584" i="125"/>
  <c r="H880" i="125"/>
  <c r="M876" i="125"/>
  <c r="H673" i="125"/>
  <c r="D571" i="125"/>
  <c r="Q84" i="125"/>
  <c r="H466" i="125"/>
  <c r="N40" i="125"/>
  <c r="S28" i="125"/>
  <c r="I294" i="125"/>
  <c r="D13" i="128"/>
  <c r="S562" i="125"/>
  <c r="J373" i="125"/>
  <c r="R869" i="125"/>
  <c r="C200" i="125"/>
  <c r="Q832" i="125"/>
  <c r="E26" i="128"/>
  <c r="N31" i="124"/>
  <c r="G506" i="125"/>
  <c r="S827" i="125"/>
  <c r="O820" i="125"/>
  <c r="I114" i="125"/>
  <c r="O710" i="125"/>
  <c r="R330" i="125"/>
  <c r="R540" i="125"/>
  <c r="J113" i="125"/>
  <c r="P298" i="125"/>
  <c r="C54" i="125"/>
  <c r="F240" i="125"/>
  <c r="A396" i="125"/>
  <c r="M574" i="125"/>
  <c r="R799" i="125"/>
  <c r="Q786" i="125"/>
  <c r="Q487" i="125"/>
  <c r="L653" i="125"/>
  <c r="S293" i="125"/>
  <c r="J140" i="125"/>
  <c r="G738" i="125"/>
  <c r="A888" i="125"/>
  <c r="A846" i="125"/>
  <c r="H788" i="125"/>
  <c r="L19" i="124"/>
  <c r="M649" i="125"/>
  <c r="N43" i="125"/>
  <c r="L276" i="125"/>
  <c r="D689" i="125"/>
  <c r="C483" i="125"/>
  <c r="S354" i="125"/>
  <c r="G659" i="125"/>
  <c r="Q490" i="125"/>
  <c r="R227" i="125"/>
  <c r="D792" i="125"/>
  <c r="Q753" i="125"/>
  <c r="C444" i="125"/>
  <c r="D603" i="125"/>
  <c r="L572" i="125"/>
  <c r="C661" i="125"/>
  <c r="D115" i="125"/>
  <c r="Q565" i="125"/>
  <c r="D746" i="125"/>
  <c r="M32" i="124"/>
  <c r="M794" i="125"/>
  <c r="Z29" i="128"/>
  <c r="Q740" i="125"/>
  <c r="R748" i="125"/>
  <c r="Q567" i="125"/>
  <c r="AF17" i="128"/>
  <c r="K579" i="125"/>
  <c r="F239" i="125"/>
  <c r="D414" i="125"/>
  <c r="A225" i="125"/>
  <c r="W44" i="128"/>
  <c r="A665" i="125"/>
  <c r="A629" i="125"/>
  <c r="M873" i="125"/>
  <c r="L555" i="125"/>
  <c r="K846" i="125"/>
  <c r="S640" i="125"/>
  <c r="K685" i="125"/>
  <c r="G892" i="125"/>
  <c r="J548" i="125"/>
  <c r="S512" i="125"/>
  <c r="O513" i="125"/>
  <c r="Q634" i="125"/>
  <c r="K600" i="125"/>
  <c r="G15" i="124"/>
  <c r="Q859" i="125"/>
  <c r="O551" i="125"/>
  <c r="O230" i="125"/>
  <c r="Q492" i="125"/>
  <c r="Q931" i="125"/>
  <c r="D811" i="125"/>
  <c r="S342" i="125"/>
  <c r="J281" i="125"/>
  <c r="M839" i="125"/>
  <c r="I820" i="125"/>
  <c r="AA31" i="128"/>
  <c r="P759" i="125"/>
  <c r="F601" i="125"/>
  <c r="O270" i="125"/>
  <c r="D859" i="125"/>
  <c r="P29" i="125"/>
  <c r="H726" i="125"/>
  <c r="I863" i="125"/>
  <c r="N659" i="125"/>
  <c r="M549" i="125"/>
  <c r="L32" i="128"/>
  <c r="H874" i="125"/>
  <c r="K682" i="125"/>
  <c r="A907" i="125"/>
  <c r="P487" i="125"/>
  <c r="O842" i="125"/>
  <c r="G640" i="125"/>
  <c r="M479" i="125"/>
  <c r="N873" i="125"/>
  <c r="S804" i="125"/>
  <c r="C492" i="125"/>
  <c r="M820" i="125"/>
  <c r="P23" i="124"/>
  <c r="D212" i="125"/>
  <c r="P605" i="125"/>
  <c r="R837" i="125"/>
  <c r="G811" i="125"/>
  <c r="A182" i="125"/>
  <c r="D628" i="125"/>
  <c r="O630" i="125"/>
  <c r="L499" i="125"/>
  <c r="C591" i="125"/>
  <c r="G820" i="125"/>
  <c r="F422" i="125"/>
  <c r="L848" i="125"/>
  <c r="R264" i="125"/>
  <c r="R32" i="124"/>
  <c r="C254" i="125"/>
  <c r="I920" i="125"/>
  <c r="C642" i="125"/>
  <c r="R593" i="125"/>
  <c r="C377" i="125"/>
  <c r="J806" i="125"/>
  <c r="N235" i="125"/>
  <c r="Q290" i="125"/>
  <c r="N299" i="125"/>
  <c r="J301" i="125"/>
  <c r="H770" i="125"/>
  <c r="S33" i="125"/>
  <c r="J703" i="125"/>
  <c r="E670" i="125"/>
  <c r="F19" i="124"/>
  <c r="Q577" i="125"/>
  <c r="R419" i="125"/>
  <c r="R11" i="124"/>
  <c r="K505" i="125"/>
  <c r="L396" i="125"/>
  <c r="N22" i="124"/>
  <c r="E197" i="125"/>
  <c r="I158" i="125"/>
  <c r="D415" i="125"/>
  <c r="O847" i="125"/>
  <c r="A941" i="125"/>
  <c r="S321" i="125"/>
  <c r="N181" i="125"/>
  <c r="Y25" i="128"/>
  <c r="P791" i="125"/>
  <c r="A444" i="125"/>
  <c r="D877" i="125"/>
  <c r="R880" i="125"/>
  <c r="P862" i="125"/>
  <c r="E656" i="125"/>
  <c r="S653" i="125"/>
  <c r="F550" i="125"/>
  <c r="M577" i="125"/>
  <c r="L593" i="125"/>
  <c r="H226" i="125"/>
  <c r="Q174" i="125"/>
  <c r="R157" i="125"/>
  <c r="AH17" i="128"/>
  <c r="N714" i="125"/>
  <c r="N301" i="125"/>
  <c r="P610" i="125"/>
  <c r="O587" i="125"/>
  <c r="F414" i="125"/>
  <c r="E46" i="128"/>
  <c r="A435" i="125"/>
  <c r="Q42" i="128"/>
  <c r="L537" i="125"/>
  <c r="H563" i="125"/>
  <c r="N595" i="125"/>
  <c r="K407" i="125"/>
  <c r="C460" i="125"/>
  <c r="A600" i="125"/>
  <c r="I716" i="125"/>
  <c r="C33" i="128"/>
  <c r="I871" i="125"/>
  <c r="E91" i="125"/>
  <c r="Q938" i="125"/>
  <c r="E258" i="125"/>
  <c r="F14" i="128"/>
  <c r="M291" i="125"/>
  <c r="A145" i="125"/>
  <c r="G23" i="128"/>
  <c r="Q167" i="125"/>
  <c r="C655" i="125"/>
  <c r="A696" i="125"/>
  <c r="O841" i="125"/>
  <c r="F266" i="125"/>
  <c r="O835" i="125"/>
  <c r="G417" i="125"/>
  <c r="R17" i="128"/>
  <c r="N748" i="125"/>
  <c r="O924" i="125"/>
  <c r="R44" i="125"/>
  <c r="R380" i="125"/>
  <c r="C815" i="125"/>
  <c r="F413" i="125"/>
  <c r="R530" i="125"/>
  <c r="O909" i="125"/>
  <c r="Q36" i="125"/>
  <c r="P899" i="125"/>
  <c r="L867" i="125"/>
  <c r="S440" i="125"/>
  <c r="D713" i="125"/>
  <c r="P897" i="125"/>
  <c r="F709" i="125"/>
  <c r="F309" i="125"/>
  <c r="P339" i="125"/>
  <c r="O482" i="125"/>
  <c r="O285" i="125"/>
  <c r="J398" i="125"/>
  <c r="A541" i="125"/>
  <c r="F139" i="125"/>
  <c r="L623" i="125"/>
  <c r="F350" i="125"/>
  <c r="D368" i="125"/>
  <c r="O885" i="125"/>
  <c r="C334" i="125"/>
  <c r="C348" i="125"/>
  <c r="R525" i="125"/>
  <c r="O114" i="125"/>
  <c r="L517" i="125"/>
  <c r="H189" i="125"/>
  <c r="K93" i="125"/>
  <c r="AJ41" i="128"/>
  <c r="L770" i="125"/>
  <c r="I784" i="125"/>
  <c r="L201" i="125"/>
  <c r="P327" i="125"/>
  <c r="D26" i="128"/>
  <c r="J472" i="125"/>
  <c r="I405" i="125"/>
  <c r="M826" i="125"/>
  <c r="P467" i="125"/>
  <c r="F433" i="125"/>
  <c r="AG29" i="128"/>
  <c r="E426" i="125"/>
  <c r="E386" i="125"/>
  <c r="E30" i="128"/>
  <c r="K899" i="125"/>
  <c r="G880" i="125"/>
  <c r="J238" i="125"/>
  <c r="R821" i="125"/>
  <c r="S540" i="125"/>
  <c r="M65" i="125"/>
  <c r="C865" i="125"/>
  <c r="P11" i="125"/>
  <c r="D203" i="125"/>
  <c r="Q566" i="125"/>
  <c r="A501" i="125"/>
  <c r="L899" i="125"/>
  <c r="Q257" i="125"/>
  <c r="J641" i="125"/>
  <c r="P848" i="125"/>
  <c r="Q102" i="125"/>
  <c r="F497" i="125"/>
  <c r="Q569" i="125"/>
  <c r="D936" i="125"/>
  <c r="D776" i="125"/>
  <c r="AC35" i="128"/>
  <c r="Q146" i="125"/>
  <c r="L861" i="125"/>
  <c r="Q366" i="125"/>
  <c r="F271" i="125"/>
  <c r="I30" i="128"/>
  <c r="D760" i="125"/>
  <c r="R617" i="125"/>
  <c r="L844" i="125"/>
  <c r="G851" i="125"/>
  <c r="AG8" i="128"/>
  <c r="R698" i="125"/>
  <c r="M19" i="125"/>
  <c r="G216" i="125"/>
  <c r="L541" i="125"/>
  <c r="S36" i="125"/>
  <c r="R42" i="128"/>
  <c r="E739" i="125"/>
  <c r="D185" i="125"/>
  <c r="E864" i="125"/>
  <c r="K771" i="125"/>
  <c r="S920" i="125"/>
  <c r="G43" i="125"/>
  <c r="M238" i="125"/>
  <c r="M18" i="128"/>
  <c r="P936" i="125"/>
  <c r="I816" i="125"/>
  <c r="A438" i="125"/>
  <c r="L588" i="125"/>
  <c r="M746" i="125"/>
  <c r="G33" i="125"/>
  <c r="S277" i="125"/>
  <c r="H827" i="125"/>
  <c r="K856" i="125"/>
  <c r="AE30" i="128"/>
  <c r="A869" i="125"/>
  <c r="P770" i="125"/>
  <c r="K345" i="125"/>
  <c r="R356" i="125"/>
  <c r="K823" i="125"/>
  <c r="O436" i="125"/>
  <c r="F423" i="125"/>
  <c r="N484" i="125"/>
  <c r="AA28" i="128"/>
  <c r="F943" i="125"/>
  <c r="P532" i="125"/>
  <c r="E39" i="128"/>
  <c r="R49" i="125"/>
  <c r="A631" i="125"/>
  <c r="O690" i="125"/>
  <c r="G821" i="125"/>
  <c r="C593" i="125"/>
  <c r="L657" i="125"/>
  <c r="F307" i="125"/>
  <c r="Q625" i="125"/>
  <c r="L935" i="125"/>
  <c r="Q198" i="125"/>
  <c r="C673" i="125"/>
  <c r="R501" i="125"/>
  <c r="L175" i="125"/>
  <c r="N912" i="125"/>
  <c r="M550" i="125"/>
  <c r="I237" i="125"/>
  <c r="L750" i="125"/>
  <c r="K330" i="125"/>
  <c r="F446" i="125"/>
  <c r="M625" i="125"/>
  <c r="J8" i="125"/>
  <c r="K342" i="125"/>
  <c r="I218" i="125"/>
  <c r="N324" i="125"/>
  <c r="L45" i="125"/>
  <c r="I230" i="125"/>
  <c r="H803" i="125"/>
  <c r="O79" i="125"/>
  <c r="I532" i="125"/>
  <c r="M453" i="125"/>
  <c r="D855" i="125"/>
  <c r="Z38" i="128"/>
  <c r="M804" i="125"/>
  <c r="I515" i="125"/>
  <c r="L846" i="125"/>
  <c r="Q523" i="125"/>
  <c r="AH43" i="128"/>
  <c r="M563" i="125"/>
  <c r="C634" i="125"/>
  <c r="O824" i="125"/>
  <c r="C623" i="125"/>
  <c r="R777" i="125"/>
  <c r="A697" i="125"/>
  <c r="H707" i="125"/>
  <c r="O788" i="125"/>
  <c r="Q83" i="125"/>
  <c r="J182" i="125"/>
  <c r="AB21" i="128"/>
  <c r="H606" i="125"/>
  <c r="L184" i="125"/>
  <c r="D903" i="125"/>
  <c r="N100" i="125"/>
  <c r="N712" i="125"/>
  <c r="L217" i="125"/>
  <c r="F515" i="125"/>
  <c r="X26" i="128"/>
  <c r="J527" i="125"/>
  <c r="G936" i="125"/>
  <c r="F471" i="125"/>
  <c r="A481" i="125"/>
  <c r="I26" i="128"/>
  <c r="H359" i="125"/>
  <c r="P48" i="125"/>
  <c r="E804" i="125"/>
  <c r="N701" i="125"/>
  <c r="F810" i="125"/>
  <c r="F213" i="125"/>
  <c r="I897" i="125"/>
  <c r="B22" i="128"/>
  <c r="S223" i="125"/>
  <c r="R857" i="125"/>
  <c r="F828" i="125"/>
  <c r="K744" i="125"/>
  <c r="R398" i="125"/>
  <c r="A522" i="125"/>
  <c r="P842" i="125"/>
  <c r="F11" i="124"/>
  <c r="R713" i="125"/>
  <c r="L942" i="125"/>
  <c r="J830" i="125"/>
  <c r="N463" i="125"/>
  <c r="A841" i="125"/>
  <c r="C878" i="125"/>
  <c r="F540" i="125"/>
  <c r="C922" i="125"/>
  <c r="O709" i="125"/>
  <c r="M158" i="125"/>
  <c r="D879" i="125"/>
  <c r="P8" i="128"/>
  <c r="Q23" i="125"/>
  <c r="H627" i="125"/>
  <c r="J742" i="125"/>
  <c r="M457" i="125"/>
  <c r="J491" i="125"/>
  <c r="E503" i="125"/>
  <c r="L905" i="125"/>
  <c r="P752" i="125"/>
  <c r="N880" i="125"/>
  <c r="K686" i="125"/>
  <c r="J411" i="125"/>
  <c r="I684" i="125"/>
  <c r="R642" i="125"/>
  <c r="A87" i="125"/>
  <c r="C60" i="125"/>
  <c r="J803" i="125"/>
  <c r="A285" i="125"/>
  <c r="H857" i="125"/>
  <c r="E420" i="125"/>
  <c r="A66" i="125"/>
  <c r="M334" i="125"/>
  <c r="S879" i="125"/>
  <c r="J672" i="125"/>
  <c r="A538" i="125"/>
  <c r="J529" i="125"/>
  <c r="D24" i="125"/>
  <c r="N861" i="125"/>
  <c r="J859" i="125"/>
  <c r="J165" i="125"/>
  <c r="G905" i="125"/>
  <c r="D662" i="125"/>
  <c r="K183" i="125"/>
  <c r="C53" i="125"/>
  <c r="M677" i="125"/>
  <c r="K748" i="125"/>
  <c r="L865" i="125"/>
  <c r="I668" i="125"/>
  <c r="M870" i="125"/>
  <c r="R500" i="125"/>
  <c r="G687" i="125"/>
  <c r="D195" i="125"/>
  <c r="A56" i="125"/>
  <c r="AJ17" i="128"/>
  <c r="O779" i="125"/>
  <c r="O698" i="125"/>
  <c r="L745" i="125"/>
  <c r="O853" i="125"/>
  <c r="AI39" i="128"/>
  <c r="G29" i="128"/>
  <c r="A114" i="125"/>
  <c r="H150" i="125"/>
  <c r="N938" i="125"/>
  <c r="AJ19" i="128"/>
  <c r="E911" i="125"/>
  <c r="AK7" i="128"/>
  <c r="N833" i="125"/>
  <c r="S199" i="125"/>
  <c r="N609" i="125"/>
  <c r="H807" i="125"/>
  <c r="N798" i="125"/>
  <c r="Q661" i="125"/>
  <c r="J440" i="125"/>
  <c r="AD19" i="128"/>
  <c r="K492" i="125"/>
  <c r="N823" i="125"/>
  <c r="E118" i="125"/>
  <c r="J722" i="125"/>
  <c r="AK35" i="128"/>
  <c r="Q679" i="125"/>
  <c r="G502" i="125"/>
  <c r="F32" i="128"/>
  <c r="P12" i="128"/>
  <c r="R477" i="125"/>
  <c r="I224" i="125"/>
  <c r="A459" i="125"/>
  <c r="J455" i="125"/>
  <c r="S264" i="125"/>
  <c r="P567" i="125"/>
  <c r="AK37" i="128"/>
  <c r="I379" i="125"/>
  <c r="J819" i="125"/>
  <c r="S55" i="125"/>
  <c r="R231" i="125"/>
  <c r="E41" i="125"/>
  <c r="A94" i="125"/>
  <c r="R746" i="125"/>
  <c r="Q22" i="128"/>
  <c r="F432" i="125"/>
  <c r="N96" i="125"/>
  <c r="C629" i="125"/>
  <c r="H18" i="128"/>
  <c r="H867" i="125"/>
  <c r="N117" i="125"/>
  <c r="J691" i="125"/>
  <c r="S361" i="125"/>
  <c r="R802" i="125"/>
  <c r="R694" i="125"/>
  <c r="G262" i="125"/>
  <c r="E475" i="125"/>
  <c r="P664" i="125"/>
  <c r="F339" i="125"/>
  <c r="D707" i="125"/>
  <c r="K645" i="125"/>
  <c r="J750" i="125"/>
  <c r="F20" i="128"/>
  <c r="N692" i="125"/>
  <c r="K69" i="125"/>
  <c r="I436" i="125"/>
  <c r="AF33" i="128"/>
  <c r="G708" i="125"/>
  <c r="Q34" i="128"/>
  <c r="E778" i="125"/>
  <c r="S943" i="125"/>
  <c r="AJ42" i="128"/>
  <c r="F620" i="125"/>
  <c r="D783" i="125"/>
  <c r="Q609" i="125"/>
  <c r="P608" i="125"/>
  <c r="N157" i="125"/>
  <c r="M396" i="125"/>
  <c r="F45" i="128"/>
  <c r="J13" i="128"/>
  <c r="D553" i="125"/>
  <c r="X29" i="128"/>
  <c r="N898" i="125"/>
  <c r="Q726" i="125"/>
  <c r="AA7" i="128"/>
  <c r="A275" i="125"/>
  <c r="R105" i="125"/>
  <c r="G157" i="125"/>
  <c r="R648" i="125"/>
  <c r="R879" i="125"/>
  <c r="G12" i="124"/>
  <c r="P34" i="128"/>
  <c r="S22" i="124"/>
  <c r="P750" i="125"/>
  <c r="G899" i="125"/>
  <c r="K380" i="125"/>
  <c r="AD34" i="128"/>
  <c r="AC26" i="128"/>
  <c r="Q7" i="124"/>
  <c r="S915" i="125"/>
  <c r="A658" i="125"/>
  <c r="N287" i="125"/>
  <c r="N553" i="125"/>
  <c r="Q637" i="125"/>
  <c r="F464" i="125"/>
  <c r="O74" i="125"/>
  <c r="P35" i="128"/>
  <c r="K512" i="125"/>
  <c r="G712" i="125"/>
  <c r="A648" i="125"/>
  <c r="AA34" i="128"/>
  <c r="F798" i="125"/>
  <c r="E97" i="125"/>
  <c r="K450" i="125"/>
  <c r="F198" i="125"/>
  <c r="A933" i="125"/>
  <c r="L464" i="125"/>
  <c r="I36" i="125"/>
  <c r="J240" i="125"/>
  <c r="D632" i="125"/>
  <c r="Q10" i="128"/>
  <c r="A762" i="125"/>
  <c r="G696" i="125"/>
  <c r="L61" i="125"/>
  <c r="A36" i="125"/>
  <c r="I755" i="125"/>
  <c r="J861" i="125"/>
  <c r="H462" i="125"/>
  <c r="S752" i="125"/>
  <c r="S314" i="125"/>
  <c r="N690" i="125"/>
  <c r="B42" i="128"/>
  <c r="H422" i="125"/>
  <c r="H759" i="125"/>
  <c r="K26" i="128"/>
  <c r="H392" i="125"/>
  <c r="C37" i="128"/>
  <c r="R321" i="125"/>
  <c r="AG7" i="128"/>
  <c r="AJ27" i="128"/>
  <c r="C766" i="125"/>
  <c r="S26" i="124"/>
  <c r="R340" i="125"/>
  <c r="L654" i="125"/>
  <c r="A53" i="125"/>
  <c r="K299" i="125"/>
  <c r="P10" i="128"/>
  <c r="J363" i="125"/>
  <c r="M641" i="125"/>
  <c r="C569" i="125"/>
  <c r="P930" i="125"/>
  <c r="F714" i="125"/>
  <c r="Q313" i="125"/>
  <c r="Q372" i="125"/>
  <c r="J630" i="125"/>
  <c r="E40" i="128"/>
  <c r="C323" i="125"/>
  <c r="P370" i="125"/>
  <c r="L616" i="125"/>
  <c r="K774" i="125"/>
  <c r="I645" i="125"/>
  <c r="C588" i="125"/>
  <c r="Q43" i="128"/>
  <c r="K867" i="125"/>
  <c r="R722" i="125"/>
  <c r="F893" i="125"/>
  <c r="O66" i="125"/>
  <c r="Q865" i="125"/>
  <c r="I18" i="125"/>
  <c r="C22" i="125"/>
  <c r="H848" i="125"/>
  <c r="A847" i="125"/>
  <c r="L299" i="125"/>
  <c r="F114" i="125"/>
  <c r="G594" i="125"/>
  <c r="P452" i="125"/>
  <c r="M16" i="124"/>
  <c r="R158" i="125"/>
  <c r="L809" i="125"/>
  <c r="G26" i="125"/>
  <c r="E259" i="125"/>
  <c r="R740" i="125"/>
  <c r="A659" i="125"/>
  <c r="Q43" i="125"/>
  <c r="I435" i="125"/>
  <c r="P435" i="125"/>
  <c r="M683" i="125"/>
  <c r="D800" i="125"/>
  <c r="N22" i="128"/>
  <c r="G344" i="125"/>
  <c r="O825" i="125"/>
  <c r="Y31" i="128"/>
  <c r="L656" i="125"/>
  <c r="A335" i="125"/>
  <c r="P470" i="125"/>
  <c r="E730" i="125"/>
  <c r="I930" i="125"/>
  <c r="G20" i="124"/>
  <c r="I646" i="125"/>
  <c r="Q46" i="125"/>
  <c r="Q417" i="125"/>
  <c r="C433" i="125"/>
  <c r="F744" i="125"/>
  <c r="N922" i="125"/>
  <c r="A906" i="125"/>
  <c r="D19" i="128"/>
  <c r="D672" i="125"/>
  <c r="O15" i="124"/>
  <c r="I58" i="125"/>
  <c r="AD10" i="128"/>
  <c r="E826" i="125"/>
  <c r="Q771" i="125"/>
  <c r="E211" i="125"/>
  <c r="L267" i="125"/>
  <c r="K746" i="125"/>
  <c r="H493" i="125"/>
  <c r="F466" i="125"/>
  <c r="R655" i="125"/>
  <c r="E309" i="125"/>
  <c r="AF45" i="128"/>
  <c r="N283" i="125"/>
  <c r="H215" i="125"/>
  <c r="A903" i="125"/>
  <c r="N29" i="124"/>
  <c r="O702" i="125"/>
  <c r="K737" i="125"/>
  <c r="G919" i="125"/>
  <c r="I12" i="128"/>
  <c r="AJ28" i="128"/>
  <c r="I912" i="125"/>
  <c r="C601" i="125"/>
  <c r="C741" i="125"/>
  <c r="G916" i="125"/>
  <c r="I762" i="125"/>
  <c r="A811" i="125"/>
  <c r="S474" i="125"/>
  <c r="I306" i="125"/>
  <c r="AI29" i="128"/>
  <c r="S599" i="125"/>
  <c r="H906" i="125"/>
  <c r="D841" i="125"/>
  <c r="J436" i="125"/>
  <c r="E22" i="125"/>
  <c r="E855" i="125"/>
  <c r="I621" i="125"/>
  <c r="C17" i="128"/>
  <c r="H568" i="125"/>
  <c r="R199" i="125"/>
  <c r="AE20" i="128"/>
  <c r="D494" i="125"/>
  <c r="A301" i="125"/>
  <c r="C793" i="125"/>
  <c r="C907" i="125"/>
  <c r="J219" i="125"/>
  <c r="M28" i="124"/>
  <c r="C735" i="125"/>
  <c r="M776" i="125"/>
  <c r="K683" i="125"/>
  <c r="K849" i="125"/>
  <c r="E201" i="125"/>
  <c r="P660" i="125"/>
  <c r="R790" i="125"/>
  <c r="H188" i="125"/>
  <c r="P49" i="125"/>
  <c r="S61" i="125"/>
  <c r="M738" i="125"/>
  <c r="D393" i="125"/>
  <c r="M425" i="125"/>
  <c r="I47" i="125"/>
  <c r="M891" i="125"/>
  <c r="P30" i="125"/>
  <c r="L414" i="125"/>
  <c r="J80" i="125"/>
  <c r="S219" i="125"/>
  <c r="Z20" i="128"/>
  <c r="S32" i="124"/>
  <c r="P661" i="125"/>
  <c r="D304" i="125"/>
  <c r="F594" i="125"/>
  <c r="M533" i="125"/>
  <c r="E875" i="125"/>
  <c r="C931" i="125"/>
  <c r="H735" i="125"/>
  <c r="C894" i="125"/>
  <c r="F742" i="125"/>
  <c r="G590" i="125"/>
  <c r="S567" i="125"/>
  <c r="AG11" i="128"/>
  <c r="K192" i="125"/>
  <c r="L354" i="125"/>
  <c r="M415" i="125"/>
  <c r="A449" i="125"/>
  <c r="N204" i="125"/>
  <c r="P895" i="125"/>
  <c r="S227" i="125"/>
  <c r="S381" i="125"/>
  <c r="F919" i="125"/>
  <c r="A671" i="125"/>
  <c r="G406" i="125"/>
  <c r="L614" i="125"/>
  <c r="Q414" i="125"/>
  <c r="Q914" i="125"/>
  <c r="F668" i="125"/>
  <c r="R468" i="125"/>
  <c r="A241" i="125"/>
  <c r="O676" i="125"/>
  <c r="A859" i="125"/>
  <c r="N943" i="125"/>
  <c r="A594" i="125"/>
  <c r="N94" i="125"/>
  <c r="J34" i="125"/>
  <c r="C40" i="128"/>
  <c r="D30" i="124"/>
  <c r="S747" i="125"/>
  <c r="J943" i="125"/>
  <c r="G874" i="125"/>
  <c r="C646" i="125"/>
  <c r="R851" i="125"/>
  <c r="P793" i="125"/>
  <c r="F541" i="125"/>
  <c r="E776" i="125"/>
  <c r="K886" i="125"/>
  <c r="N563" i="125"/>
  <c r="H471" i="125"/>
  <c r="Q870" i="125"/>
  <c r="N388" i="125"/>
  <c r="C734" i="125"/>
  <c r="F572" i="125"/>
  <c r="E424" i="125"/>
  <c r="P252" i="125"/>
  <c r="K551" i="125"/>
  <c r="F817" i="125"/>
  <c r="F776" i="125"/>
  <c r="H810" i="125"/>
  <c r="D15" i="128"/>
  <c r="O588" i="125"/>
  <c r="W11" i="128"/>
  <c r="G700" i="125"/>
  <c r="D16" i="125"/>
  <c r="H97" i="125"/>
  <c r="E72" i="125"/>
  <c r="J799" i="125"/>
  <c r="J145" i="125"/>
  <c r="E421" i="125"/>
  <c r="M585" i="125"/>
  <c r="I66" i="125"/>
  <c r="B10" i="124"/>
  <c r="F754" i="125"/>
  <c r="O873" i="125"/>
  <c r="J768" i="125"/>
  <c r="I10" i="124"/>
  <c r="F867" i="125"/>
  <c r="E741" i="125"/>
  <c r="R141" i="125"/>
  <c r="S21" i="124"/>
  <c r="H852" i="125"/>
  <c r="P933" i="125"/>
  <c r="AJ12" i="128"/>
  <c r="C470" i="125"/>
  <c r="L753" i="125"/>
  <c r="B44" i="128"/>
  <c r="N192" i="125"/>
  <c r="R714" i="125"/>
  <c r="E849" i="125"/>
  <c r="O589" i="125"/>
  <c r="F534" i="125"/>
  <c r="E623" i="125"/>
  <c r="K42" i="125"/>
  <c r="J596" i="125"/>
  <c r="A32" i="125"/>
  <c r="R804" i="125"/>
  <c r="N835" i="125"/>
  <c r="S909" i="125"/>
  <c r="Q345" i="125"/>
  <c r="O31" i="124"/>
  <c r="S464" i="125"/>
  <c r="L165" i="125"/>
  <c r="A650" i="125"/>
  <c r="G306" i="125"/>
  <c r="G791" i="125"/>
  <c r="O918" i="125"/>
  <c r="G105" i="125"/>
  <c r="O518" i="125"/>
  <c r="O753" i="125"/>
  <c r="O829" i="125"/>
  <c r="E793" i="125"/>
  <c r="A627" i="125"/>
  <c r="O44" i="128"/>
  <c r="R849" i="125"/>
  <c r="E894" i="125"/>
  <c r="M618" i="125"/>
  <c r="H819" i="125"/>
  <c r="E674" i="125"/>
  <c r="L763" i="125"/>
  <c r="H455" i="125"/>
  <c r="D742" i="125"/>
  <c r="L563" i="125"/>
  <c r="O793" i="125"/>
  <c r="L471" i="125"/>
  <c r="A724" i="125"/>
  <c r="K594" i="125"/>
  <c r="N307" i="125"/>
  <c r="Q324" i="125"/>
  <c r="L679" i="125"/>
  <c r="R926" i="125"/>
  <c r="C568" i="125"/>
  <c r="R876" i="125"/>
  <c r="M43" i="128"/>
  <c r="R635" i="125"/>
  <c r="D42" i="128"/>
  <c r="Q26" i="125"/>
  <c r="D226" i="125"/>
  <c r="L840" i="125"/>
  <c r="R36" i="128"/>
  <c r="K602" i="125"/>
  <c r="Q450" i="125"/>
  <c r="AB37" i="128"/>
  <c r="G632" i="125"/>
  <c r="Q78" i="125"/>
  <c r="O934" i="125"/>
  <c r="N514" i="125"/>
  <c r="C494" i="125"/>
  <c r="F656" i="125"/>
  <c r="S468" i="125"/>
  <c r="I836" i="125"/>
  <c r="L714" i="125"/>
  <c r="O774" i="125"/>
  <c r="K935" i="125"/>
  <c r="G913" i="125"/>
  <c r="I372" i="125"/>
  <c r="L356" i="125"/>
  <c r="E583" i="125"/>
  <c r="H888" i="125"/>
  <c r="I472" i="125"/>
  <c r="A734" i="125"/>
  <c r="F876" i="125"/>
  <c r="L751" i="125"/>
  <c r="R165" i="125"/>
  <c r="O889" i="125"/>
  <c r="I826" i="125"/>
  <c r="C32" i="125"/>
  <c r="J649" i="125"/>
  <c r="F411" i="125"/>
  <c r="H161" i="125"/>
  <c r="J515" i="125"/>
  <c r="Q436" i="125"/>
  <c r="M555" i="125"/>
  <c r="O315" i="125"/>
  <c r="J203" i="125"/>
  <c r="I917" i="125"/>
  <c r="N44" i="128"/>
  <c r="M9" i="125"/>
  <c r="A787" i="125"/>
  <c r="A188" i="125"/>
  <c r="AJ29" i="124"/>
  <c r="E200" i="125"/>
  <c r="J285" i="125"/>
  <c r="K796" i="125"/>
  <c r="E531" i="125"/>
  <c r="I65" i="125"/>
  <c r="O634" i="125"/>
  <c r="S511" i="125"/>
  <c r="S403" i="125"/>
  <c r="A291" i="125"/>
  <c r="S670" i="125"/>
  <c r="G901" i="125"/>
  <c r="L134" i="125"/>
  <c r="A578" i="125"/>
  <c r="S688" i="125"/>
  <c r="K711" i="125"/>
  <c r="L88" i="125"/>
  <c r="R831" i="125"/>
  <c r="M928" i="125"/>
  <c r="C886" i="125"/>
  <c r="O618" i="125"/>
  <c r="M23" i="125"/>
  <c r="K598" i="125"/>
  <c r="R824" i="125"/>
  <c r="F529" i="125"/>
  <c r="O459" i="125"/>
  <c r="O762" i="125"/>
  <c r="N879" i="125"/>
  <c r="Y11" i="128"/>
  <c r="N9" i="128"/>
  <c r="AB10" i="128"/>
  <c r="O886" i="125"/>
  <c r="O261" i="125"/>
  <c r="R833" i="125"/>
  <c r="L833" i="125"/>
  <c r="A299" i="125"/>
  <c r="P710" i="125"/>
  <c r="F437" i="125"/>
  <c r="S674" i="125"/>
  <c r="A513" i="125"/>
  <c r="K785" i="125"/>
  <c r="R84" i="125"/>
  <c r="F941" i="125"/>
  <c r="P586" i="125"/>
  <c r="J578" i="125"/>
  <c r="R209" i="125"/>
  <c r="AC44" i="128"/>
  <c r="O289" i="125"/>
  <c r="G267" i="125"/>
  <c r="N923" i="125"/>
  <c r="N536" i="125"/>
  <c r="F731" i="125"/>
  <c r="H764" i="125"/>
  <c r="P621" i="125"/>
  <c r="AD43" i="128"/>
  <c r="C839" i="125"/>
  <c r="N549" i="125"/>
  <c r="K276" i="125"/>
  <c r="H720" i="125"/>
  <c r="R524" i="125"/>
  <c r="H539" i="125"/>
  <c r="H8" i="125"/>
  <c r="I873" i="125"/>
  <c r="E17" i="128"/>
  <c r="C308" i="125"/>
  <c r="P740" i="125"/>
  <c r="AE23" i="128"/>
  <c r="M174" i="125"/>
  <c r="L600" i="125"/>
  <c r="F758" i="125"/>
  <c r="L756" i="125"/>
  <c r="A792" i="125"/>
  <c r="N366" i="125"/>
  <c r="G552" i="125"/>
  <c r="D22" i="128"/>
  <c r="B25" i="128"/>
  <c r="W27" i="128"/>
  <c r="R301" i="125"/>
  <c r="N855" i="125"/>
  <c r="E21" i="125"/>
  <c r="M760" i="125"/>
  <c r="M438" i="125"/>
  <c r="M853" i="125"/>
  <c r="A750" i="125"/>
  <c r="I122" i="125"/>
  <c r="M408" i="125"/>
  <c r="M818" i="125"/>
  <c r="A670" i="125"/>
  <c r="S19" i="124"/>
  <c r="O628" i="125"/>
  <c r="R602" i="125"/>
  <c r="N329" i="125"/>
  <c r="AJ21" i="128"/>
  <c r="D539" i="125"/>
  <c r="N43" i="128"/>
  <c r="A561" i="125"/>
  <c r="O746" i="125"/>
  <c r="K24" i="125"/>
  <c r="G190" i="125"/>
  <c r="H719" i="125"/>
  <c r="C366" i="125"/>
  <c r="M700" i="125"/>
  <c r="M483" i="125"/>
  <c r="O216" i="125"/>
  <c r="A873" i="125"/>
  <c r="H322" i="125"/>
  <c r="J724" i="125"/>
  <c r="AE44" i="128"/>
  <c r="H40" i="125"/>
  <c r="J374" i="125"/>
  <c r="G681" i="125"/>
  <c r="F221" i="125"/>
  <c r="G49" i="125"/>
  <c r="S23" i="124"/>
  <c r="L37" i="128"/>
  <c r="AH38" i="128"/>
  <c r="J299" i="125"/>
  <c r="F546" i="125"/>
  <c r="F791" i="125"/>
  <c r="P909" i="125"/>
  <c r="Q619" i="125"/>
  <c r="O892" i="125"/>
  <c r="I558" i="125"/>
  <c r="Q382" i="125"/>
  <c r="A57" i="125"/>
  <c r="L38" i="128"/>
  <c r="C324" i="125"/>
  <c r="F412" i="125"/>
  <c r="E132" i="125"/>
  <c r="C92" i="125"/>
  <c r="Q31" i="124"/>
  <c r="I38" i="128"/>
  <c r="P367" i="125"/>
  <c r="L454" i="125"/>
  <c r="H389" i="125"/>
  <c r="M558" i="125"/>
  <c r="S928" i="125"/>
  <c r="A342" i="125"/>
  <c r="R30" i="124"/>
  <c r="A354" i="125"/>
  <c r="Q883" i="125"/>
  <c r="O606" i="125"/>
  <c r="O45" i="128"/>
  <c r="M218" i="125"/>
  <c r="H440" i="125"/>
  <c r="C455" i="125"/>
  <c r="L41" i="128"/>
  <c r="P315" i="125"/>
  <c r="P159" i="125"/>
  <c r="E510" i="125"/>
  <c r="L877" i="125"/>
  <c r="M615" i="125"/>
  <c r="P680" i="125"/>
  <c r="N828" i="125"/>
  <c r="A477" i="125"/>
  <c r="K675" i="125"/>
  <c r="P439" i="125"/>
  <c r="N784" i="125"/>
  <c r="AD37" i="128"/>
  <c r="L412" i="125"/>
  <c r="F127" i="125"/>
  <c r="E439" i="125"/>
  <c r="H394" i="125"/>
  <c r="G178" i="125"/>
  <c r="M340" i="125"/>
  <c r="I463" i="125"/>
  <c r="K466" i="125"/>
  <c r="R568" i="125"/>
  <c r="M655" i="125"/>
  <c r="P570" i="125"/>
  <c r="L435" i="125"/>
  <c r="R558" i="125"/>
  <c r="M421" i="125"/>
  <c r="H716" i="125"/>
  <c r="N700" i="125"/>
  <c r="L8" i="128"/>
  <c r="M532" i="125"/>
  <c r="F18" i="125"/>
  <c r="H849" i="125"/>
  <c r="G368" i="125"/>
  <c r="O938" i="125"/>
  <c r="R772" i="125"/>
  <c r="J877" i="125"/>
  <c r="Q267" i="125"/>
  <c r="P60" i="125"/>
  <c r="G170" i="125"/>
  <c r="L534" i="125"/>
  <c r="S612" i="125"/>
  <c r="Q768" i="125"/>
  <c r="O274" i="125"/>
  <c r="O120" i="125"/>
  <c r="E417" i="125"/>
  <c r="P508" i="125"/>
  <c r="P464" i="125"/>
  <c r="J104" i="125"/>
  <c r="K857" i="125"/>
  <c r="F580" i="125"/>
  <c r="S115" i="125"/>
  <c r="J212" i="125"/>
  <c r="AB20" i="128"/>
  <c r="D840" i="125"/>
  <c r="F643" i="125"/>
  <c r="C341" i="125"/>
  <c r="AA18" i="128"/>
  <c r="Q814" i="125"/>
  <c r="P529" i="125"/>
  <c r="F145" i="125"/>
  <c r="K656" i="125"/>
  <c r="C174" i="125"/>
  <c r="G8" i="128"/>
  <c r="O839" i="125"/>
  <c r="F372" i="125"/>
  <c r="R555" i="125"/>
  <c r="F736" i="125"/>
  <c r="R682" i="125"/>
  <c r="S87" i="125"/>
  <c r="A143" i="125"/>
  <c r="N654" i="125"/>
  <c r="J782" i="125"/>
  <c r="K28" i="128"/>
  <c r="N793" i="125"/>
  <c r="F7" i="124"/>
  <c r="Q701" i="125"/>
  <c r="AI31" i="128"/>
  <c r="H515" i="125"/>
  <c r="F853" i="125"/>
  <c r="D729" i="125"/>
  <c r="A393" i="125"/>
  <c r="A455" i="125"/>
  <c r="E900" i="125"/>
  <c r="O122" i="125"/>
  <c r="Q229" i="125"/>
  <c r="C558" i="125"/>
  <c r="J825" i="125"/>
  <c r="F538" i="125"/>
  <c r="Y8" i="128"/>
  <c r="F843" i="125"/>
  <c r="N18" i="128"/>
  <c r="M390" i="125"/>
  <c r="N727" i="125"/>
  <c r="N575" i="125"/>
  <c r="A390" i="125"/>
  <c r="M605" i="125"/>
  <c r="E44" i="128"/>
  <c r="O739" i="125"/>
  <c r="Y26" i="128"/>
  <c r="R418" i="125"/>
  <c r="D541" i="125"/>
  <c r="Q21" i="125"/>
  <c r="O137" i="125"/>
  <c r="O534" i="125"/>
  <c r="Q828" i="125"/>
  <c r="H483" i="125"/>
  <c r="P441" i="125"/>
  <c r="D569" i="125"/>
  <c r="F279" i="125"/>
  <c r="R550" i="125"/>
  <c r="L45" i="128"/>
  <c r="S726" i="125"/>
  <c r="F896" i="125"/>
  <c r="N145" i="125"/>
  <c r="E435" i="125"/>
  <c r="E632" i="125"/>
  <c r="I470" i="125"/>
  <c r="D706" i="125"/>
  <c r="H736" i="125"/>
  <c r="D623" i="125"/>
  <c r="C833" i="125"/>
  <c r="N766" i="125"/>
  <c r="C115" i="125"/>
  <c r="I356" i="125"/>
  <c r="K516" i="125"/>
  <c r="O287" i="125"/>
  <c r="N21" i="128"/>
  <c r="D785" i="125"/>
  <c r="R870" i="125"/>
  <c r="C781" i="125"/>
  <c r="M498" i="125"/>
  <c r="L239" i="125"/>
  <c r="G255" i="125"/>
  <c r="D388" i="125"/>
  <c r="S185" i="125"/>
  <c r="L29" i="128"/>
  <c r="F148" i="125"/>
  <c r="C352" i="125"/>
  <c r="E398" i="125"/>
  <c r="E255" i="125"/>
  <c r="O530" i="125"/>
  <c r="C513" i="125"/>
  <c r="N247" i="125"/>
  <c r="K306" i="125"/>
  <c r="AK32" i="128"/>
  <c r="A687" i="125"/>
  <c r="N663" i="125"/>
  <c r="K233" i="125"/>
  <c r="L718" i="125"/>
  <c r="M844" i="125"/>
  <c r="S153" i="125"/>
  <c r="R352" i="125"/>
  <c r="F402" i="125"/>
  <c r="A645" i="125"/>
  <c r="A745" i="125"/>
  <c r="AJ46" i="128"/>
  <c r="D202" i="125"/>
  <c r="E506" i="125"/>
  <c r="N179" i="125"/>
  <c r="M378" i="125"/>
  <c r="J878" i="125"/>
  <c r="P917" i="125"/>
  <c r="I147" i="125"/>
  <c r="J269" i="125"/>
  <c r="P184" i="125"/>
  <c r="F421" i="125"/>
  <c r="N907" i="125"/>
  <c r="O727" i="125"/>
  <c r="N807" i="125"/>
  <c r="K547" i="125"/>
  <c r="H692" i="125"/>
  <c r="L706" i="125"/>
  <c r="R782" i="125"/>
  <c r="A537" i="125"/>
  <c r="F8" i="124"/>
  <c r="J492" i="125"/>
  <c r="G289" i="125"/>
  <c r="O154" i="125"/>
  <c r="J223" i="125"/>
  <c r="G612" i="125"/>
  <c r="A480" i="125"/>
  <c r="I268" i="125"/>
  <c r="K518" i="125"/>
  <c r="S260" i="125"/>
  <c r="O206" i="125"/>
  <c r="R259" i="125"/>
  <c r="P628" i="125"/>
  <c r="M204" i="125"/>
  <c r="M711" i="125"/>
  <c r="I751" i="125"/>
  <c r="P890" i="125"/>
  <c r="F273" i="125"/>
  <c r="F609" i="125"/>
  <c r="S935" i="125"/>
  <c r="I309" i="125"/>
  <c r="D758" i="125"/>
  <c r="F549" i="125"/>
  <c r="H890" i="125"/>
  <c r="N711" i="125"/>
  <c r="J25" i="125"/>
  <c r="F28" i="128"/>
  <c r="B8" i="128"/>
  <c r="Q809" i="125"/>
  <c r="D861" i="125"/>
  <c r="R805" i="125"/>
  <c r="C46" i="128"/>
  <c r="S266" i="125"/>
  <c r="G290" i="125"/>
  <c r="K386" i="125"/>
  <c r="F573" i="125"/>
  <c r="F623" i="125"/>
  <c r="N869" i="125"/>
  <c r="K94" i="125"/>
  <c r="J581" i="125"/>
  <c r="F308" i="125"/>
  <c r="N925" i="125"/>
  <c r="M137" i="125"/>
  <c r="L566" i="125"/>
  <c r="P676" i="125"/>
  <c r="D642" i="125"/>
  <c r="E684" i="125"/>
  <c r="I283" i="125"/>
  <c r="F774" i="125"/>
  <c r="M77" i="125"/>
  <c r="L680" i="125"/>
  <c r="AG10" i="128"/>
  <c r="A628" i="125"/>
  <c r="R463" i="125"/>
  <c r="M900" i="125"/>
  <c r="A338" i="125"/>
  <c r="S363" i="125"/>
  <c r="Q627" i="125"/>
  <c r="S236" i="125"/>
  <c r="D669" i="125"/>
  <c r="G737" i="125"/>
  <c r="P613" i="125"/>
  <c r="Z39" i="128"/>
  <c r="D878" i="125"/>
  <c r="A815" i="125"/>
  <c r="Q219" i="125"/>
  <c r="J807" i="125"/>
  <c r="N361" i="125"/>
  <c r="H746" i="125"/>
  <c r="S426" i="125"/>
  <c r="N918" i="125"/>
  <c r="H897" i="125"/>
  <c r="C248" i="125"/>
  <c r="C582" i="125"/>
  <c r="D488" i="125"/>
  <c r="Z17" i="128"/>
  <c r="A573" i="125"/>
  <c r="P12" i="125"/>
  <c r="F31" i="128"/>
  <c r="C789" i="125"/>
  <c r="M495" i="125"/>
  <c r="AB23" i="128"/>
  <c r="F809" i="125"/>
  <c r="P863" i="125"/>
  <c r="C684" i="125"/>
  <c r="P384" i="125"/>
  <c r="P814" i="125"/>
  <c r="J217" i="125"/>
  <c r="F506" i="125"/>
  <c r="E923" i="125"/>
  <c r="Q834" i="125"/>
  <c r="N657" i="125"/>
  <c r="F250" i="125"/>
  <c r="N753" i="125"/>
  <c r="R649" i="125"/>
  <c r="J10" i="128"/>
  <c r="A662" i="125"/>
  <c r="AH36" i="128"/>
  <c r="F584" i="125"/>
  <c r="Q529" i="125"/>
  <c r="J254" i="125"/>
  <c r="F782" i="125"/>
  <c r="AH41" i="128"/>
  <c r="A167" i="125"/>
  <c r="F508" i="125"/>
  <c r="O926" i="125"/>
  <c r="K830" i="125"/>
  <c r="P658" i="125"/>
  <c r="A204" i="125"/>
  <c r="I242" i="125"/>
  <c r="G23" i="125"/>
  <c r="K92" i="125"/>
  <c r="P560" i="125"/>
  <c r="N666" i="125"/>
  <c r="I710" i="125"/>
  <c r="N504" i="125"/>
  <c r="O70" i="125"/>
  <c r="H879" i="125"/>
  <c r="J344" i="125"/>
  <c r="F913" i="125"/>
  <c r="O887" i="125"/>
  <c r="I39" i="128"/>
  <c r="E310" i="125"/>
  <c r="Q30" i="128"/>
  <c r="L871" i="125"/>
  <c r="K634" i="125"/>
  <c r="O772" i="125"/>
  <c r="G55" i="125"/>
  <c r="S904" i="125"/>
  <c r="L404" i="125"/>
  <c r="J253" i="125"/>
  <c r="I211" i="125"/>
  <c r="D27" i="128"/>
  <c r="A73" i="125"/>
  <c r="Q183" i="125"/>
  <c r="K46" i="128"/>
  <c r="S665" i="125"/>
  <c r="Q665" i="125"/>
  <c r="D714" i="125"/>
  <c r="AE36" i="128"/>
  <c r="L589" i="125"/>
  <c r="O46" i="128"/>
  <c r="C550" i="125"/>
  <c r="C491" i="125"/>
  <c r="R840" i="125"/>
  <c r="S939" i="125"/>
  <c r="O692" i="125"/>
  <c r="L462" i="125"/>
  <c r="L692" i="125"/>
  <c r="L401" i="125"/>
  <c r="M29" i="124"/>
  <c r="L113" i="125"/>
  <c r="Q489" i="125"/>
  <c r="L734" i="125"/>
  <c r="E489" i="125"/>
  <c r="O805" i="125"/>
  <c r="E14" i="128"/>
  <c r="S80" i="125"/>
  <c r="Q774" i="125"/>
  <c r="J942" i="125"/>
  <c r="G706" i="125"/>
  <c r="Q94" i="125"/>
  <c r="A596" i="125"/>
  <c r="A848" i="125"/>
  <c r="I43" i="128"/>
  <c r="AK42" i="128"/>
  <c r="K485" i="125"/>
  <c r="M283" i="125"/>
  <c r="E337" i="125"/>
  <c r="AC15" i="128"/>
  <c r="A398" i="125"/>
  <c r="B17" i="128"/>
  <c r="D455" i="125"/>
  <c r="I666" i="125"/>
  <c r="D313" i="125"/>
  <c r="F169" i="125"/>
  <c r="J409" i="125"/>
  <c r="M764" i="125"/>
  <c r="R813" i="125"/>
  <c r="G733" i="125"/>
  <c r="A313" i="125"/>
  <c r="N878" i="125"/>
  <c r="A710" i="125"/>
  <c r="I798" i="125"/>
  <c r="F408" i="125"/>
  <c r="L659" i="125"/>
  <c r="G251" i="125"/>
  <c r="P481" i="125"/>
  <c r="G123" i="125"/>
  <c r="T9" i="124"/>
  <c r="E865" i="125"/>
  <c r="AG43" i="128"/>
  <c r="O608" i="125"/>
  <c r="J778" i="125"/>
  <c r="H811" i="125"/>
  <c r="C579" i="125"/>
  <c r="J179" i="125"/>
  <c r="J183" i="125"/>
  <c r="L933" i="125"/>
  <c r="K581" i="125"/>
  <c r="A646" i="125"/>
  <c r="I728" i="125"/>
  <c r="AH20" i="128"/>
  <c r="H105" i="125"/>
  <c r="F766" i="125"/>
  <c r="J20" i="128"/>
  <c r="D323" i="125"/>
  <c r="G554" i="125"/>
  <c r="N593" i="125"/>
  <c r="O20" i="125"/>
  <c r="I808" i="125"/>
  <c r="I394" i="125"/>
  <c r="Q214" i="125"/>
  <c r="N614" i="125"/>
  <c r="L96" i="125"/>
  <c r="C859" i="125"/>
  <c r="M881" i="125"/>
  <c r="H761" i="125"/>
  <c r="L341" i="125"/>
  <c r="F825" i="125"/>
  <c r="H881" i="125"/>
  <c r="H795" i="125"/>
  <c r="K131" i="125"/>
  <c r="A749" i="125"/>
  <c r="I724" i="125"/>
  <c r="H37" i="125"/>
  <c r="H700" i="125"/>
  <c r="L837" i="125"/>
  <c r="O495" i="125"/>
  <c r="K753" i="125"/>
  <c r="S166" i="125"/>
  <c r="O923" i="125"/>
  <c r="F914" i="125"/>
  <c r="AI19" i="128"/>
  <c r="H393" i="125"/>
  <c r="D46" i="128"/>
  <c r="AJ31" i="128"/>
  <c r="D696" i="125"/>
  <c r="C782" i="125"/>
  <c r="C817" i="125"/>
  <c r="AA9" i="128"/>
  <c r="R902" i="125"/>
  <c r="O896" i="125"/>
  <c r="A109" i="125"/>
  <c r="M783" i="125"/>
  <c r="J229" i="125"/>
  <c r="J33" i="128"/>
  <c r="F499" i="125"/>
  <c r="AD11" i="128"/>
  <c r="G758" i="125"/>
  <c r="M400" i="125"/>
  <c r="S7" i="124"/>
  <c r="N407" i="125"/>
  <c r="M9" i="124"/>
  <c r="F535" i="125"/>
  <c r="J163" i="125"/>
  <c r="F907" i="125"/>
  <c r="N569" i="125"/>
  <c r="N35" i="128"/>
  <c r="K266" i="125"/>
  <c r="F846" i="125"/>
  <c r="L436" i="125"/>
  <c r="J760" i="125"/>
  <c r="D897" i="125"/>
  <c r="I664" i="125"/>
  <c r="Q784" i="125"/>
  <c r="D622" i="125"/>
  <c r="Q111" i="125"/>
  <c r="K176" i="125"/>
  <c r="M910" i="125"/>
  <c r="K15" i="128"/>
  <c r="S460" i="125"/>
  <c r="C544" i="125"/>
  <c r="G27" i="128"/>
  <c r="D292" i="125"/>
  <c r="Q667" i="125"/>
  <c r="D864" i="125"/>
  <c r="AE28" i="128"/>
  <c r="L693" i="125"/>
  <c r="I516" i="125"/>
  <c r="M778" i="125"/>
  <c r="G566" i="125"/>
  <c r="M455" i="125"/>
  <c r="P754" i="125"/>
  <c r="M920" i="125"/>
  <c r="A606" i="125"/>
  <c r="O106" i="125"/>
  <c r="O715" i="125"/>
  <c r="Q247" i="125"/>
  <c r="S146" i="125"/>
  <c r="Q488" i="125"/>
  <c r="I141" i="125"/>
  <c r="N566" i="125"/>
  <c r="Q8" i="128"/>
  <c r="K762" i="125"/>
  <c r="Q770" i="125"/>
  <c r="A356" i="125"/>
  <c r="R874" i="125"/>
  <c r="H644" i="125"/>
  <c r="Y37" i="128"/>
  <c r="D93" i="125"/>
  <c r="Q65" i="125"/>
  <c r="G863" i="125"/>
  <c r="C671" i="125"/>
  <c r="O255" i="125"/>
  <c r="N348" i="125"/>
  <c r="K32" i="128"/>
  <c r="S216" i="125"/>
  <c r="F783" i="125"/>
  <c r="L36" i="125"/>
  <c r="D538" i="125"/>
  <c r="J23" i="124"/>
  <c r="H32" i="128"/>
  <c r="G122" i="125"/>
  <c r="O25" i="128"/>
  <c r="S625" i="125"/>
  <c r="E205" i="125"/>
  <c r="F46" i="128"/>
  <c r="G138" i="125"/>
  <c r="A121" i="125"/>
  <c r="Q526" i="125"/>
  <c r="M685" i="125"/>
  <c r="O347" i="125"/>
  <c r="P383" i="125"/>
  <c r="P261" i="125"/>
  <c r="M410" i="125"/>
  <c r="Q11" i="125"/>
  <c r="H338" i="125"/>
  <c r="C322" i="125"/>
  <c r="I508" i="125"/>
  <c r="S691" i="125"/>
  <c r="F37" i="125"/>
  <c r="G698" i="125"/>
  <c r="I378" i="125"/>
  <c r="S70" i="125"/>
  <c r="A463" i="125"/>
  <c r="F89" i="125"/>
  <c r="G860" i="125"/>
  <c r="AI17" i="128"/>
  <c r="C616" i="125"/>
  <c r="N258" i="125"/>
  <c r="J430" i="125"/>
  <c r="AC23" i="128"/>
  <c r="O161" i="125"/>
  <c r="C195" i="125"/>
  <c r="K716" i="125"/>
  <c r="S701" i="125"/>
  <c r="F575" i="125"/>
  <c r="K803" i="125"/>
  <c r="N601" i="125"/>
  <c r="N624" i="125"/>
  <c r="F265" i="125"/>
  <c r="J444" i="125"/>
  <c r="E206" i="125"/>
  <c r="H839" i="125"/>
  <c r="N562" i="125"/>
  <c r="F424" i="125"/>
  <c r="L732" i="125"/>
  <c r="O559" i="125"/>
  <c r="H420" i="125"/>
  <c r="R728" i="125"/>
  <c r="A261" i="125"/>
  <c r="O761" i="125"/>
  <c r="L441" i="125"/>
  <c r="J496" i="125"/>
  <c r="S414" i="125"/>
  <c r="G801" i="125"/>
  <c r="F571" i="125"/>
  <c r="I30" i="124"/>
  <c r="H249" i="125"/>
  <c r="F487" i="125"/>
  <c r="H625" i="125"/>
  <c r="F716" i="125"/>
  <c r="R707" i="125"/>
  <c r="Q906" i="125"/>
  <c r="P28" i="124"/>
  <c r="I303" i="125"/>
  <c r="C842" i="125"/>
  <c r="S304" i="125"/>
  <c r="M19" i="128"/>
  <c r="F33" i="128"/>
  <c r="G918" i="125"/>
  <c r="Z13" i="128"/>
  <c r="O38" i="125"/>
  <c r="B43" i="128"/>
  <c r="F607" i="125"/>
  <c r="C93" i="125"/>
  <c r="G926" i="125"/>
  <c r="S647" i="125"/>
  <c r="I40" i="128"/>
  <c r="Q444" i="125"/>
  <c r="A802" i="125"/>
  <c r="I323" i="125"/>
  <c r="E893" i="125"/>
  <c r="A644" i="125"/>
  <c r="S122" i="125"/>
  <c r="M173" i="125"/>
  <c r="M388" i="125"/>
  <c r="O590" i="125"/>
  <c r="J45" i="128"/>
  <c r="Z40" i="128"/>
  <c r="O31" i="128"/>
  <c r="A723" i="125"/>
  <c r="K463" i="125"/>
  <c r="N641" i="125"/>
  <c r="I16" i="124"/>
  <c r="R691" i="125"/>
  <c r="Q896" i="125"/>
  <c r="A798" i="125"/>
  <c r="Q266" i="125"/>
  <c r="E335" i="125"/>
  <c r="K533" i="125"/>
  <c r="F755" i="125"/>
  <c r="I720" i="125"/>
  <c r="N599" i="125"/>
  <c r="A61" i="125"/>
  <c r="F444" i="125"/>
  <c r="N842" i="125"/>
  <c r="D45" i="128"/>
  <c r="I366" i="125"/>
  <c r="Q319" i="125"/>
  <c r="F671" i="125"/>
  <c r="O656" i="125"/>
  <c r="N76" i="125"/>
  <c r="J885" i="125"/>
  <c r="S676" i="125"/>
  <c r="N37" i="128"/>
  <c r="M621" i="125"/>
  <c r="G854" i="125"/>
  <c r="A181" i="125"/>
  <c r="G937" i="125"/>
  <c r="N548" i="125"/>
  <c r="J867" i="125"/>
  <c r="AB30" i="128"/>
  <c r="A169" i="125"/>
  <c r="S465" i="125"/>
  <c r="K96" i="125"/>
  <c r="L639" i="125"/>
  <c r="A582" i="125"/>
  <c r="F16" i="128"/>
  <c r="A388" i="125"/>
  <c r="C304" i="125"/>
  <c r="C852" i="125"/>
  <c r="R915" i="125"/>
  <c r="J816" i="125"/>
  <c r="F518" i="125"/>
  <c r="C122" i="125"/>
  <c r="L70" i="125"/>
  <c r="M723" i="125"/>
  <c r="N824" i="125"/>
  <c r="M726" i="125"/>
  <c r="M747" i="125"/>
  <c r="C912" i="125"/>
  <c r="AE33" i="128"/>
  <c r="A25" i="125"/>
  <c r="O666" i="125"/>
  <c r="L34" i="125"/>
  <c r="J871" i="125"/>
  <c r="L723" i="125"/>
  <c r="F386" i="125"/>
  <c r="G463" i="125"/>
  <c r="L584" i="125"/>
  <c r="R572" i="125"/>
  <c r="L124" i="125"/>
  <c r="K422" i="125"/>
  <c r="H554" i="125"/>
  <c r="F935" i="125"/>
  <c r="H317" i="125"/>
  <c r="I914" i="125"/>
  <c r="R702" i="125"/>
  <c r="P187" i="125"/>
  <c r="J408" i="125"/>
  <c r="H690" i="125"/>
  <c r="W23" i="128"/>
  <c r="F718" i="125"/>
  <c r="E696" i="125"/>
  <c r="A107" i="125"/>
  <c r="N241" i="125"/>
  <c r="N153" i="125"/>
  <c r="S892" i="125"/>
  <c r="AC46" i="128"/>
  <c r="Q484" i="125"/>
  <c r="R47" i="125"/>
  <c r="Q606" i="125"/>
  <c r="E43" i="125"/>
  <c r="P22" i="128"/>
  <c r="C726" i="125"/>
  <c r="O801" i="125"/>
  <c r="Q816" i="125"/>
  <c r="M195" i="125"/>
  <c r="O584" i="125"/>
  <c r="A868" i="125"/>
  <c r="I443" i="125"/>
  <c r="S805" i="125"/>
  <c r="I119" i="125"/>
  <c r="H889" i="125"/>
  <c r="L754" i="125"/>
  <c r="I916" i="125"/>
  <c r="P873" i="125"/>
  <c r="F771" i="125"/>
  <c r="N848" i="125"/>
  <c r="P764" i="125"/>
  <c r="F352" i="125"/>
  <c r="S356" i="125"/>
  <c r="C207" i="125"/>
  <c r="I206" i="125"/>
  <c r="P931" i="125"/>
  <c r="F841" i="125"/>
  <c r="J616" i="125"/>
  <c r="R726" i="125"/>
  <c r="R285" i="125"/>
  <c r="O290" i="125"/>
  <c r="A534" i="125"/>
  <c r="L696" i="125"/>
  <c r="D63" i="125"/>
  <c r="A165" i="125"/>
  <c r="R761" i="125"/>
  <c r="D41" i="128"/>
  <c r="J723" i="125"/>
  <c r="A937" i="125"/>
  <c r="D454" i="125"/>
  <c r="F551" i="125"/>
  <c r="J361" i="125"/>
  <c r="R322" i="125"/>
  <c r="N649" i="125"/>
  <c r="A502" i="125"/>
  <c r="Q20" i="124"/>
  <c r="J693" i="125"/>
  <c r="D780" i="125"/>
  <c r="J662" i="125"/>
  <c r="A239" i="125"/>
  <c r="D451" i="125"/>
  <c r="J758" i="125"/>
  <c r="O344" i="125"/>
  <c r="O105" i="125"/>
  <c r="P72" i="125"/>
  <c r="P566" i="125"/>
  <c r="G22" i="128"/>
  <c r="C156" i="125"/>
  <c r="D909" i="125"/>
  <c r="L40" i="128"/>
  <c r="K98" i="125"/>
  <c r="J202" i="125"/>
  <c r="H364" i="125"/>
  <c r="B33" i="128"/>
  <c r="R573" i="125"/>
  <c r="K101" i="125"/>
  <c r="O615" i="125"/>
  <c r="Q779" i="125"/>
  <c r="J879" i="125"/>
  <c r="G31" i="128"/>
  <c r="E74" i="125"/>
  <c r="O778" i="125"/>
  <c r="N840" i="125"/>
  <c r="L408" i="125"/>
  <c r="E36" i="128"/>
  <c r="M370" i="125"/>
  <c r="G564" i="125"/>
  <c r="A608" i="125"/>
  <c r="A652" i="125"/>
  <c r="E117" i="125"/>
  <c r="G510" i="125"/>
  <c r="S657" i="125"/>
  <c r="Q563" i="125"/>
  <c r="L776" i="125"/>
  <c r="H570" i="125"/>
  <c r="C211" i="125"/>
  <c r="H500" i="125"/>
  <c r="R443" i="125"/>
  <c r="L22" i="124"/>
  <c r="P916" i="125"/>
  <c r="M720" i="125"/>
  <c r="L580" i="125"/>
  <c r="M752" i="125"/>
  <c r="Q271" i="125"/>
  <c r="M769" i="125"/>
  <c r="H751" i="125"/>
  <c r="C850" i="125"/>
  <c r="L313" i="125"/>
  <c r="G45" i="128"/>
  <c r="Y13" i="128"/>
  <c r="S492" i="125"/>
  <c r="C650" i="125"/>
  <c r="E813" i="125"/>
  <c r="R394" i="125"/>
  <c r="J218" i="125"/>
  <c r="L726" i="125"/>
  <c r="Q406" i="125"/>
  <c r="G288" i="125"/>
  <c r="Z12" i="128"/>
  <c r="E278" i="125"/>
  <c r="P850" i="125"/>
  <c r="G586" i="125"/>
  <c r="K868" i="125"/>
  <c r="R680" i="125"/>
  <c r="N17" i="128"/>
  <c r="AJ13" i="128"/>
  <c r="K541" i="125"/>
  <c r="M202" i="125"/>
  <c r="P462" i="125"/>
  <c r="G10" i="128"/>
  <c r="S484" i="125"/>
  <c r="K822" i="125"/>
  <c r="R666" i="125"/>
  <c r="D197" i="125"/>
  <c r="D719" i="125"/>
  <c r="N338" i="125"/>
  <c r="R92" i="125"/>
  <c r="J916" i="125"/>
  <c r="A673" i="125"/>
  <c r="O626" i="125"/>
  <c r="S862" i="125"/>
  <c r="H603" i="125"/>
  <c r="D838" i="125"/>
  <c r="J504" i="125"/>
  <c r="A801" i="125"/>
  <c r="G714" i="125"/>
  <c r="O140" i="125"/>
  <c r="F478" i="125"/>
  <c r="AF34" i="128"/>
  <c r="K484" i="125"/>
  <c r="D319" i="125"/>
  <c r="A372" i="125"/>
  <c r="S8" i="125"/>
  <c r="J189" i="125"/>
  <c r="P902" i="125"/>
  <c r="Q511" i="125"/>
  <c r="I60" i="125"/>
  <c r="S535" i="125"/>
  <c r="K423" i="125"/>
  <c r="H608" i="125"/>
  <c r="C417" i="125"/>
  <c r="F404" i="125"/>
  <c r="F833" i="125"/>
  <c r="M167" i="125"/>
  <c r="L694" i="125"/>
  <c r="M849" i="125"/>
  <c r="A829" i="125"/>
  <c r="L881" i="125"/>
  <c r="E687" i="125"/>
  <c r="J589" i="125"/>
  <c r="I89" i="125"/>
  <c r="G28" i="124"/>
  <c r="J777" i="125"/>
  <c r="F297" i="125"/>
  <c r="E593" i="125"/>
  <c r="AJ18" i="128"/>
  <c r="F722" i="125"/>
  <c r="A499" i="125"/>
  <c r="K40" i="128"/>
  <c r="R243" i="125"/>
  <c r="L672" i="125"/>
  <c r="K813" i="125"/>
  <c r="S762" i="125"/>
  <c r="AC43" i="128"/>
  <c r="Y18" i="128"/>
  <c r="P336" i="125"/>
  <c r="J507" i="125"/>
  <c r="J331" i="125"/>
  <c r="O104" i="125"/>
  <c r="K818" i="125"/>
  <c r="J36" i="125"/>
  <c r="L673" i="125"/>
  <c r="K480" i="125"/>
  <c r="D716" i="125"/>
  <c r="L782" i="125"/>
  <c r="Q37" i="128"/>
  <c r="O329" i="125"/>
  <c r="D316" i="125"/>
  <c r="M210" i="125"/>
  <c r="C439" i="125"/>
  <c r="N203" i="125"/>
  <c r="A506" i="125"/>
  <c r="R249" i="125"/>
  <c r="P526" i="125"/>
  <c r="J192" i="125"/>
  <c r="E748" i="125"/>
  <c r="K693" i="125"/>
  <c r="M847" i="125"/>
  <c r="K931" i="125"/>
  <c r="K618" i="125"/>
  <c r="K159" i="125"/>
  <c r="O468" i="125"/>
  <c r="S893" i="125"/>
  <c r="J337" i="125"/>
  <c r="I533" i="125"/>
  <c r="H22" i="128"/>
  <c r="L882" i="125"/>
  <c r="S793" i="125"/>
  <c r="N742" i="125"/>
  <c r="F247" i="125"/>
  <c r="Q827" i="125"/>
  <c r="Q510" i="125"/>
  <c r="S35" i="125"/>
  <c r="J648" i="125"/>
  <c r="J603" i="125"/>
  <c r="R499" i="125"/>
  <c r="O875" i="125"/>
  <c r="E243" i="125"/>
  <c r="A769" i="125"/>
  <c r="P772" i="125"/>
  <c r="L629" i="125"/>
  <c r="Q13" i="124"/>
  <c r="K251" i="125"/>
  <c r="K323" i="125"/>
  <c r="J354" i="125"/>
  <c r="O648" i="125"/>
  <c r="F403" i="125"/>
  <c r="B28" i="128"/>
  <c r="Q362" i="125"/>
  <c r="P645" i="125"/>
  <c r="D27" i="124"/>
  <c r="Q31" i="128"/>
  <c r="I765" i="125"/>
  <c r="AF11" i="128"/>
  <c r="R696" i="125"/>
  <c r="E484" i="125"/>
  <c r="M199" i="125"/>
  <c r="F592" i="125"/>
  <c r="L291" i="125"/>
  <c r="M689" i="125"/>
  <c r="F379" i="125"/>
  <c r="F855" i="125"/>
  <c r="M939" i="125"/>
  <c r="J35" i="128"/>
  <c r="P938" i="125"/>
  <c r="P717" i="125"/>
  <c r="AJ23" i="124"/>
  <c r="H830" i="125"/>
  <c r="M871" i="125"/>
  <c r="H413" i="125"/>
  <c r="M37" i="128"/>
  <c r="P831" i="125"/>
  <c r="A695" i="125"/>
  <c r="N705" i="125"/>
  <c r="Q744" i="125"/>
  <c r="R212" i="125"/>
  <c r="P659" i="125"/>
  <c r="R583" i="125"/>
  <c r="S722" i="125"/>
  <c r="R719" i="125"/>
  <c r="P776" i="125"/>
  <c r="F789" i="125"/>
  <c r="C548" i="125"/>
  <c r="AC32" i="128"/>
  <c r="L226" i="125"/>
  <c r="F212" i="125"/>
  <c r="AI27" i="128"/>
  <c r="R27" i="124"/>
  <c r="L85" i="125"/>
  <c r="P236" i="125"/>
  <c r="H597" i="125"/>
  <c r="E608" i="125"/>
  <c r="P163" i="125"/>
  <c r="H428" i="125"/>
  <c r="P849" i="125"/>
  <c r="O860" i="125"/>
  <c r="E822" i="125"/>
  <c r="P139" i="125"/>
  <c r="N234" i="125"/>
  <c r="N72" i="125"/>
  <c r="C827" i="125"/>
  <c r="F443" i="125"/>
  <c r="X23" i="128"/>
  <c r="E223" i="125"/>
  <c r="G9" i="125"/>
  <c r="A731" i="125"/>
  <c r="L426" i="125"/>
  <c r="M447" i="125"/>
  <c r="AH37" i="128"/>
  <c r="I396" i="125"/>
  <c r="F788" i="125"/>
  <c r="N746" i="125"/>
  <c r="I34" i="125"/>
  <c r="F852" i="125"/>
  <c r="AJ14" i="128"/>
  <c r="J31" i="125"/>
  <c r="AE19" i="128"/>
  <c r="G70" i="125"/>
  <c r="R404" i="125"/>
  <c r="J661" i="125"/>
  <c r="O250" i="125"/>
  <c r="E782" i="125"/>
  <c r="F178" i="125"/>
  <c r="N502" i="125"/>
  <c r="N619" i="125"/>
  <c r="G75" i="125"/>
  <c r="I722" i="125"/>
  <c r="M404" i="125"/>
  <c r="I746" i="125"/>
  <c r="J833" i="125"/>
  <c r="I940" i="125"/>
  <c r="N335" i="125"/>
  <c r="S195" i="125"/>
  <c r="P779" i="125"/>
  <c r="AF30" i="128"/>
  <c r="Q851" i="125"/>
  <c r="K754" i="125"/>
  <c r="D525" i="125"/>
  <c r="AF16" i="128"/>
  <c r="G629" i="125"/>
  <c r="P232" i="125"/>
  <c r="H835" i="125"/>
  <c r="M406" i="125"/>
  <c r="M537" i="125"/>
  <c r="S833" i="125"/>
  <c r="AE16" i="128"/>
  <c r="H775" i="125"/>
  <c r="A754" i="125"/>
  <c r="O483" i="125"/>
  <c r="F757" i="125"/>
  <c r="G920" i="125"/>
  <c r="N764" i="125"/>
  <c r="A116" i="125"/>
  <c r="G483" i="125"/>
  <c r="M285" i="125"/>
  <c r="P809" i="125"/>
  <c r="O571" i="125"/>
  <c r="K75" i="125"/>
  <c r="D204" i="125"/>
  <c r="Q74" i="125"/>
  <c r="AC25" i="128"/>
  <c r="F568" i="125"/>
  <c r="J54" i="125"/>
  <c r="E579" i="125"/>
  <c r="F47" i="125"/>
  <c r="S415" i="125"/>
  <c r="N389" i="125"/>
  <c r="Z14" i="128"/>
  <c r="C41" i="128"/>
  <c r="A642" i="125"/>
  <c r="O558" i="125"/>
  <c r="S626" i="125"/>
  <c r="X9" i="128"/>
  <c r="K536" i="125"/>
  <c r="Q255" i="125"/>
  <c r="Q890" i="125"/>
  <c r="G232" i="125"/>
  <c r="G294" i="125"/>
  <c r="B41" i="128"/>
  <c r="R159" i="125"/>
  <c r="A512" i="125"/>
  <c r="K727" i="125"/>
  <c r="W28" i="128"/>
  <c r="G782" i="125"/>
  <c r="K798" i="125"/>
  <c r="H287" i="125"/>
  <c r="F31" i="124"/>
  <c r="C7" i="125"/>
  <c r="G361" i="125"/>
  <c r="C191" i="125"/>
  <c r="F658" i="125"/>
  <c r="A894" i="125"/>
  <c r="X20" i="128"/>
  <c r="H307" i="125"/>
  <c r="S273" i="125"/>
  <c r="C819" i="125"/>
  <c r="L485" i="125"/>
  <c r="E645" i="125"/>
  <c r="AE41" i="128"/>
  <c r="J587" i="125"/>
  <c r="K347" i="125"/>
  <c r="A641" i="125"/>
  <c r="L107" i="125"/>
  <c r="A923" i="125"/>
  <c r="A885" i="125"/>
  <c r="H30" i="125"/>
  <c r="I17" i="128"/>
  <c r="C14" i="128"/>
  <c r="O222" i="125"/>
  <c r="A597" i="125"/>
  <c r="S658" i="125"/>
  <c r="J459" i="125"/>
  <c r="F836" i="125"/>
  <c r="F682" i="125"/>
  <c r="F275" i="125"/>
  <c r="I11" i="125"/>
  <c r="R542" i="125"/>
  <c r="A892" i="125"/>
  <c r="E430" i="125"/>
  <c r="P923" i="125"/>
  <c r="I583" i="125"/>
  <c r="O770" i="125"/>
  <c r="K362" i="125"/>
  <c r="I92" i="125"/>
  <c r="F53" i="125"/>
  <c r="G776" i="125"/>
  <c r="F728" i="125"/>
  <c r="A838" i="125"/>
  <c r="D237" i="125"/>
  <c r="J839" i="125"/>
  <c r="C435" i="125"/>
  <c r="M667" i="125"/>
  <c r="I22" i="128"/>
  <c r="L386" i="125"/>
  <c r="C742" i="125"/>
  <c r="AD12" i="128"/>
  <c r="R724" i="125"/>
  <c r="P237" i="125"/>
  <c r="N240" i="125"/>
  <c r="H401" i="125"/>
  <c r="I241" i="125"/>
  <c r="H454" i="125"/>
  <c r="C272" i="125"/>
  <c r="I203" i="125"/>
  <c r="Q477" i="125"/>
  <c r="K309" i="125"/>
  <c r="P551" i="125"/>
  <c r="AA24" i="128"/>
  <c r="F587" i="125"/>
  <c r="R532" i="125"/>
  <c r="J702" i="125"/>
  <c r="K52" i="125"/>
  <c r="Q21" i="128"/>
  <c r="R19" i="125"/>
  <c r="P12" i="124"/>
  <c r="F696" i="125"/>
  <c r="Q482" i="125"/>
  <c r="Q39" i="128"/>
  <c r="R899" i="125"/>
  <c r="A881" i="125"/>
  <c r="O504" i="125"/>
  <c r="J333" i="125"/>
  <c r="L941" i="125"/>
  <c r="N597" i="125"/>
  <c r="S240" i="125"/>
  <c r="AA20" i="128"/>
  <c r="L92" i="125"/>
  <c r="D30" i="128"/>
  <c r="N15" i="128"/>
  <c r="N864" i="125"/>
  <c r="O236" i="125"/>
  <c r="P734" i="125"/>
  <c r="A875" i="125"/>
  <c r="O838" i="125"/>
  <c r="I173" i="125"/>
  <c r="AE45" i="128"/>
  <c r="L836" i="125"/>
  <c r="Q714" i="125"/>
  <c r="H600" i="125"/>
  <c r="AA19" i="128"/>
  <c r="AG36" i="128"/>
  <c r="O815" i="125"/>
  <c r="C495" i="125"/>
  <c r="W21" i="128"/>
  <c r="X18" i="128"/>
  <c r="D450" i="125"/>
  <c r="G699" i="125"/>
  <c r="I580" i="125"/>
  <c r="L888" i="125"/>
  <c r="E558" i="125"/>
  <c r="S817" i="125"/>
  <c r="I411" i="125"/>
  <c r="K776" i="125"/>
  <c r="K36" i="128"/>
  <c r="N780" i="125"/>
  <c r="G436" i="125"/>
  <c r="Q27" i="128"/>
  <c r="J666" i="125"/>
  <c r="D350" i="125"/>
  <c r="E99" i="125"/>
  <c r="C175" i="125"/>
  <c r="A849" i="125"/>
  <c r="G31" i="125"/>
  <c r="N20" i="125"/>
  <c r="K506" i="125"/>
  <c r="K847" i="125"/>
  <c r="C620" i="125"/>
  <c r="T18" i="124"/>
  <c r="A381" i="125"/>
  <c r="P249" i="125"/>
  <c r="M12" i="125"/>
  <c r="R913" i="125"/>
  <c r="Q215" i="125"/>
  <c r="O880" i="125"/>
  <c r="N638" i="125"/>
  <c r="L255" i="125"/>
  <c r="D28" i="128"/>
  <c r="K565" i="125"/>
  <c r="Q410" i="125"/>
  <c r="O166" i="125"/>
  <c r="S886" i="125"/>
  <c r="J656" i="125"/>
  <c r="K740" i="125"/>
  <c r="Z42" i="128"/>
  <c r="I843" i="125"/>
  <c r="AE37" i="128"/>
  <c r="P744" i="125"/>
  <c r="M265" i="125"/>
  <c r="A359" i="125"/>
  <c r="F678" i="125"/>
  <c r="E902" i="125"/>
  <c r="H796" i="125"/>
  <c r="D873" i="125"/>
  <c r="R487" i="125"/>
  <c r="H183" i="125"/>
  <c r="A89" i="125"/>
  <c r="K476" i="125"/>
  <c r="I15" i="125"/>
  <c r="D606" i="125"/>
  <c r="E477" i="125"/>
  <c r="F697" i="125"/>
  <c r="N252" i="125"/>
  <c r="P376" i="125"/>
  <c r="L130" i="125"/>
  <c r="F70" i="125"/>
  <c r="Q647" i="125"/>
  <c r="D911" i="125"/>
  <c r="L504" i="125"/>
  <c r="Q483" i="125"/>
  <c r="N709" i="125"/>
  <c r="D74" i="125"/>
  <c r="N289" i="125"/>
  <c r="A703" i="125"/>
  <c r="F713" i="125"/>
  <c r="A686" i="125"/>
  <c r="G853" i="125"/>
  <c r="M524" i="125"/>
  <c r="P724" i="125"/>
  <c r="O403" i="125"/>
  <c r="O299" i="125"/>
  <c r="E868" i="125"/>
  <c r="A853" i="125"/>
  <c r="H17" i="128"/>
  <c r="J362" i="125"/>
  <c r="P290" i="125"/>
  <c r="L24" i="128"/>
  <c r="D58" i="125"/>
  <c r="C754" i="125"/>
  <c r="G87" i="125"/>
  <c r="H891" i="125"/>
  <c r="G838" i="125"/>
  <c r="F760" i="125"/>
  <c r="A657" i="125"/>
  <c r="R716" i="125"/>
  <c r="P499" i="125"/>
  <c r="AC28" i="128"/>
  <c r="S685" i="125"/>
  <c r="N11" i="128"/>
  <c r="O8" i="128"/>
  <c r="B27" i="128"/>
  <c r="J718" i="125"/>
  <c r="A373" i="125"/>
  <c r="I329" i="125"/>
  <c r="A563" i="125"/>
  <c r="F865" i="125"/>
  <c r="A701" i="125"/>
  <c r="C343" i="125"/>
  <c r="O203" i="125"/>
  <c r="R46" i="125"/>
  <c r="C581" i="125"/>
  <c r="Y41" i="128"/>
  <c r="L352" i="125"/>
  <c r="M481" i="125"/>
  <c r="G17" i="124"/>
  <c r="M18" i="125"/>
  <c r="D819" i="125"/>
  <c r="N244" i="125"/>
  <c r="I692" i="125"/>
  <c r="E354" i="125"/>
  <c r="I806" i="125"/>
  <c r="H316" i="125"/>
  <c r="C941" i="125"/>
  <c r="C15" i="124"/>
  <c r="Q653" i="125"/>
  <c r="AJ8" i="124"/>
  <c r="D630" i="125"/>
  <c r="S863" i="125"/>
  <c r="J152" i="125"/>
  <c r="J647" i="125"/>
  <c r="L643" i="125"/>
  <c r="F808" i="125"/>
  <c r="O32" i="125"/>
  <c r="O324" i="125"/>
  <c r="O489" i="125"/>
  <c r="C47" i="125"/>
  <c r="F710" i="125"/>
  <c r="I924" i="125"/>
  <c r="S609" i="125"/>
  <c r="M163" i="125"/>
  <c r="P655" i="125"/>
  <c r="Q407" i="125"/>
  <c r="A135" i="125"/>
  <c r="J247" i="125"/>
  <c r="C722" i="125"/>
  <c r="S737" i="125"/>
  <c r="N687" i="125"/>
  <c r="C32" i="124"/>
  <c r="H506" i="125"/>
  <c r="L565" i="125"/>
  <c r="AF22" i="128"/>
  <c r="H153" i="125"/>
  <c r="Q752" i="125"/>
  <c r="N344" i="125"/>
  <c r="A706" i="125"/>
  <c r="E555" i="125"/>
  <c r="S222" i="125"/>
  <c r="H28" i="128"/>
  <c r="G656" i="125"/>
  <c r="F286" i="125"/>
  <c r="I774" i="125"/>
  <c r="K718" i="125"/>
  <c r="D267" i="125"/>
  <c r="J129" i="125"/>
  <c r="D433" i="125"/>
  <c r="S555" i="125"/>
  <c r="D353" i="125"/>
  <c r="N745" i="125"/>
  <c r="P199" i="125"/>
  <c r="Q618" i="125"/>
  <c r="R144" i="125"/>
  <c r="C266" i="125"/>
  <c r="D120" i="125"/>
  <c r="E932" i="125"/>
  <c r="L920" i="125"/>
  <c r="O688" i="125"/>
  <c r="A8" i="125"/>
  <c r="P906" i="125"/>
  <c r="A743" i="125"/>
  <c r="S486" i="125"/>
  <c r="Z24" i="128"/>
  <c r="O326" i="125"/>
  <c r="D833" i="125"/>
  <c r="D419" i="125"/>
  <c r="R23" i="125"/>
  <c r="L746" i="125"/>
  <c r="S812" i="125"/>
  <c r="F886" i="125"/>
  <c r="K498" i="125"/>
  <c r="A722" i="125"/>
  <c r="E784" i="125"/>
  <c r="I577" i="125"/>
  <c r="M750" i="125"/>
  <c r="A249" i="125"/>
  <c r="H706" i="125"/>
  <c r="N309" i="125"/>
  <c r="T10" i="124"/>
  <c r="C732" i="125"/>
  <c r="H478" i="125"/>
  <c r="G341" i="125"/>
  <c r="L550" i="125"/>
  <c r="F655" i="125"/>
  <c r="E545" i="125"/>
  <c r="M414" i="125"/>
  <c r="L315" i="125"/>
  <c r="F636" i="125"/>
  <c r="Q787" i="125"/>
  <c r="D520" i="125"/>
  <c r="K713" i="125"/>
  <c r="Z19" i="128"/>
  <c r="O133" i="125"/>
  <c r="C160" i="125"/>
  <c r="G393" i="125"/>
  <c r="D489" i="125"/>
  <c r="I864" i="125"/>
  <c r="A902" i="125"/>
  <c r="M326" i="125"/>
  <c r="R175" i="125"/>
  <c r="P309" i="125"/>
  <c r="Q600" i="125"/>
  <c r="J20" i="124"/>
  <c r="P358" i="125"/>
  <c r="E95" i="125"/>
  <c r="W40" i="128"/>
  <c r="J669" i="125"/>
  <c r="R878" i="125"/>
  <c r="C672" i="125"/>
  <c r="Q824" i="125"/>
  <c r="C8" i="124"/>
  <c r="AI41" i="128"/>
  <c r="F268" i="125"/>
  <c r="O843" i="125"/>
  <c r="H680" i="125"/>
  <c r="M35" i="128"/>
  <c r="N494" i="125"/>
  <c r="N891" i="125"/>
  <c r="D809" i="125"/>
  <c r="I687" i="125"/>
  <c r="F818" i="125"/>
  <c r="I287" i="125"/>
  <c r="J880" i="125"/>
  <c r="AK15" i="128"/>
  <c r="H596" i="125"/>
  <c r="P719" i="125"/>
  <c r="X8" i="128"/>
  <c r="K402" i="125"/>
  <c r="N8" i="124"/>
  <c r="R54" i="125"/>
  <c r="Q641" i="125"/>
  <c r="H729" i="125"/>
  <c r="L209" i="125"/>
  <c r="L794" i="125"/>
  <c r="E187" i="125"/>
  <c r="M796" i="125"/>
  <c r="C874" i="125"/>
  <c r="K247" i="125"/>
  <c r="A229" i="125"/>
  <c r="S932" i="125"/>
  <c r="Q398" i="125"/>
  <c r="A492" i="125"/>
  <c r="N187" i="125"/>
  <c r="J106" i="125"/>
  <c r="G898" i="125"/>
  <c r="L161" i="125"/>
  <c r="H186" i="125"/>
  <c r="O545" i="125"/>
  <c r="M897" i="125"/>
  <c r="Q76" i="125"/>
  <c r="AA32" i="128"/>
  <c r="AE42" i="128"/>
  <c r="K865" i="125"/>
  <c r="S480" i="125"/>
  <c r="O720" i="125"/>
  <c r="Q321" i="125"/>
  <c r="E384" i="125"/>
  <c r="K700" i="125"/>
  <c r="N255" i="125"/>
  <c r="K564" i="125"/>
  <c r="O583" i="125"/>
  <c r="F109" i="125"/>
  <c r="H283" i="125"/>
  <c r="Q527" i="125"/>
  <c r="G183" i="125"/>
  <c r="M877" i="125"/>
  <c r="D789" i="125"/>
  <c r="J335" i="125"/>
  <c r="I709" i="125"/>
  <c r="O610" i="125"/>
  <c r="M526" i="125"/>
  <c r="H791" i="125"/>
  <c r="G865" i="125"/>
  <c r="J655" i="125"/>
  <c r="R233" i="125"/>
  <c r="D564" i="125"/>
  <c r="L611" i="125"/>
  <c r="AG12" i="128"/>
  <c r="H65" i="125"/>
  <c r="N20" i="128"/>
  <c r="F39" i="125"/>
  <c r="H584" i="125"/>
  <c r="O601" i="125"/>
  <c r="AC36" i="128"/>
  <c r="R52" i="125"/>
  <c r="F476" i="125"/>
  <c r="H434" i="125"/>
  <c r="P476" i="125"/>
  <c r="F369" i="125"/>
  <c r="O418" i="125"/>
  <c r="F921" i="125"/>
  <c r="H11" i="125"/>
  <c r="L120" i="125"/>
  <c r="H842" i="125"/>
  <c r="P803" i="125"/>
  <c r="K640" i="125"/>
  <c r="R764" i="125"/>
  <c r="L884" i="125"/>
  <c r="S748" i="125"/>
  <c r="S447" i="125"/>
  <c r="R916" i="125"/>
  <c r="S462" i="125"/>
  <c r="F900" i="125"/>
  <c r="R67" i="125"/>
  <c r="P690" i="125"/>
  <c r="E115" i="125"/>
  <c r="A758" i="125"/>
  <c r="I840" i="125"/>
  <c r="A544" i="125"/>
  <c r="G933" i="125"/>
  <c r="N758" i="125"/>
  <c r="S120" i="125"/>
  <c r="O35" i="125"/>
  <c r="L658" i="125"/>
  <c r="S678" i="125"/>
  <c r="E239" i="125"/>
  <c r="I785" i="125"/>
  <c r="N7" i="128"/>
  <c r="N881" i="125"/>
  <c r="P291" i="125"/>
  <c r="Q918" i="125"/>
  <c r="D655" i="125"/>
  <c r="S666" i="125"/>
  <c r="M728" i="125"/>
  <c r="D768" i="125"/>
  <c r="L95" i="125"/>
  <c r="R657" i="125"/>
  <c r="A913" i="125"/>
  <c r="O254" i="125"/>
  <c r="C590" i="125"/>
  <c r="A524" i="125"/>
  <c r="K153" i="125"/>
  <c r="R213" i="125"/>
  <c r="A883" i="125"/>
  <c r="B13" i="128"/>
  <c r="A266" i="125"/>
  <c r="K13" i="128"/>
  <c r="C264" i="125"/>
  <c r="M591" i="125"/>
  <c r="J745" i="125"/>
  <c r="F425" i="125"/>
  <c r="C18" i="124"/>
  <c r="A164" i="125"/>
  <c r="F19" i="128"/>
  <c r="P920" i="125"/>
  <c r="R811" i="125"/>
  <c r="C405" i="125"/>
  <c r="C155" i="125"/>
  <c r="L695" i="125"/>
  <c r="H460" i="125"/>
  <c r="D324" i="125"/>
  <c r="J473" i="125"/>
  <c r="E614" i="125"/>
  <c r="E828" i="125"/>
  <c r="N676" i="125"/>
  <c r="F814" i="125"/>
  <c r="Q270" i="125"/>
  <c r="I223" i="125"/>
  <c r="I636" i="125"/>
  <c r="A647" i="125"/>
  <c r="A67" i="125"/>
  <c r="H234" i="125"/>
  <c r="T29" i="124"/>
  <c r="I14" i="125"/>
  <c r="I657" i="125"/>
  <c r="C633" i="125"/>
  <c r="S267" i="125"/>
  <c r="L898" i="125"/>
  <c r="Q873" i="125"/>
  <c r="R900" i="125"/>
  <c r="Q115" i="125"/>
  <c r="I506" i="125"/>
  <c r="G617" i="125"/>
  <c r="R134" i="125"/>
  <c r="I894" i="125"/>
  <c r="R901" i="125"/>
  <c r="P385" i="125"/>
  <c r="J683" i="125"/>
  <c r="R476" i="125"/>
  <c r="Q755" i="125"/>
  <c r="K501" i="125"/>
  <c r="Q140" i="125"/>
  <c r="N253" i="125"/>
  <c r="H878" i="125"/>
  <c r="L187" i="125"/>
  <c r="K871" i="125"/>
  <c r="D941" i="125"/>
  <c r="G19" i="125"/>
  <c r="O911" i="125"/>
  <c r="H709" i="125"/>
  <c r="AK34" i="128"/>
  <c r="K163" i="125"/>
  <c r="D779" i="125"/>
  <c r="N101" i="125"/>
  <c r="H614" i="125"/>
  <c r="I536" i="125"/>
  <c r="J741" i="125"/>
  <c r="H26" i="125"/>
  <c r="K851" i="125"/>
  <c r="L478" i="125"/>
  <c r="E443" i="125"/>
  <c r="Z26" i="128"/>
  <c r="P811" i="125"/>
  <c r="P836" i="125"/>
  <c r="A880" i="125"/>
  <c r="Q666" i="125"/>
  <c r="F562" i="125"/>
  <c r="S220" i="125"/>
  <c r="D188" i="125"/>
  <c r="L322" i="125"/>
  <c r="B45" i="128"/>
  <c r="P590" i="125"/>
  <c r="I734" i="125"/>
  <c r="J21" i="124"/>
  <c r="H781" i="125"/>
  <c r="J730" i="125"/>
  <c r="L730" i="125"/>
  <c r="E535" i="125"/>
  <c r="W25" i="128"/>
  <c r="S841" i="125"/>
  <c r="K632" i="125"/>
  <c r="O59" i="125"/>
  <c r="L169" i="125"/>
  <c r="R862" i="125"/>
  <c r="K236" i="125"/>
  <c r="R455" i="125"/>
  <c r="Q218" i="125"/>
  <c r="AC10" i="128"/>
  <c r="O540" i="125"/>
  <c r="F525" i="125"/>
  <c r="D534" i="125"/>
  <c r="D175" i="125"/>
  <c r="Q852" i="125"/>
  <c r="O497" i="125"/>
  <c r="O346" i="125"/>
  <c r="I615" i="125"/>
  <c r="Y15" i="128"/>
  <c r="S849" i="125"/>
  <c r="L631" i="125"/>
  <c r="Z28" i="128"/>
  <c r="E756" i="125"/>
  <c r="K537" i="125"/>
  <c r="E143" i="125"/>
  <c r="A293" i="125"/>
  <c r="F301" i="125"/>
  <c r="J598" i="125"/>
  <c r="H699" i="125"/>
  <c r="AE11" i="128"/>
  <c r="R794" i="125"/>
  <c r="S334" i="125"/>
  <c r="Q206" i="125"/>
  <c r="K218" i="125"/>
  <c r="C937" i="125"/>
  <c r="I822" i="125"/>
  <c r="E470" i="125"/>
  <c r="P864" i="125"/>
  <c r="R444" i="125"/>
  <c r="D262" i="125"/>
  <c r="P434" i="125"/>
  <c r="M884" i="125"/>
  <c r="L409" i="125"/>
  <c r="A125" i="125"/>
  <c r="I893" i="125"/>
  <c r="R920" i="125"/>
  <c r="G125" i="125"/>
  <c r="D648" i="125"/>
  <c r="N672" i="125"/>
  <c r="AC41" i="128"/>
  <c r="M772" i="125"/>
  <c r="S750" i="125"/>
  <c r="J706" i="125"/>
  <c r="S840" i="125"/>
  <c r="Q539" i="125"/>
  <c r="K19" i="128"/>
  <c r="N834" i="125"/>
  <c r="C666" i="125"/>
  <c r="M861" i="125"/>
  <c r="F803" i="125"/>
  <c r="Q278" i="125"/>
  <c r="H53" i="125"/>
  <c r="C701" i="125"/>
  <c r="D29" i="128"/>
  <c r="AK44" i="128"/>
  <c r="C179" i="125"/>
  <c r="F616" i="125"/>
  <c r="D567" i="125"/>
  <c r="R688" i="125"/>
  <c r="R770" i="125"/>
  <c r="C635" i="125"/>
  <c r="O443" i="125"/>
  <c r="E26" i="125"/>
  <c r="O716" i="125"/>
  <c r="A580" i="125"/>
  <c r="N851" i="125"/>
  <c r="K860" i="125"/>
  <c r="M228" i="125"/>
  <c r="F779" i="125"/>
  <c r="R718" i="125"/>
  <c r="S412" i="125"/>
  <c r="G187" i="125"/>
  <c r="A602" i="125"/>
  <c r="AE38" i="128"/>
  <c r="G867" i="125"/>
  <c r="A592" i="125"/>
  <c r="A382" i="125"/>
  <c r="S420" i="125"/>
  <c r="Q44" i="128"/>
  <c r="I867" i="125"/>
  <c r="C400" i="125"/>
  <c r="F24" i="128"/>
  <c r="N61" i="125"/>
  <c r="P579" i="125"/>
  <c r="H616" i="125"/>
  <c r="S107" i="125"/>
  <c r="J283" i="125"/>
  <c r="S175" i="125"/>
  <c r="R819" i="125"/>
  <c r="P686" i="125"/>
  <c r="J14" i="124"/>
  <c r="D127" i="125"/>
  <c r="L827" i="125"/>
  <c r="S466" i="125"/>
  <c r="L859" i="125"/>
  <c r="C783" i="125"/>
  <c r="O214" i="125"/>
  <c r="A620" i="125"/>
  <c r="E851" i="125"/>
  <c r="O125" i="125"/>
  <c r="C386" i="125"/>
  <c r="L890" i="125"/>
  <c r="G819" i="125"/>
  <c r="R737" i="125"/>
  <c r="J740" i="125"/>
  <c r="D42" i="125"/>
  <c r="O933" i="125"/>
  <c r="J559" i="125"/>
  <c r="J524" i="125"/>
  <c r="S126" i="125"/>
  <c r="I483" i="125"/>
  <c r="D867" i="125"/>
  <c r="H200" i="125"/>
  <c r="A577" i="125"/>
  <c r="F43" i="128"/>
  <c r="M568" i="125"/>
  <c r="D239" i="125"/>
  <c r="E638" i="125"/>
  <c r="S759" i="125"/>
  <c r="A82" i="125"/>
  <c r="P123" i="125"/>
  <c r="O13" i="128"/>
  <c r="D362" i="125"/>
  <c r="G419" i="125"/>
  <c r="I354" i="125"/>
  <c r="K269" i="125"/>
  <c r="R403" i="125"/>
  <c r="O759" i="125"/>
  <c r="D503" i="125"/>
  <c r="H432" i="125"/>
  <c r="A523" i="125"/>
  <c r="H43" i="128"/>
  <c r="F690" i="125"/>
  <c r="F741" i="125"/>
  <c r="K12" i="128"/>
  <c r="P883" i="125"/>
  <c r="S819" i="125"/>
  <c r="R19" i="128"/>
  <c r="F614" i="125"/>
  <c r="H395" i="125"/>
  <c r="P279" i="125"/>
  <c r="C752" i="125"/>
  <c r="E93" i="125"/>
  <c r="I97" i="125"/>
  <c r="R943" i="125"/>
  <c r="R868" i="125"/>
  <c r="C105" i="125"/>
  <c r="E840" i="125"/>
  <c r="M599" i="125"/>
  <c r="K725" i="125"/>
  <c r="L447" i="125"/>
  <c r="Q584" i="125"/>
  <c r="S372" i="125"/>
  <c r="E319" i="125"/>
  <c r="Q942" i="125"/>
  <c r="O55" i="125"/>
  <c r="K243" i="125"/>
  <c r="Q220" i="125"/>
  <c r="E204" i="125"/>
  <c r="K25" i="125"/>
  <c r="M155" i="125"/>
  <c r="H409" i="125"/>
  <c r="E669" i="125"/>
  <c r="D407" i="125"/>
  <c r="H621" i="125"/>
  <c r="H19" i="128"/>
  <c r="G32" i="128"/>
  <c r="F879" i="125"/>
  <c r="Q354" i="125"/>
  <c r="O273" i="125"/>
  <c r="P200" i="125"/>
  <c r="I480" i="125"/>
  <c r="P786" i="125"/>
  <c r="O447" i="125"/>
  <c r="G620" i="125"/>
  <c r="H213" i="125"/>
  <c r="L760" i="125"/>
  <c r="L853" i="125"/>
  <c r="Q350" i="125"/>
  <c r="N893" i="125"/>
  <c r="J356" i="125"/>
  <c r="D516" i="125"/>
  <c r="H426" i="125"/>
  <c r="R14" i="128"/>
  <c r="F880" i="125"/>
  <c r="Z22" i="128"/>
  <c r="K690" i="125"/>
  <c r="F153" i="125"/>
  <c r="G427" i="125"/>
  <c r="M755" i="125"/>
  <c r="F188" i="125"/>
  <c r="C527" i="125"/>
  <c r="M665" i="125"/>
  <c r="E628" i="125"/>
  <c r="X34" i="128"/>
  <c r="N728" i="125"/>
  <c r="E25" i="128"/>
  <c r="A896" i="125"/>
  <c r="F32" i="124"/>
  <c r="M213" i="125"/>
  <c r="Q311" i="125"/>
  <c r="R872" i="125"/>
  <c r="S13" i="124"/>
  <c r="L7" i="128"/>
  <c r="G315" i="125"/>
  <c r="K588" i="125"/>
  <c r="R191" i="125"/>
  <c r="M744" i="125"/>
  <c r="C745" i="125"/>
  <c r="D39" i="125"/>
  <c r="L31" i="128"/>
  <c r="N45" i="128"/>
  <c r="Q856" i="125"/>
  <c r="E627" i="125"/>
  <c r="I256" i="125"/>
  <c r="O348" i="125"/>
  <c r="G474" i="125"/>
  <c r="Q12" i="125"/>
  <c r="R531" i="125"/>
  <c r="J346" i="125"/>
  <c r="G556" i="125"/>
  <c r="F859" i="125"/>
  <c r="M37" i="125"/>
  <c r="AG41" i="128"/>
  <c r="J599" i="125"/>
  <c r="I763" i="125"/>
  <c r="J854" i="125"/>
  <c r="Q236" i="125"/>
  <c r="F30" i="128"/>
  <c r="P766" i="125"/>
  <c r="F785" i="125"/>
  <c r="Q7" i="128"/>
  <c r="H23" i="128"/>
  <c r="S242" i="125"/>
  <c r="M456" i="125"/>
  <c r="B12" i="124"/>
  <c r="D618" i="125"/>
  <c r="R396" i="125"/>
  <c r="H518" i="125"/>
  <c r="A322" i="125"/>
  <c r="K845" i="125"/>
  <c r="A619" i="125"/>
  <c r="S631" i="125"/>
  <c r="G434" i="125"/>
  <c r="N940" i="125"/>
  <c r="G779" i="125"/>
  <c r="D886" i="125"/>
  <c r="A150" i="125"/>
  <c r="K890" i="125"/>
  <c r="C11" i="128"/>
  <c r="M813" i="125"/>
  <c r="Q879" i="125"/>
  <c r="P226" i="125"/>
  <c r="O585" i="125"/>
  <c r="A900" i="125"/>
  <c r="N222" i="125"/>
  <c r="F15" i="125"/>
  <c r="W19" i="128"/>
  <c r="J460" i="125"/>
  <c r="G328" i="125"/>
  <c r="L74" i="125"/>
  <c r="N471" i="125"/>
  <c r="R930" i="125"/>
  <c r="L648" i="125"/>
  <c r="F730" i="125"/>
  <c r="R630" i="125"/>
  <c r="F351" i="125"/>
  <c r="F590" i="125"/>
  <c r="P545" i="125"/>
  <c r="J535" i="125"/>
  <c r="A799" i="125"/>
  <c r="A175" i="125"/>
  <c r="Q41" i="128"/>
  <c r="E895" i="125"/>
  <c r="K336" i="125"/>
  <c r="R921" i="125"/>
  <c r="K604" i="125"/>
  <c r="L564" i="125"/>
  <c r="G624" i="125"/>
  <c r="O14" i="128"/>
  <c r="F435" i="125"/>
  <c r="O22" i="128"/>
  <c r="N155" i="125"/>
  <c r="N618" i="125"/>
  <c r="O682" i="125"/>
  <c r="C873" i="125"/>
  <c r="F524" i="125"/>
  <c r="E602" i="125"/>
  <c r="P182" i="125"/>
  <c r="G602" i="125"/>
  <c r="S826" i="125"/>
  <c r="M869" i="125"/>
  <c r="N767" i="125"/>
  <c r="R135" i="125"/>
  <c r="S710" i="125"/>
  <c r="C698" i="125"/>
  <c r="F33" i="125"/>
  <c r="C38" i="128"/>
  <c r="I619" i="125"/>
  <c r="L350" i="125"/>
  <c r="M671" i="125"/>
  <c r="N926" i="125"/>
  <c r="M942" i="125"/>
  <c r="L939" i="125"/>
  <c r="A925" i="125"/>
  <c r="J605" i="125"/>
  <c r="D449" i="125"/>
  <c r="AA38" i="128"/>
  <c r="P13" i="125"/>
  <c r="N865" i="125"/>
  <c r="G372" i="125"/>
  <c r="O127" i="125"/>
  <c r="Q166" i="125"/>
  <c r="L812" i="125"/>
  <c r="N523" i="125"/>
  <c r="O865" i="125"/>
  <c r="I884" i="125"/>
  <c r="P20" i="128"/>
  <c r="G404" i="125"/>
  <c r="E64" i="125"/>
  <c r="H243" i="125"/>
  <c r="D376" i="125"/>
  <c r="AG42" i="128"/>
  <c r="J447" i="125"/>
  <c r="N650" i="125"/>
  <c r="Q813" i="125"/>
  <c r="E499" i="125"/>
  <c r="L17" i="124"/>
  <c r="G102" i="125"/>
  <c r="P580" i="125"/>
  <c r="A879" i="125"/>
  <c r="H935" i="125"/>
  <c r="R309" i="125"/>
  <c r="L272" i="125"/>
  <c r="J783" i="125"/>
  <c r="M161" i="125"/>
  <c r="M8" i="124"/>
  <c r="D22" i="125"/>
  <c r="K523" i="125"/>
  <c r="Q199" i="125"/>
  <c r="P445" i="125"/>
  <c r="G663" i="125"/>
  <c r="AB32" i="128"/>
  <c r="J607" i="125"/>
  <c r="C11" i="125"/>
  <c r="F276" i="125"/>
  <c r="Q241" i="125"/>
  <c r="F11" i="125"/>
  <c r="I404" i="125"/>
  <c r="J604" i="125"/>
  <c r="E790" i="125"/>
  <c r="M771" i="125"/>
  <c r="E818" i="125"/>
  <c r="J902" i="125"/>
  <c r="S64" i="125"/>
  <c r="N792" i="125"/>
  <c r="L532" i="125"/>
  <c r="A187" i="125"/>
  <c r="A747" i="125"/>
  <c r="N323" i="125"/>
  <c r="I802" i="125"/>
  <c r="E726" i="125"/>
  <c r="N863" i="125"/>
  <c r="A931" i="125"/>
  <c r="C724" i="125"/>
  <c r="K189" i="125"/>
  <c r="K177" i="125"/>
  <c r="E882" i="125"/>
  <c r="E761" i="125"/>
  <c r="H74" i="125"/>
  <c r="R393" i="125"/>
  <c r="X44" i="128"/>
  <c r="M469" i="125"/>
  <c r="E82" i="125"/>
  <c r="E294" i="125"/>
  <c r="S803" i="125"/>
  <c r="AI25" i="128"/>
  <c r="I585" i="125"/>
  <c r="H743" i="125"/>
  <c r="O672" i="125"/>
  <c r="AB40" i="128"/>
  <c r="H246" i="125"/>
  <c r="P638" i="125"/>
  <c r="P28" i="128"/>
  <c r="J372" i="125"/>
  <c r="P670" i="125"/>
  <c r="I943" i="125"/>
  <c r="G601" i="125"/>
  <c r="S183" i="125"/>
  <c r="E346" i="125"/>
  <c r="G857" i="125"/>
  <c r="K616" i="125"/>
  <c r="D786" i="125"/>
  <c r="L864" i="125"/>
  <c r="S446" i="125"/>
  <c r="I733" i="125"/>
  <c r="D766" i="125"/>
  <c r="H140" i="125"/>
  <c r="H31" i="128"/>
  <c r="D556" i="125"/>
  <c r="E336" i="125"/>
  <c r="C713" i="125"/>
  <c r="P865" i="125"/>
  <c r="R255" i="125"/>
  <c r="L257" i="125"/>
  <c r="A62" i="125"/>
  <c r="C336" i="125"/>
  <c r="C532" i="125"/>
  <c r="AC11" i="128"/>
  <c r="R763" i="125"/>
  <c r="H754" i="125"/>
  <c r="O742" i="125"/>
  <c r="D478" i="125"/>
  <c r="M134" i="125"/>
  <c r="O43" i="128"/>
  <c r="H57" i="125"/>
  <c r="K136" i="125"/>
  <c r="M628" i="125"/>
  <c r="J102" i="125"/>
  <c r="G900" i="125"/>
  <c r="A375" i="125"/>
  <c r="AK19" i="128"/>
  <c r="Q337" i="125"/>
  <c r="I518" i="125"/>
  <c r="H37" i="128"/>
  <c r="A252" i="125"/>
  <c r="K766" i="125"/>
  <c r="P825" i="125"/>
  <c r="D59" i="125"/>
  <c r="N797" i="125"/>
  <c r="R618" i="125"/>
  <c r="A832" i="125"/>
  <c r="P254" i="125"/>
  <c r="R625" i="125"/>
  <c r="E362" i="125"/>
  <c r="N377" i="125"/>
  <c r="O686" i="125"/>
  <c r="B21" i="124"/>
  <c r="H542" i="125"/>
  <c r="O446" i="125"/>
  <c r="E846" i="125"/>
  <c r="L370" i="125"/>
  <c r="M564" i="125"/>
  <c r="O694" i="125"/>
  <c r="E886" i="125"/>
  <c r="A786" i="125"/>
  <c r="Q422" i="125"/>
  <c r="O13" i="125"/>
  <c r="M354" i="125"/>
  <c r="K528" i="125"/>
  <c r="Q861" i="125"/>
  <c r="N40" i="128"/>
  <c r="H647" i="125"/>
  <c r="L874" i="125"/>
  <c r="S728" i="125"/>
  <c r="F288" i="125"/>
  <c r="S8" i="124"/>
  <c r="N11" i="124"/>
  <c r="K169" i="125"/>
  <c r="R796" i="125"/>
  <c r="H553" i="125"/>
  <c r="H475" i="125"/>
  <c r="G418" i="125"/>
  <c r="N452" i="125"/>
  <c r="N697" i="125"/>
  <c r="E27" i="128"/>
  <c r="E463" i="125"/>
  <c r="K524" i="125"/>
  <c r="F618" i="125"/>
  <c r="L36" i="128"/>
  <c r="D345" i="125"/>
  <c r="L866" i="125"/>
  <c r="O19" i="128"/>
  <c r="N156" i="125"/>
  <c r="P597" i="125"/>
  <c r="J708" i="125"/>
  <c r="H657" i="125"/>
  <c r="H931" i="125"/>
  <c r="R616" i="125"/>
  <c r="L397" i="125"/>
  <c r="F345" i="125"/>
  <c r="L432" i="125"/>
  <c r="Q817" i="125"/>
  <c r="S811" i="125"/>
  <c r="K941" i="125"/>
  <c r="G299" i="125"/>
  <c r="A525" i="125"/>
  <c r="I554" i="125"/>
  <c r="R305" i="125"/>
  <c r="M697" i="125"/>
  <c r="A712" i="125"/>
  <c r="D434" i="125"/>
  <c r="M678" i="125"/>
  <c r="M856" i="125"/>
  <c r="M182" i="125"/>
  <c r="I913" i="125"/>
  <c r="D390" i="125"/>
  <c r="R365" i="125"/>
  <c r="E348" i="125"/>
  <c r="N897" i="125"/>
  <c r="N704" i="125"/>
  <c r="N394" i="125"/>
  <c r="P594" i="125"/>
  <c r="R425" i="125"/>
  <c r="E167" i="125"/>
  <c r="R582" i="125"/>
  <c r="L869" i="125"/>
  <c r="AA12" i="128"/>
  <c r="S856" i="125"/>
  <c r="I674" i="125"/>
  <c r="D922" i="125"/>
  <c r="I260" i="125"/>
  <c r="R167" i="125"/>
  <c r="N396" i="125"/>
  <c r="K285" i="125"/>
  <c r="E934" i="125"/>
  <c r="J302" i="125"/>
  <c r="N254" i="125"/>
  <c r="P885" i="125"/>
  <c r="D640" i="125"/>
  <c r="J215" i="125"/>
  <c r="G28" i="128"/>
  <c r="L22" i="128"/>
  <c r="H207" i="125"/>
  <c r="AF21" i="128"/>
  <c r="O718" i="125"/>
  <c r="C221" i="125"/>
  <c r="E916" i="125"/>
  <c r="N779" i="125"/>
  <c r="A601" i="125"/>
  <c r="J469" i="125"/>
  <c r="C875" i="125"/>
  <c r="A46" i="125"/>
  <c r="F857" i="125"/>
  <c r="D300" i="125"/>
  <c r="A508" i="125"/>
  <c r="F171" i="125"/>
  <c r="I678" i="125"/>
  <c r="D875" i="125"/>
  <c r="H734" i="125"/>
  <c r="T11" i="124"/>
  <c r="G266" i="125"/>
  <c r="S184" i="125"/>
  <c r="E912" i="125"/>
  <c r="J734" i="125"/>
  <c r="AB12" i="128"/>
  <c r="I29" i="128"/>
  <c r="P23" i="128"/>
  <c r="H469" i="125"/>
  <c r="F181" i="125"/>
  <c r="J617" i="125"/>
  <c r="N756" i="125"/>
  <c r="J802" i="125"/>
  <c r="M304" i="125"/>
  <c r="F579" i="125"/>
  <c r="A103" i="125"/>
  <c r="C682" i="125"/>
  <c r="F460" i="125"/>
  <c r="S124" i="125"/>
  <c r="S301" i="125"/>
  <c r="I921" i="125"/>
  <c r="H758" i="125"/>
  <c r="H220" i="125"/>
  <c r="A793" i="125"/>
  <c r="C247" i="125"/>
  <c r="Q479" i="125"/>
  <c r="A514" i="125"/>
  <c r="R472" i="125"/>
  <c r="F280" i="125"/>
  <c r="P421" i="125"/>
  <c r="A930" i="125"/>
  <c r="A156" i="125"/>
  <c r="N821" i="125"/>
  <c r="I909" i="125"/>
  <c r="M924" i="125"/>
  <c r="D168" i="125"/>
  <c r="R307" i="125"/>
  <c r="C668" i="125"/>
  <c r="F264" i="125"/>
  <c r="N795" i="125"/>
  <c r="R922" i="125"/>
  <c r="Q525" i="125"/>
  <c r="J698" i="125"/>
  <c r="A877" i="125"/>
  <c r="M918" i="125"/>
  <c r="E836" i="125"/>
  <c r="G886" i="125"/>
  <c r="H456" i="125"/>
  <c r="R816" i="125"/>
  <c r="S682" i="125"/>
  <c r="H934" i="125"/>
  <c r="I106" i="125"/>
  <c r="Q801" i="125"/>
  <c r="Q25" i="128"/>
  <c r="M386" i="125"/>
  <c r="J369" i="125"/>
  <c r="G924" i="125"/>
  <c r="M819" i="125"/>
  <c r="R515" i="125"/>
  <c r="S179" i="125"/>
  <c r="D487" i="125"/>
  <c r="A462" i="125"/>
  <c r="C378" i="125"/>
  <c r="O581" i="125"/>
  <c r="K884" i="125"/>
  <c r="H349" i="125"/>
  <c r="AC34" i="128"/>
  <c r="M724" i="125"/>
  <c r="P94" i="125"/>
  <c r="P82" i="125"/>
  <c r="J610" i="125"/>
  <c r="G747" i="125"/>
  <c r="I698" i="125"/>
  <c r="J44" i="125"/>
  <c r="A748" i="125"/>
  <c r="Q886" i="125"/>
  <c r="E701" i="125"/>
  <c r="L402" i="125"/>
  <c r="C700" i="125"/>
  <c r="S785" i="125"/>
  <c r="E754" i="125"/>
  <c r="O760" i="125"/>
  <c r="G724" i="125"/>
  <c r="H533" i="125"/>
  <c r="N294" i="125"/>
  <c r="E787" i="125"/>
  <c r="D442" i="125"/>
  <c r="F583" i="125"/>
  <c r="W32" i="128"/>
  <c r="I507" i="125"/>
  <c r="J77" i="125"/>
  <c r="O525" i="125"/>
  <c r="C825" i="125"/>
  <c r="E13" i="125"/>
  <c r="P503" i="125"/>
  <c r="S732" i="125"/>
  <c r="H925" i="125"/>
  <c r="H139" i="125"/>
  <c r="E887" i="125"/>
  <c r="P45" i="128"/>
  <c r="N581" i="125"/>
  <c r="E850" i="125"/>
  <c r="AI44" i="128"/>
  <c r="C8" i="125"/>
  <c r="I46" i="125"/>
  <c r="Q718" i="125"/>
  <c r="R634" i="125"/>
  <c r="P419" i="125"/>
  <c r="S696" i="125"/>
  <c r="R581" i="125"/>
  <c r="H576" i="125"/>
  <c r="K250" i="125"/>
  <c r="R873" i="125"/>
  <c r="F733" i="125"/>
  <c r="D830" i="125"/>
  <c r="A669" i="125"/>
  <c r="N546" i="125"/>
  <c r="N23" i="128"/>
  <c r="J534" i="125"/>
  <c r="M696" i="125"/>
  <c r="J838" i="125"/>
  <c r="R19" i="124"/>
  <c r="D598" i="125"/>
  <c r="S63" i="125"/>
  <c r="F871" i="125"/>
  <c r="I128" i="125"/>
  <c r="E518" i="125"/>
  <c r="L897" i="125"/>
  <c r="R272" i="125"/>
  <c r="K882" i="125"/>
  <c r="AA37" i="128"/>
  <c r="F160" i="125"/>
  <c r="G508" i="125"/>
  <c r="C13" i="128"/>
  <c r="E186" i="125"/>
  <c r="Q29" i="128"/>
  <c r="AJ15" i="128"/>
  <c r="G692" i="125"/>
  <c r="M770" i="125"/>
  <c r="A576" i="125"/>
  <c r="R587" i="125"/>
  <c r="D193" i="125"/>
  <c r="P166" i="125"/>
  <c r="E340" i="125"/>
  <c r="C389" i="125"/>
  <c r="A810" i="125"/>
  <c r="H279" i="125"/>
  <c r="E750" i="125"/>
  <c r="H36" i="128"/>
  <c r="L519" i="125"/>
  <c r="L251" i="125"/>
  <c r="K703" i="125"/>
  <c r="K100" i="125"/>
  <c r="G941" i="125"/>
  <c r="D818" i="125"/>
  <c r="F361" i="125"/>
  <c r="M253" i="125"/>
  <c r="S861" i="125"/>
  <c r="AF39" i="128"/>
  <c r="I846" i="125"/>
  <c r="E816" i="125"/>
  <c r="Q822" i="125"/>
  <c r="L43" i="128"/>
  <c r="E888" i="125"/>
  <c r="D680" i="125"/>
  <c r="D542" i="125"/>
  <c r="I473" i="125"/>
  <c r="AC27" i="128"/>
  <c r="P15" i="128"/>
  <c r="N346" i="125"/>
  <c r="E536" i="125"/>
  <c r="Q895" i="125"/>
  <c r="Q893" i="125"/>
  <c r="R142" i="125"/>
  <c r="M330" i="125"/>
  <c r="P539" i="125"/>
  <c r="Q180" i="125"/>
  <c r="O516" i="125"/>
  <c r="F627" i="125"/>
  <c r="A450" i="125"/>
  <c r="A720" i="125"/>
  <c r="E554" i="125"/>
  <c r="S523" i="125"/>
  <c r="K88" i="125"/>
  <c r="I855" i="125"/>
  <c r="O201" i="125"/>
  <c r="D568" i="125"/>
  <c r="H30" i="128"/>
  <c r="C692" i="125"/>
  <c r="Q764" i="125"/>
  <c r="S345" i="125"/>
  <c r="O17" i="128"/>
  <c r="Y19" i="128"/>
  <c r="J615" i="125"/>
  <c r="C703" i="125"/>
  <c r="R710" i="125"/>
  <c r="S513" i="125"/>
  <c r="K684" i="125"/>
  <c r="C744" i="125"/>
  <c r="M773" i="125"/>
  <c r="C227" i="125"/>
  <c r="M420" i="125"/>
  <c r="N139" i="125"/>
  <c r="P540" i="125"/>
  <c r="E452" i="125"/>
  <c r="G512" i="125"/>
  <c r="AF8" i="128"/>
  <c r="I766" i="125"/>
  <c r="O421" i="125"/>
  <c r="R66" i="125"/>
  <c r="R639" i="125"/>
  <c r="G517" i="125"/>
  <c r="N379" i="125"/>
  <c r="D131" i="125"/>
  <c r="D639" i="125"/>
  <c r="S300" i="125"/>
  <c r="E722" i="125"/>
  <c r="G35" i="128"/>
  <c r="J26" i="128"/>
  <c r="K607" i="125"/>
  <c r="M15" i="125"/>
  <c r="K783" i="125"/>
  <c r="I926" i="125"/>
  <c r="K81" i="125"/>
  <c r="R409" i="125"/>
  <c r="L733" i="125"/>
  <c r="O332" i="125"/>
  <c r="R293" i="125"/>
  <c r="J386" i="125"/>
  <c r="J407" i="125"/>
  <c r="R354" i="125"/>
  <c r="J12" i="125"/>
  <c r="C788" i="125"/>
  <c r="D383" i="125"/>
  <c r="M595" i="125"/>
  <c r="I307" i="125"/>
  <c r="D288" i="125"/>
  <c r="L592" i="125"/>
  <c r="G366" i="125"/>
  <c r="E666" i="125"/>
  <c r="P151" i="125"/>
  <c r="D869" i="125"/>
  <c r="M315" i="125"/>
  <c r="B26" i="128"/>
  <c r="H519" i="125"/>
  <c r="Q459" i="125"/>
  <c r="A110" i="125"/>
  <c r="K113" i="125"/>
  <c r="M712" i="125"/>
  <c r="Q272" i="125"/>
  <c r="P169" i="125"/>
  <c r="E800" i="125"/>
  <c r="F878" i="125"/>
  <c r="N799" i="125"/>
  <c r="A860" i="125"/>
  <c r="K70" i="125"/>
  <c r="M29" i="125"/>
  <c r="P144" i="125"/>
  <c r="P649" i="125"/>
  <c r="S503" i="125"/>
  <c r="Q930" i="125"/>
  <c r="AI16" i="128"/>
  <c r="E43" i="128"/>
  <c r="M848" i="125"/>
  <c r="M722" i="125"/>
  <c r="A511" i="125"/>
  <c r="E827" i="125"/>
  <c r="E637" i="125"/>
  <c r="L610" i="125"/>
  <c r="I853" i="125"/>
  <c r="A690" i="125"/>
  <c r="H547" i="125"/>
  <c r="O153" i="125"/>
  <c r="I438" i="125"/>
  <c r="E766" i="125"/>
  <c r="K325" i="125"/>
  <c r="J256" i="125"/>
  <c r="N505" i="125"/>
  <c r="J922" i="125"/>
  <c r="I857" i="125"/>
  <c r="AD14" i="128"/>
  <c r="I641" i="125"/>
  <c r="F410" i="125"/>
  <c r="C712" i="125"/>
  <c r="H27" i="128"/>
  <c r="A454" i="125"/>
  <c r="A159" i="125"/>
  <c r="C851" i="125"/>
  <c r="P318" i="125"/>
  <c r="J907" i="125"/>
  <c r="L216" i="125"/>
  <c r="C445" i="125"/>
  <c r="C838" i="125"/>
  <c r="L15" i="128"/>
  <c r="G764" i="125"/>
  <c r="E248" i="125"/>
  <c r="M31" i="124"/>
  <c r="O20" i="128"/>
  <c r="J590" i="125"/>
  <c r="S708" i="125"/>
  <c r="L664" i="125"/>
  <c r="M303" i="125"/>
  <c r="L798" i="125"/>
  <c r="C187" i="125"/>
  <c r="M27" i="128"/>
  <c r="R591" i="125"/>
  <c r="F72" i="125"/>
  <c r="AA35" i="128"/>
  <c r="K246" i="125"/>
  <c r="I350" i="125"/>
  <c r="C382" i="125"/>
  <c r="O115" i="125"/>
  <c r="P884" i="125"/>
  <c r="S202" i="125"/>
  <c r="E704" i="125"/>
  <c r="D209" i="125"/>
  <c r="A75" i="125"/>
  <c r="F58" i="125"/>
  <c r="Q613" i="125"/>
  <c r="C823" i="125"/>
  <c r="O849" i="125"/>
  <c r="K7" i="128"/>
  <c r="L507" i="125"/>
  <c r="E845" i="125"/>
  <c r="H289" i="125"/>
  <c r="F205" i="125"/>
  <c r="G697" i="125"/>
  <c r="L568" i="125"/>
  <c r="Q9" i="128"/>
  <c r="Q308" i="125"/>
  <c r="D161" i="125"/>
  <c r="N10" i="125"/>
  <c r="C31" i="125"/>
  <c r="AH8" i="128"/>
  <c r="A727" i="125"/>
  <c r="S570" i="125"/>
  <c r="L489" i="125"/>
  <c r="A259" i="125"/>
  <c r="C496" i="125"/>
  <c r="N239" i="125"/>
  <c r="L39" i="128"/>
  <c r="E936" i="125"/>
  <c r="H863" i="125"/>
  <c r="I53" i="125"/>
  <c r="N24" i="128"/>
  <c r="E31" i="128"/>
  <c r="M274" i="125"/>
  <c r="J227" i="125"/>
  <c r="J471" i="125"/>
  <c r="N317" i="125"/>
  <c r="A404" i="125"/>
  <c r="R631" i="125"/>
  <c r="AF13" i="128"/>
  <c r="F596" i="125"/>
  <c r="I818" i="125"/>
  <c r="F735" i="125"/>
  <c r="F895" i="125"/>
  <c r="G805" i="125"/>
  <c r="G26" i="128"/>
  <c r="E824" i="125"/>
  <c r="G492" i="125"/>
  <c r="A928" i="125"/>
  <c r="A589" i="125"/>
  <c r="Q710" i="125"/>
  <c r="N934" i="125"/>
  <c r="D9" i="124"/>
  <c r="AA10" i="128"/>
  <c r="N813" i="125"/>
  <c r="J846" i="125"/>
  <c r="O437" i="125"/>
  <c r="E732" i="125"/>
  <c r="M710" i="125"/>
  <c r="H365" i="125"/>
  <c r="A910" i="125"/>
  <c r="O342" i="125"/>
  <c r="N327" i="125"/>
  <c r="G363" i="125"/>
  <c r="E736" i="125"/>
  <c r="C845" i="125"/>
  <c r="H694" i="125"/>
  <c r="AK16" i="128"/>
  <c r="H453" i="125"/>
  <c r="D646" i="125"/>
  <c r="N427" i="125"/>
  <c r="F187" i="125"/>
  <c r="J287" i="125"/>
  <c r="AK17" i="128"/>
  <c r="A99" i="125"/>
  <c r="M129" i="125"/>
  <c r="F912" i="125"/>
  <c r="H319" i="125"/>
  <c r="D94" i="125"/>
  <c r="N768" i="125"/>
  <c r="D325" i="125"/>
  <c r="P878" i="125"/>
  <c r="E275" i="125"/>
  <c r="P224" i="125"/>
  <c r="J89" i="125"/>
  <c r="F653" i="125"/>
  <c r="D888" i="125"/>
  <c r="N606" i="125"/>
  <c r="Q41" i="125"/>
  <c r="K558" i="125"/>
  <c r="M257" i="125"/>
  <c r="M74" i="125"/>
  <c r="O229" i="125"/>
  <c r="R678" i="125"/>
  <c r="C118" i="125"/>
  <c r="F209" i="125"/>
  <c r="A891" i="125"/>
  <c r="G553" i="125"/>
  <c r="R895" i="125"/>
  <c r="P830" i="125"/>
  <c r="E569" i="125"/>
  <c r="N850" i="125"/>
  <c r="R155" i="125"/>
  <c r="I514" i="125"/>
  <c r="O29" i="128"/>
  <c r="G58" i="125"/>
  <c r="M880" i="125"/>
  <c r="Q853" i="125"/>
  <c r="E299" i="125"/>
  <c r="AJ44" i="128"/>
  <c r="B29" i="124"/>
  <c r="N836" i="125"/>
  <c r="E877" i="125"/>
  <c r="N685" i="125"/>
  <c r="B9" i="128"/>
  <c r="K173" i="125"/>
  <c r="D643" i="125"/>
  <c r="AG30" i="128"/>
  <c r="J918" i="125"/>
  <c r="J933" i="125"/>
  <c r="Q438" i="125"/>
  <c r="AH35" i="128"/>
  <c r="H824" i="125"/>
  <c r="R656" i="125"/>
  <c r="M215" i="125"/>
  <c r="I417" i="125"/>
  <c r="A755" i="125"/>
  <c r="J245" i="125"/>
  <c r="O31" i="125"/>
  <c r="J69" i="125"/>
  <c r="A76" i="125"/>
  <c r="K305" i="125"/>
  <c r="R681" i="125"/>
  <c r="C44" i="125"/>
  <c r="A917" i="125"/>
  <c r="F126" i="125"/>
  <c r="Y7" i="128"/>
  <c r="I362" i="125"/>
  <c r="Q370" i="125"/>
  <c r="C632" i="125"/>
  <c r="I167" i="125"/>
  <c r="K346" i="125"/>
  <c r="P197" i="125"/>
  <c r="I23" i="128"/>
  <c r="P838" i="125"/>
  <c r="A698" i="125"/>
  <c r="J343" i="125"/>
  <c r="K837" i="125"/>
  <c r="O42" i="128"/>
  <c r="A329" i="125"/>
  <c r="C913" i="125"/>
  <c r="R274" i="125"/>
  <c r="A287" i="125"/>
  <c r="K838" i="125"/>
  <c r="J574" i="125"/>
  <c r="O27" i="128"/>
  <c r="C374" i="125"/>
  <c r="O522" i="125"/>
  <c r="G18" i="128"/>
  <c r="AG45" i="128"/>
  <c r="J268" i="125"/>
  <c r="F813" i="125"/>
  <c r="F136" i="125"/>
  <c r="E218" i="125"/>
  <c r="E63" i="125"/>
  <c r="C26" i="125"/>
  <c r="M187" i="125"/>
  <c r="L676" i="125"/>
  <c r="AC19" i="128"/>
  <c r="L818" i="125"/>
  <c r="M846" i="125"/>
  <c r="F141" i="125"/>
  <c r="L125" i="125"/>
  <c r="O783" i="125"/>
  <c r="H650" i="125"/>
  <c r="R938" i="125"/>
  <c r="P10" i="124"/>
  <c r="N433" i="125"/>
  <c r="I696" i="125"/>
  <c r="F687" i="125"/>
  <c r="L838" i="125"/>
  <c r="K591" i="125"/>
  <c r="AK43" i="128"/>
  <c r="Q12" i="128"/>
  <c r="F392" i="125"/>
  <c r="X45" i="128"/>
  <c r="G809" i="125"/>
  <c r="P843" i="125"/>
  <c r="P475" i="125"/>
  <c r="S855" i="125"/>
  <c r="P625" i="125"/>
  <c r="G378" i="125"/>
  <c r="C928" i="125"/>
  <c r="L604" i="125"/>
  <c r="D428" i="125"/>
  <c r="D12" i="124"/>
  <c r="P129" i="125"/>
  <c r="N33" i="128"/>
  <c r="O787" i="125"/>
  <c r="O194" i="125"/>
  <c r="N718" i="125"/>
  <c r="M301" i="125"/>
  <c r="A488" i="125"/>
  <c r="I567" i="125"/>
  <c r="I94" i="125"/>
  <c r="M38" i="125"/>
  <c r="D730" i="125"/>
  <c r="R865" i="125"/>
  <c r="G423" i="125"/>
  <c r="K326" i="125"/>
  <c r="H44" i="128"/>
  <c r="I385" i="125"/>
  <c r="S850" i="125"/>
  <c r="C45" i="128"/>
  <c r="F228" i="125"/>
  <c r="L68" i="125"/>
  <c r="E559" i="125"/>
  <c r="I304" i="125"/>
  <c r="M851" i="125"/>
  <c r="AD8" i="128"/>
  <c r="R941" i="125"/>
  <c r="C828" i="125"/>
  <c r="A296" i="125"/>
  <c r="M719" i="125"/>
  <c r="L326" i="125"/>
  <c r="G943" i="125"/>
  <c r="D81" i="125"/>
  <c r="G800" i="125"/>
  <c r="P942" i="125"/>
  <c r="D10" i="128"/>
  <c r="H678" i="125"/>
  <c r="A19" i="125"/>
  <c r="Q149" i="125"/>
  <c r="A935" i="125"/>
  <c r="G348" i="125"/>
  <c r="E448" i="125"/>
  <c r="H79" i="125"/>
  <c r="E233" i="125"/>
  <c r="AD23" i="128"/>
  <c r="D366" i="125"/>
  <c r="O821" i="125"/>
  <c r="N774" i="125"/>
  <c r="R832" i="125"/>
  <c r="G414" i="125"/>
  <c r="E871" i="125"/>
  <c r="R29" i="128"/>
  <c r="P310" i="125"/>
  <c r="R932" i="125"/>
  <c r="A681" i="125"/>
  <c r="Q887" i="125"/>
  <c r="F877" i="125"/>
  <c r="F10" i="125"/>
  <c r="AF24" i="128"/>
  <c r="AG15" i="128"/>
  <c r="H334" i="125"/>
  <c r="L801" i="125"/>
  <c r="I178" i="125"/>
  <c r="E695" i="125"/>
  <c r="N27" i="128"/>
  <c r="O823" i="125"/>
  <c r="A866" i="125"/>
  <c r="R871" i="125"/>
  <c r="L891" i="125"/>
  <c r="J136" i="125"/>
  <c r="Q432" i="125"/>
  <c r="F98" i="125"/>
  <c r="E497" i="125"/>
  <c r="J614" i="125"/>
  <c r="R576" i="125"/>
  <c r="G222" i="125"/>
  <c r="L27" i="128"/>
  <c r="A587" i="125"/>
  <c r="G935" i="125"/>
  <c r="E719" i="125"/>
  <c r="I660" i="125"/>
  <c r="A607" i="125"/>
  <c r="A123" i="125"/>
  <c r="M440" i="125"/>
  <c r="N26" i="124"/>
  <c r="F73" i="125"/>
  <c r="AB27" i="128"/>
  <c r="N734" i="125"/>
  <c r="J119" i="125"/>
  <c r="H128" i="125"/>
  <c r="K800" i="125"/>
  <c r="F123" i="125"/>
  <c r="C543" i="125"/>
  <c r="E49" i="125"/>
  <c r="M27" i="124"/>
  <c r="AI42" i="128"/>
  <c r="F908" i="125"/>
  <c r="R174" i="125"/>
  <c r="J541" i="125"/>
  <c r="J22" i="128"/>
  <c r="F882" i="125"/>
  <c r="A298" i="125"/>
  <c r="J508" i="125"/>
  <c r="F200" i="125"/>
  <c r="K854" i="125"/>
  <c r="O854" i="125"/>
  <c r="A16" i="125"/>
  <c r="N652" i="125"/>
  <c r="M802" i="125"/>
  <c r="K175" i="125"/>
  <c r="P7" i="128"/>
  <c r="H329" i="125"/>
  <c r="G727" i="125"/>
  <c r="E689" i="125"/>
  <c r="G497" i="125"/>
  <c r="A440" i="125"/>
  <c r="H121" i="125"/>
  <c r="I501" i="125"/>
  <c r="H633" i="125"/>
  <c r="Q720" i="125"/>
  <c r="N521" i="125"/>
  <c r="H104" i="125"/>
  <c r="Q30" i="124"/>
  <c r="O890" i="125"/>
  <c r="C540" i="125"/>
  <c r="P9" i="128"/>
  <c r="AA45" i="128"/>
  <c r="Q690" i="125"/>
  <c r="I667" i="125"/>
  <c r="L716" i="125"/>
  <c r="R360" i="125"/>
  <c r="J76" i="125"/>
  <c r="G252" i="125"/>
  <c r="A530" i="125"/>
  <c r="A562" i="125"/>
  <c r="F868" i="125"/>
  <c r="M539" i="125"/>
  <c r="S215" i="125"/>
  <c r="M111" i="125"/>
  <c r="AF41" i="128"/>
  <c r="K836" i="125"/>
  <c r="A826" i="125"/>
  <c r="K751" i="125"/>
  <c r="AH24" i="128"/>
  <c r="D96" i="125"/>
  <c r="Q18" i="125"/>
  <c r="E889" i="125"/>
  <c r="K223" i="125"/>
  <c r="I364" i="125"/>
  <c r="H352" i="125"/>
  <c r="O210" i="125"/>
  <c r="E821" i="125"/>
  <c r="F539" i="125"/>
  <c r="Q314" i="125"/>
  <c r="L826" i="125"/>
  <c r="Q841" i="125"/>
  <c r="R430" i="125"/>
  <c r="D934" i="125"/>
  <c r="E429" i="125"/>
  <c r="D839" i="125"/>
  <c r="H686" i="125"/>
  <c r="D914" i="125"/>
  <c r="I52" i="125"/>
  <c r="O297" i="125"/>
  <c r="K421" i="125"/>
  <c r="F786" i="125"/>
  <c r="Q175" i="125"/>
  <c r="S408" i="125"/>
  <c r="A274" i="125"/>
  <c r="N702" i="125"/>
  <c r="S296" i="125"/>
  <c r="H137" i="125"/>
  <c r="C670" i="125"/>
  <c r="M434" i="125"/>
  <c r="J176" i="125"/>
  <c r="F526" i="125"/>
  <c r="M287" i="125"/>
  <c r="P194" i="125"/>
  <c r="E28" i="128"/>
  <c r="I817" i="125"/>
  <c r="C683" i="125"/>
  <c r="D386" i="125"/>
  <c r="K439" i="125"/>
  <c r="O920" i="125"/>
  <c r="N669" i="125"/>
  <c r="J753" i="125"/>
  <c r="L157" i="125"/>
  <c r="A585" i="125"/>
  <c r="P326" i="125"/>
  <c r="D402" i="125"/>
  <c r="A392" i="125"/>
  <c r="P549" i="125"/>
  <c r="F905" i="125"/>
  <c r="J406" i="125"/>
  <c r="N110" i="125"/>
  <c r="H262" i="125"/>
  <c r="R87" i="125"/>
  <c r="O15" i="125"/>
  <c r="J315" i="125"/>
  <c r="AI33" i="128"/>
  <c r="F334" i="125"/>
  <c r="J8" i="128"/>
  <c r="Y392" i="125" l="1"/>
  <c r="Y585" i="125"/>
  <c r="V439" i="125"/>
  <c r="U817" i="125"/>
  <c r="Y274" i="125"/>
  <c r="V421" i="125"/>
  <c r="U52" i="125"/>
  <c r="U364" i="125"/>
  <c r="V751" i="125"/>
  <c r="Y826" i="125"/>
  <c r="V836" i="125"/>
  <c r="Y562" i="125"/>
  <c r="Y530" i="125"/>
  <c r="T252" i="125"/>
  <c r="U667" i="125"/>
  <c r="AM45" i="128"/>
  <c r="U501" i="125"/>
  <c r="Y440" i="125"/>
  <c r="W497" i="125"/>
  <c r="T497" i="125"/>
  <c r="T727" i="125"/>
  <c r="W727" i="125"/>
  <c r="V175" i="125"/>
  <c r="Y16" i="125"/>
  <c r="V854" i="125"/>
  <c r="Y298" i="125"/>
  <c r="V800" i="125"/>
  <c r="Y123" i="125"/>
  <c r="Y607" i="125"/>
  <c r="U660" i="125"/>
  <c r="W935" i="125"/>
  <c r="T935" i="125"/>
  <c r="Y587" i="125"/>
  <c r="T222" i="125"/>
  <c r="W222" i="125"/>
  <c r="Y866" i="125"/>
  <c r="U178" i="125"/>
  <c r="Y681" i="125"/>
  <c r="AP29" i="128"/>
  <c r="T414" i="125"/>
  <c r="W414" i="125"/>
  <c r="T348" i="125"/>
  <c r="Y935" i="125"/>
  <c r="Y19" i="125"/>
  <c r="T800" i="125"/>
  <c r="W800" i="125"/>
  <c r="T943" i="125"/>
  <c r="W943" i="125"/>
  <c r="Y296" i="125"/>
  <c r="U304" i="125"/>
  <c r="U385" i="125"/>
  <c r="T44" i="128"/>
  <c r="V326" i="125"/>
  <c r="T423" i="125"/>
  <c r="W423" i="125"/>
  <c r="U94" i="125"/>
  <c r="U567" i="125"/>
  <c r="Y488" i="125"/>
  <c r="AG12" i="124"/>
  <c r="E12" i="124"/>
  <c r="D12" i="44" s="1"/>
  <c r="T378" i="125"/>
  <c r="W378" i="125"/>
  <c r="W809" i="125"/>
  <c r="T809" i="125"/>
  <c r="V591" i="125"/>
  <c r="U696" i="125"/>
  <c r="V838" i="125"/>
  <c r="Y287" i="125"/>
  <c r="Y329" i="125"/>
  <c r="V837" i="125"/>
  <c r="Y698" i="125"/>
  <c r="V346" i="125"/>
  <c r="U167" i="125"/>
  <c r="U362" i="125"/>
  <c r="Y917" i="125"/>
  <c r="V305" i="125"/>
  <c r="Y76" i="125"/>
  <c r="Y755" i="125"/>
  <c r="U417" i="125"/>
  <c r="V173" i="125"/>
  <c r="AU9" i="128"/>
  <c r="AH29" i="124"/>
  <c r="X29" i="124"/>
  <c r="AA29" i="124"/>
  <c r="AF29" i="124"/>
  <c r="Y29" i="124"/>
  <c r="AB29" i="124"/>
  <c r="V29" i="124"/>
  <c r="Z29" i="124"/>
  <c r="AC29" i="124"/>
  <c r="U29" i="124"/>
  <c r="W29" i="124"/>
  <c r="O29" i="44" s="1"/>
  <c r="AE29" i="124"/>
  <c r="W58" i="125"/>
  <c r="T58" i="125"/>
  <c r="U514" i="125"/>
  <c r="T553" i="125"/>
  <c r="W553" i="125"/>
  <c r="Y891" i="125"/>
  <c r="V558" i="125"/>
  <c r="Y99" i="125"/>
  <c r="T363" i="125"/>
  <c r="W363" i="125"/>
  <c r="Y910" i="125"/>
  <c r="E9" i="124"/>
  <c r="D9" i="44" s="1"/>
  <c r="AG9" i="124"/>
  <c r="Y589" i="125"/>
  <c r="Y928" i="125"/>
  <c r="T492" i="125"/>
  <c r="W805" i="125"/>
  <c r="T805" i="125"/>
  <c r="U818" i="125"/>
  <c r="Y404" i="125"/>
  <c r="U53" i="125"/>
  <c r="Y259" i="125"/>
  <c r="Y727" i="125"/>
  <c r="T697" i="125"/>
  <c r="W697" i="125"/>
  <c r="Y75" i="125"/>
  <c r="U350" i="125"/>
  <c r="V246" i="125"/>
  <c r="AM35" i="128"/>
  <c r="W764" i="125"/>
  <c r="T764" i="125"/>
  <c r="Y159" i="125"/>
  <c r="Y454" i="125"/>
  <c r="U641" i="125"/>
  <c r="U857" i="125"/>
  <c r="V325" i="125"/>
  <c r="U438" i="125"/>
  <c r="Y690" i="125"/>
  <c r="U853" i="125"/>
  <c r="Y511" i="125"/>
  <c r="V70" i="125"/>
  <c r="Y860" i="125"/>
  <c r="V113" i="125"/>
  <c r="Y110" i="125"/>
  <c r="AU26" i="128"/>
  <c r="AY26" i="128" s="1"/>
  <c r="T366" i="125"/>
  <c r="W366" i="125"/>
  <c r="U307" i="125"/>
  <c r="V81" i="125"/>
  <c r="U926" i="125"/>
  <c r="V783" i="125"/>
  <c r="V607" i="125"/>
  <c r="T517" i="125"/>
  <c r="W517" i="125"/>
  <c r="U766" i="125"/>
  <c r="V684" i="125"/>
  <c r="U855" i="125"/>
  <c r="V88" i="125"/>
  <c r="Y720" i="125"/>
  <c r="Y450" i="125"/>
  <c r="U473" i="125"/>
  <c r="U846" i="125"/>
  <c r="W941" i="125"/>
  <c r="T941" i="125"/>
  <c r="V100" i="125"/>
  <c r="V703" i="125"/>
  <c r="T36" i="128"/>
  <c r="Y810" i="125"/>
  <c r="Y576" i="125"/>
  <c r="W692" i="125"/>
  <c r="T692" i="125"/>
  <c r="W508" i="125"/>
  <c r="T508" i="125"/>
  <c r="AM37" i="128"/>
  <c r="V882" i="125"/>
  <c r="U128" i="125"/>
  <c r="Y669" i="125"/>
  <c r="V250" i="125"/>
  <c r="U46" i="125"/>
  <c r="U507" i="125"/>
  <c r="AR32" i="128"/>
  <c r="AQ32" i="128"/>
  <c r="T724" i="125"/>
  <c r="W724" i="125"/>
  <c r="Y748" i="125"/>
  <c r="U698" i="125"/>
  <c r="T747" i="125"/>
  <c r="W747" i="125"/>
  <c r="V884" i="125"/>
  <c r="Y462" i="125"/>
  <c r="W924" i="125"/>
  <c r="T924" i="125"/>
  <c r="U106" i="125"/>
  <c r="W886" i="125"/>
  <c r="T886" i="125"/>
  <c r="Y877" i="125"/>
  <c r="U909" i="125"/>
  <c r="Y156" i="125"/>
  <c r="Y930" i="125"/>
  <c r="Y514" i="125"/>
  <c r="Y793" i="125"/>
  <c r="U921" i="125"/>
  <c r="Y103" i="125"/>
  <c r="W266" i="125"/>
  <c r="T266" i="125"/>
  <c r="U678" i="125"/>
  <c r="Y508" i="125"/>
  <c r="Y46" i="125"/>
  <c r="Y601" i="125"/>
  <c r="V285" i="125"/>
  <c r="U260" i="125"/>
  <c r="U674" i="125"/>
  <c r="U913" i="125"/>
  <c r="Y712" i="125"/>
  <c r="U554" i="125"/>
  <c r="Y525" i="125"/>
  <c r="V941" i="125"/>
  <c r="V524" i="125"/>
  <c r="W418" i="125"/>
  <c r="T418" i="125"/>
  <c r="V169" i="125"/>
  <c r="V528" i="125"/>
  <c r="Y786" i="125"/>
  <c r="AH21" i="124"/>
  <c r="AA21" i="124"/>
  <c r="W21" i="124"/>
  <c r="O21" i="44" s="1"/>
  <c r="Y21" i="124"/>
  <c r="AE21" i="124"/>
  <c r="X21" i="124"/>
  <c r="Z21" i="124"/>
  <c r="AF21" i="124"/>
  <c r="AB21" i="124"/>
  <c r="U21" i="124"/>
  <c r="AC21" i="124"/>
  <c r="V21" i="124"/>
  <c r="Y832" i="125"/>
  <c r="V766" i="125"/>
  <c r="Y252" i="125"/>
  <c r="T37" i="128"/>
  <c r="U518" i="125"/>
  <c r="Y375" i="125"/>
  <c r="W900" i="125"/>
  <c r="T900" i="125"/>
  <c r="V136" i="125"/>
  <c r="Y62" i="125"/>
  <c r="U733" i="125"/>
  <c r="V616" i="125"/>
  <c r="W857" i="125"/>
  <c r="T857" i="125"/>
  <c r="T601" i="125"/>
  <c r="W601" i="125"/>
  <c r="U943" i="125"/>
  <c r="V177" i="125"/>
  <c r="V189" i="125"/>
  <c r="Y931" i="125"/>
  <c r="U802" i="125"/>
  <c r="Y747" i="125"/>
  <c r="Y187" i="125"/>
  <c r="U404" i="125"/>
  <c r="T663" i="125"/>
  <c r="W663" i="125"/>
  <c r="V523" i="125"/>
  <c r="Y879" i="125"/>
  <c r="T102" i="125"/>
  <c r="W102" i="125"/>
  <c r="T404" i="125"/>
  <c r="W404" i="125"/>
  <c r="U884" i="125"/>
  <c r="T372" i="125"/>
  <c r="AM38" i="128"/>
  <c r="Y925" i="125"/>
  <c r="U619" i="125"/>
  <c r="T602" i="125"/>
  <c r="W602" i="125"/>
  <c r="T624" i="125"/>
  <c r="W624" i="125"/>
  <c r="V604" i="125"/>
  <c r="V336" i="125"/>
  <c r="Y175" i="125"/>
  <c r="Y799" i="125"/>
  <c r="T328" i="125"/>
  <c r="W328" i="125"/>
  <c r="AQ19" i="128"/>
  <c r="AR19" i="128"/>
  <c r="Y900" i="125"/>
  <c r="V890" i="125"/>
  <c r="Y150" i="125"/>
  <c r="W779" i="125"/>
  <c r="T779" i="125"/>
  <c r="T434" i="125"/>
  <c r="W434" i="125"/>
  <c r="Y619" i="125"/>
  <c r="V845" i="125"/>
  <c r="Y322" i="125"/>
  <c r="AC12" i="124"/>
  <c r="W12" i="124"/>
  <c r="O12" i="44" s="1"/>
  <c r="X12" i="44" s="1"/>
  <c r="AA12" i="124"/>
  <c r="AB12" i="124"/>
  <c r="AH12" i="124"/>
  <c r="AF12" i="124"/>
  <c r="AE12" i="124"/>
  <c r="X12" i="124"/>
  <c r="U12" i="124"/>
  <c r="Y12" i="124"/>
  <c r="Z12" i="124"/>
  <c r="V12" i="124"/>
  <c r="U763" i="125"/>
  <c r="T556" i="125"/>
  <c r="W556" i="125"/>
  <c r="W474" i="125"/>
  <c r="T474" i="125"/>
  <c r="U256" i="125"/>
  <c r="V588" i="125"/>
  <c r="T315" i="125"/>
  <c r="W315" i="125"/>
  <c r="Y896" i="125"/>
  <c r="W427" i="125"/>
  <c r="T427" i="125"/>
  <c r="V690" i="125"/>
  <c r="AP14" i="128"/>
  <c r="T620" i="125"/>
  <c r="W620" i="125"/>
  <c r="U480" i="125"/>
  <c r="V25" i="125"/>
  <c r="V243" i="125"/>
  <c r="V725" i="125"/>
  <c r="U97" i="125"/>
  <c r="AP19" i="128"/>
  <c r="T43" i="128"/>
  <c r="Y523" i="125"/>
  <c r="V269" i="125"/>
  <c r="U354" i="125"/>
  <c r="T419" i="125"/>
  <c r="Y82" i="125"/>
  <c r="V43" i="128"/>
  <c r="S43" i="128"/>
  <c r="Y577" i="125"/>
  <c r="U483" i="125"/>
  <c r="W819" i="125"/>
  <c r="T819" i="125"/>
  <c r="Y620" i="125"/>
  <c r="K14" i="124"/>
  <c r="N14" i="44" s="1"/>
  <c r="W14" i="44" s="1"/>
  <c r="U867" i="125"/>
  <c r="Y382" i="125"/>
  <c r="Y592" i="125"/>
  <c r="T867" i="125"/>
  <c r="W867" i="125"/>
  <c r="Y602" i="125"/>
  <c r="T187" i="125"/>
  <c r="W187" i="125"/>
  <c r="V860" i="125"/>
  <c r="Y580" i="125"/>
  <c r="AN41" i="128"/>
  <c r="W125" i="125"/>
  <c r="T125" i="125"/>
  <c r="U893" i="125"/>
  <c r="Y125" i="125"/>
  <c r="U822" i="125"/>
  <c r="V218" i="125"/>
  <c r="Y293" i="125"/>
  <c r="V537" i="125"/>
  <c r="U615" i="125"/>
  <c r="AN10" i="128"/>
  <c r="V236" i="125"/>
  <c r="V632" i="125"/>
  <c r="AR25" i="128"/>
  <c r="AQ25" i="128"/>
  <c r="K21" i="124"/>
  <c r="N21" i="44" s="1"/>
  <c r="U734" i="125"/>
  <c r="AU45" i="128"/>
  <c r="AW45" i="128" s="1"/>
  <c r="Y880" i="125"/>
  <c r="V851" i="125"/>
  <c r="U536" i="125"/>
  <c r="V163" i="125"/>
  <c r="T19" i="125"/>
  <c r="W19" i="125"/>
  <c r="V871" i="125"/>
  <c r="V501" i="125"/>
  <c r="U894" i="125"/>
  <c r="W617" i="125"/>
  <c r="T617" i="125"/>
  <c r="U506" i="125"/>
  <c r="U657" i="125"/>
  <c r="U14" i="125"/>
  <c r="Y67" i="125"/>
  <c r="Y647" i="125"/>
  <c r="U636" i="125"/>
  <c r="Y164" i="125"/>
  <c r="Y266" i="125"/>
  <c r="AU13" i="128"/>
  <c r="AY13" i="128" s="1"/>
  <c r="Y883" i="125"/>
  <c r="V153" i="125"/>
  <c r="Y524" i="125"/>
  <c r="Y913" i="125"/>
  <c r="U785" i="125"/>
  <c r="W933" i="125"/>
  <c r="T933" i="125"/>
  <c r="Y544" i="125"/>
  <c r="U840" i="125"/>
  <c r="Y758" i="125"/>
  <c r="V640" i="125"/>
  <c r="AN36" i="128"/>
  <c r="W865" i="125"/>
  <c r="T865" i="125"/>
  <c r="U709" i="125"/>
  <c r="T183" i="125"/>
  <c r="W183" i="125"/>
  <c r="V564" i="125"/>
  <c r="V700" i="125"/>
  <c r="V865" i="125"/>
  <c r="T898" i="125"/>
  <c r="W898" i="125"/>
  <c r="Y492" i="125"/>
  <c r="Y229" i="125"/>
  <c r="V402" i="125"/>
  <c r="U287" i="125"/>
  <c r="U687" i="125"/>
  <c r="AS40" i="128"/>
  <c r="AR40" i="128"/>
  <c r="AQ40" i="128"/>
  <c r="K20" i="124"/>
  <c r="N20" i="44" s="1"/>
  <c r="W20" i="44" s="1"/>
  <c r="Y902" i="125"/>
  <c r="U864" i="125"/>
  <c r="W393" i="125"/>
  <c r="T393" i="125"/>
  <c r="V713" i="125"/>
  <c r="W341" i="125"/>
  <c r="T341" i="125"/>
  <c r="Y249" i="125"/>
  <c r="U577" i="125"/>
  <c r="Y722" i="125"/>
  <c r="V498" i="125"/>
  <c r="Y743" i="125"/>
  <c r="Y8" i="125"/>
  <c r="V718" i="125"/>
  <c r="U774" i="125"/>
  <c r="Y706" i="125"/>
  <c r="Y135" i="125"/>
  <c r="U924" i="125"/>
  <c r="U806" i="125"/>
  <c r="U692" i="125"/>
  <c r="H17" i="124"/>
  <c r="I17" i="44" s="1"/>
  <c r="K17" i="44" s="1"/>
  <c r="AL41" i="128"/>
  <c r="AO41" i="128"/>
  <c r="Y701" i="125"/>
  <c r="Y563" i="125"/>
  <c r="U329" i="125"/>
  <c r="Y373" i="125"/>
  <c r="AU27" i="128"/>
  <c r="AY27" i="128" s="1"/>
  <c r="Y657" i="125"/>
  <c r="T838" i="125"/>
  <c r="W838" i="125"/>
  <c r="W87" i="125"/>
  <c r="T87" i="125"/>
  <c r="Y853" i="125"/>
  <c r="W853" i="125"/>
  <c r="T853" i="125"/>
  <c r="Y686" i="125"/>
  <c r="Y703" i="125"/>
  <c r="U15" i="125"/>
  <c r="V476" i="125"/>
  <c r="Y89" i="125"/>
  <c r="Y359" i="125"/>
  <c r="U843" i="125"/>
  <c r="V740" i="125"/>
  <c r="V565" i="125"/>
  <c r="Y381" i="125"/>
  <c r="V847" i="125"/>
  <c r="V506" i="125"/>
  <c r="Y849" i="125"/>
  <c r="W436" i="125"/>
  <c r="T436" i="125"/>
  <c r="V776" i="125"/>
  <c r="U411" i="125"/>
  <c r="U580" i="125"/>
  <c r="T699" i="125"/>
  <c r="W699" i="125"/>
  <c r="AR21" i="128"/>
  <c r="AQ21" i="128"/>
  <c r="U173" i="125"/>
  <c r="Y875" i="125"/>
  <c r="Y881" i="125"/>
  <c r="V52" i="125"/>
  <c r="V309" i="125"/>
  <c r="U203" i="125"/>
  <c r="U241" i="125"/>
  <c r="Y838" i="125"/>
  <c r="T776" i="125"/>
  <c r="W776" i="125"/>
  <c r="U92" i="125"/>
  <c r="V362" i="125"/>
  <c r="U583" i="125"/>
  <c r="Y892" i="125"/>
  <c r="Y597" i="125"/>
  <c r="Y885" i="125"/>
  <c r="Y923" i="125"/>
  <c r="Y641" i="125"/>
  <c r="V347" i="125"/>
  <c r="Y894" i="125"/>
  <c r="W361" i="125"/>
  <c r="T361" i="125"/>
  <c r="V798" i="125"/>
  <c r="W782" i="125"/>
  <c r="T782" i="125"/>
  <c r="AQ28" i="128"/>
  <c r="AR28" i="128"/>
  <c r="V727" i="125"/>
  <c r="Y512" i="125"/>
  <c r="AU41" i="128"/>
  <c r="AY41" i="128" s="1"/>
  <c r="T294" i="125"/>
  <c r="W294" i="125"/>
  <c r="W232" i="125"/>
  <c r="T232" i="125"/>
  <c r="V536" i="125"/>
  <c r="Y642" i="125"/>
  <c r="V75" i="125"/>
  <c r="T483" i="125"/>
  <c r="W483" i="125"/>
  <c r="Y116" i="125"/>
  <c r="T920" i="125"/>
  <c r="W920" i="125"/>
  <c r="Y754" i="125"/>
  <c r="T629" i="125"/>
  <c r="W629" i="125"/>
  <c r="V754" i="125"/>
  <c r="U940" i="125"/>
  <c r="U746" i="125"/>
  <c r="U722" i="125"/>
  <c r="T75" i="125"/>
  <c r="W75" i="125"/>
  <c r="T70" i="125"/>
  <c r="W70" i="125"/>
  <c r="Y731" i="125"/>
  <c r="T9" i="125"/>
  <c r="Y695" i="125"/>
  <c r="U35" i="128"/>
  <c r="U765" i="125"/>
  <c r="E27" i="124"/>
  <c r="D27" i="44" s="1"/>
  <c r="AG27" i="124"/>
  <c r="AU28" i="128"/>
  <c r="AY28" i="128" s="1"/>
  <c r="V251" i="125"/>
  <c r="Y769" i="125"/>
  <c r="U533" i="125"/>
  <c r="V159" i="125"/>
  <c r="V618" i="125"/>
  <c r="V931" i="125"/>
  <c r="V693" i="125"/>
  <c r="Y506" i="125"/>
  <c r="V480" i="125"/>
  <c r="V818" i="125"/>
  <c r="AN43" i="128"/>
  <c r="V813" i="125"/>
  <c r="Y499" i="125"/>
  <c r="H28" i="124"/>
  <c r="I28" i="44" s="1"/>
  <c r="U89" i="125"/>
  <c r="Y829" i="125"/>
  <c r="V423" i="125"/>
  <c r="Y372" i="125"/>
  <c r="V484" i="125"/>
  <c r="W714" i="125"/>
  <c r="T714" i="125"/>
  <c r="Y801" i="125"/>
  <c r="Y673" i="125"/>
  <c r="V822" i="125"/>
  <c r="V541" i="125"/>
  <c r="V868" i="125"/>
  <c r="T586" i="125"/>
  <c r="W586" i="125"/>
  <c r="T288" i="125"/>
  <c r="W288" i="125"/>
  <c r="W510" i="125"/>
  <c r="T510" i="125"/>
  <c r="Y652" i="125"/>
  <c r="Y608" i="125"/>
  <c r="W564" i="125"/>
  <c r="T564" i="125"/>
  <c r="V101" i="125"/>
  <c r="AU33" i="128"/>
  <c r="V98" i="125"/>
  <c r="Y239" i="125"/>
  <c r="Y502" i="125"/>
  <c r="Y937" i="125"/>
  <c r="Y165" i="125"/>
  <c r="Y534" i="125"/>
  <c r="U206" i="125"/>
  <c r="U916" i="125"/>
  <c r="U119" i="125"/>
  <c r="Y868" i="125"/>
  <c r="AN46" i="128"/>
  <c r="Y107" i="125"/>
  <c r="AR23" i="128"/>
  <c r="AQ23" i="128"/>
  <c r="U914" i="125"/>
  <c r="V422" i="125"/>
  <c r="T463" i="125"/>
  <c r="Y25" i="125"/>
  <c r="Y388" i="125"/>
  <c r="Y582" i="125"/>
  <c r="V96" i="125"/>
  <c r="Y169" i="125"/>
  <c r="T937" i="125"/>
  <c r="W937" i="125"/>
  <c r="Y181" i="125"/>
  <c r="W854" i="125"/>
  <c r="T854" i="125"/>
  <c r="U366" i="125"/>
  <c r="Y61" i="125"/>
  <c r="U720" i="125"/>
  <c r="V533" i="125"/>
  <c r="Y798" i="125"/>
  <c r="V463" i="125"/>
  <c r="Y723" i="125"/>
  <c r="U45" i="128"/>
  <c r="Y644" i="125"/>
  <c r="Y802" i="125"/>
  <c r="W926" i="125"/>
  <c r="T926" i="125"/>
  <c r="AU43" i="128"/>
  <c r="T918" i="125"/>
  <c r="W918" i="125"/>
  <c r="U303" i="125"/>
  <c r="W801" i="125"/>
  <c r="T801" i="125"/>
  <c r="Y261" i="125"/>
  <c r="V803" i="125"/>
  <c r="V716" i="125"/>
  <c r="T860" i="125"/>
  <c r="W860" i="125"/>
  <c r="Y463" i="125"/>
  <c r="U378" i="125"/>
  <c r="W698" i="125"/>
  <c r="T698" i="125"/>
  <c r="U508" i="125"/>
  <c r="Y121" i="125"/>
  <c r="T138" i="125"/>
  <c r="W138" i="125"/>
  <c r="V46" i="128"/>
  <c r="S46" i="128"/>
  <c r="T122" i="125"/>
  <c r="W122" i="125"/>
  <c r="K23" i="124"/>
  <c r="N23" i="44" s="1"/>
  <c r="W863" i="125"/>
  <c r="T863" i="125"/>
  <c r="AO37" i="128"/>
  <c r="AL37" i="128"/>
  <c r="Y356" i="125"/>
  <c r="V762" i="125"/>
  <c r="U141" i="125"/>
  <c r="Y606" i="125"/>
  <c r="T566" i="125"/>
  <c r="W566" i="125"/>
  <c r="U516" i="125"/>
  <c r="V176" i="125"/>
  <c r="U664" i="125"/>
  <c r="V266" i="125"/>
  <c r="T758" i="125"/>
  <c r="W758" i="125"/>
  <c r="Y109" i="125"/>
  <c r="V753" i="125"/>
  <c r="U724" i="125"/>
  <c r="Y749" i="125"/>
  <c r="U394" i="125"/>
  <c r="U808" i="125"/>
  <c r="T554" i="125"/>
  <c r="W554" i="125"/>
  <c r="U728" i="125"/>
  <c r="Y646" i="125"/>
  <c r="V581" i="125"/>
  <c r="T123" i="125"/>
  <c r="W123" i="125"/>
  <c r="T251" i="125"/>
  <c r="W251" i="125"/>
  <c r="U798" i="125"/>
  <c r="Y710" i="125"/>
  <c r="Y313" i="125"/>
  <c r="W733" i="125"/>
  <c r="T733" i="125"/>
  <c r="U666" i="125"/>
  <c r="AU17" i="128"/>
  <c r="AY17" i="128" s="1"/>
  <c r="Y398" i="125"/>
  <c r="V485" i="125"/>
  <c r="Y848" i="125"/>
  <c r="Y596" i="125"/>
  <c r="W706" i="125"/>
  <c r="T706" i="125"/>
  <c r="Y73" i="125"/>
  <c r="U211" i="125"/>
  <c r="V634" i="125"/>
  <c r="U710" i="125"/>
  <c r="V92" i="125"/>
  <c r="W23" i="125"/>
  <c r="T23" i="125"/>
  <c r="U242" i="125"/>
  <c r="Y204" i="125"/>
  <c r="V830" i="125"/>
  <c r="Y167" i="125"/>
  <c r="Y662" i="125"/>
  <c r="U10" i="128"/>
  <c r="Y573" i="125"/>
  <c r="Y815" i="125"/>
  <c r="T737" i="125"/>
  <c r="W737" i="125"/>
  <c r="Y338" i="125"/>
  <c r="Y628" i="125"/>
  <c r="U283" i="125"/>
  <c r="V94" i="125"/>
  <c r="V386" i="125"/>
  <c r="T290" i="125"/>
  <c r="W290" i="125"/>
  <c r="AU8" i="128"/>
  <c r="U309" i="125"/>
  <c r="U751" i="125"/>
  <c r="V518" i="125"/>
  <c r="U268" i="125"/>
  <c r="Y480" i="125"/>
  <c r="T612" i="125"/>
  <c r="W612" i="125"/>
  <c r="T289" i="125"/>
  <c r="W289" i="125"/>
  <c r="Y537" i="125"/>
  <c r="V547" i="125"/>
  <c r="U147" i="125"/>
  <c r="Y745" i="125"/>
  <c r="Y645" i="125"/>
  <c r="V233" i="125"/>
  <c r="Y687" i="125"/>
  <c r="V306" i="125"/>
  <c r="T255" i="125"/>
  <c r="W255" i="125"/>
  <c r="V516" i="125"/>
  <c r="U356" i="125"/>
  <c r="U470" i="125"/>
  <c r="Y390" i="125"/>
  <c r="Y455" i="125"/>
  <c r="Y393" i="125"/>
  <c r="Y143" i="125"/>
  <c r="V857" i="125"/>
  <c r="W170" i="125"/>
  <c r="T170" i="125"/>
  <c r="V466" i="125"/>
  <c r="W178" i="125"/>
  <c r="T178" i="125"/>
  <c r="V675" i="125"/>
  <c r="Y477" i="125"/>
  <c r="Y354" i="125"/>
  <c r="Y342" i="125"/>
  <c r="Y57" i="125"/>
  <c r="U558" i="125"/>
  <c r="W49" i="125"/>
  <c r="T49" i="125"/>
  <c r="W681" i="125"/>
  <c r="T681" i="125"/>
  <c r="Y873" i="125"/>
  <c r="T190" i="125"/>
  <c r="W190" i="125"/>
  <c r="V24" i="125"/>
  <c r="Y561" i="125"/>
  <c r="Y670" i="125"/>
  <c r="U122" i="125"/>
  <c r="Y750" i="125"/>
  <c r="AR27" i="128"/>
  <c r="AQ27" i="128"/>
  <c r="AU25" i="128"/>
  <c r="AY25" i="128" s="1"/>
  <c r="T552" i="125"/>
  <c r="W552" i="125"/>
  <c r="Y792" i="125"/>
  <c r="U873" i="125"/>
  <c r="V276" i="125"/>
  <c r="T267" i="125"/>
  <c r="W267" i="125"/>
  <c r="AN44" i="128"/>
  <c r="V785" i="125"/>
  <c r="Y513" i="125"/>
  <c r="Y299" i="125"/>
  <c r="V598" i="125"/>
  <c r="V711" i="125"/>
  <c r="Y578" i="125"/>
  <c r="T901" i="125"/>
  <c r="W901" i="125"/>
  <c r="Y291" i="125"/>
  <c r="U65" i="125"/>
  <c r="V796" i="125"/>
  <c r="Y188" i="125"/>
  <c r="Y787" i="125"/>
  <c r="U917" i="125"/>
  <c r="U826" i="125"/>
  <c r="Y734" i="125"/>
  <c r="U472" i="125"/>
  <c r="W913" i="125"/>
  <c r="T913" i="125"/>
  <c r="V935" i="125"/>
  <c r="U836" i="125"/>
  <c r="V602" i="125"/>
  <c r="AP36" i="128"/>
  <c r="V594" i="125"/>
  <c r="Y724" i="125"/>
  <c r="Y627" i="125"/>
  <c r="T105" i="125"/>
  <c r="W105" i="125"/>
  <c r="W791" i="125"/>
  <c r="T791" i="125"/>
  <c r="T306" i="125"/>
  <c r="W306" i="125"/>
  <c r="Y650" i="125"/>
  <c r="Y32" i="125"/>
  <c r="V42" i="125"/>
  <c r="AU44" i="128"/>
  <c r="AW44" i="128" s="1"/>
  <c r="AF10" i="124"/>
  <c r="Z10" i="124"/>
  <c r="AB10" i="124"/>
  <c r="AE10" i="124"/>
  <c r="Y10" i="124"/>
  <c r="AH10" i="124"/>
  <c r="AC10" i="124"/>
  <c r="W10" i="124"/>
  <c r="O10" i="44" s="1"/>
  <c r="X10" i="44" s="1"/>
  <c r="AA10" i="124"/>
  <c r="X10" i="124"/>
  <c r="U10" i="124"/>
  <c r="V10" i="124"/>
  <c r="U66" i="125"/>
  <c r="W700" i="125"/>
  <c r="T700" i="125"/>
  <c r="AR11" i="128"/>
  <c r="AQ11" i="128"/>
  <c r="V551" i="125"/>
  <c r="V886" i="125"/>
  <c r="T874" i="125"/>
  <c r="W874" i="125"/>
  <c r="E30" i="124"/>
  <c r="D30" i="44" s="1"/>
  <c r="AG30" i="124"/>
  <c r="Y594" i="125"/>
  <c r="Y859" i="125"/>
  <c r="Y241" i="125"/>
  <c r="T406" i="125"/>
  <c r="W406" i="125"/>
  <c r="Y671" i="125"/>
  <c r="Y449" i="125"/>
  <c r="V192" i="125"/>
  <c r="T590" i="125"/>
  <c r="U47" i="125"/>
  <c r="V849" i="125"/>
  <c r="V683" i="125"/>
  <c r="Y301" i="125"/>
  <c r="U621" i="125"/>
  <c r="U306" i="125"/>
  <c r="Y811" i="125"/>
  <c r="U762" i="125"/>
  <c r="T916" i="125"/>
  <c r="W916" i="125"/>
  <c r="U912" i="125"/>
  <c r="W919" i="125"/>
  <c r="T919" i="125"/>
  <c r="V737" i="125"/>
  <c r="Y903" i="125"/>
  <c r="V746" i="125"/>
  <c r="U58" i="125"/>
  <c r="Y906" i="125"/>
  <c r="U646" i="125"/>
  <c r="H20" i="124"/>
  <c r="I20" i="44" s="1"/>
  <c r="U930" i="125"/>
  <c r="Y335" i="125"/>
  <c r="U435" i="125"/>
  <c r="Y659" i="125"/>
  <c r="W26" i="125"/>
  <c r="T26" i="125"/>
  <c r="W594" i="125"/>
  <c r="T594" i="125"/>
  <c r="Y847" i="125"/>
  <c r="U18" i="125"/>
  <c r="V867" i="125"/>
  <c r="U645" i="125"/>
  <c r="V774" i="125"/>
  <c r="Y53" i="125"/>
  <c r="AU42" i="128"/>
  <c r="U755" i="125"/>
  <c r="Y36" i="125"/>
  <c r="T696" i="125"/>
  <c r="W696" i="125"/>
  <c r="Y762" i="125"/>
  <c r="Y933" i="125"/>
  <c r="V450" i="125"/>
  <c r="Y648" i="125"/>
  <c r="W712" i="125"/>
  <c r="T712" i="125"/>
  <c r="V512" i="125"/>
  <c r="Y658" i="125"/>
  <c r="V380" i="125"/>
  <c r="W899" i="125"/>
  <c r="T899" i="125"/>
  <c r="H12" i="124"/>
  <c r="I12" i="44" s="1"/>
  <c r="K12" i="44" s="1"/>
  <c r="T157" i="125"/>
  <c r="W157" i="125"/>
  <c r="Y275" i="125"/>
  <c r="U13" i="128"/>
  <c r="V45" i="128"/>
  <c r="S45" i="128"/>
  <c r="T708" i="125"/>
  <c r="W708" i="125"/>
  <c r="U436" i="125"/>
  <c r="V69" i="125"/>
  <c r="V645" i="125"/>
  <c r="T262" i="125"/>
  <c r="W262" i="125"/>
  <c r="Y94" i="125"/>
  <c r="U379" i="125"/>
  <c r="Y459" i="125"/>
  <c r="W502" i="125"/>
  <c r="T502" i="125"/>
  <c r="V492" i="125"/>
  <c r="Y114" i="125"/>
  <c r="Y56" i="125"/>
  <c r="W687" i="125"/>
  <c r="T687" i="125"/>
  <c r="U668" i="125"/>
  <c r="V748" i="125"/>
  <c r="V183" i="125"/>
  <c r="T905" i="125"/>
  <c r="W905" i="125"/>
  <c r="Y538" i="125"/>
  <c r="Y66" i="125"/>
  <c r="Y285" i="125"/>
  <c r="Y87" i="125"/>
  <c r="U684" i="125"/>
  <c r="V686" i="125"/>
  <c r="Y841" i="125"/>
  <c r="Y522" i="125"/>
  <c r="V744" i="125"/>
  <c r="AU22" i="128"/>
  <c r="U897" i="125"/>
  <c r="Y481" i="125"/>
  <c r="W936" i="125"/>
  <c r="T936" i="125"/>
  <c r="Y697" i="125"/>
  <c r="U532" i="125"/>
  <c r="U230" i="125"/>
  <c r="U218" i="125"/>
  <c r="V342" i="125"/>
  <c r="V330" i="125"/>
  <c r="U237" i="125"/>
  <c r="W821" i="125"/>
  <c r="T821" i="125"/>
  <c r="Y631" i="125"/>
  <c r="V823" i="125"/>
  <c r="V345" i="125"/>
  <c r="Y869" i="125"/>
  <c r="V856" i="125"/>
  <c r="T33" i="125"/>
  <c r="Y438" i="125"/>
  <c r="U816" i="125"/>
  <c r="W43" i="125"/>
  <c r="T43" i="125"/>
  <c r="V771" i="125"/>
  <c r="AP42" i="128"/>
  <c r="T216" i="125"/>
  <c r="W216" i="125"/>
  <c r="W851" i="125"/>
  <c r="T851" i="125"/>
  <c r="AN35" i="128"/>
  <c r="Y501" i="125"/>
  <c r="W880" i="125"/>
  <c r="T880" i="125"/>
  <c r="V899" i="125"/>
  <c r="U405" i="125"/>
  <c r="U784" i="125"/>
  <c r="V93" i="125"/>
  <c r="Y541" i="125"/>
  <c r="AP17" i="128"/>
  <c r="W417" i="125"/>
  <c r="T417" i="125"/>
  <c r="Y696" i="125"/>
  <c r="Y145" i="125"/>
  <c r="U871" i="125"/>
  <c r="U716" i="125"/>
  <c r="Y600" i="125"/>
  <c r="V407" i="125"/>
  <c r="Y435" i="125"/>
  <c r="Y444" i="125"/>
  <c r="Y941" i="125"/>
  <c r="U158" i="125"/>
  <c r="V505" i="125"/>
  <c r="U920" i="125"/>
  <c r="T820" i="125"/>
  <c r="W820" i="125"/>
  <c r="Y182" i="125"/>
  <c r="W811" i="125"/>
  <c r="T811" i="125"/>
  <c r="T640" i="125"/>
  <c r="W640" i="125"/>
  <c r="Y907" i="125"/>
  <c r="V682" i="125"/>
  <c r="U863" i="125"/>
  <c r="U820" i="125"/>
  <c r="H15" i="124"/>
  <c r="I15" i="44" s="1"/>
  <c r="K15" i="44" s="1"/>
  <c r="V600" i="125"/>
  <c r="W892" i="125"/>
  <c r="T892" i="125"/>
  <c r="V685" i="125"/>
  <c r="V846" i="125"/>
  <c r="Y629" i="125"/>
  <c r="Y665" i="125"/>
  <c r="AR44" i="128"/>
  <c r="AS44" i="128"/>
  <c r="AQ44" i="128"/>
  <c r="Y225" i="125"/>
  <c r="V579" i="125"/>
  <c r="T659" i="125"/>
  <c r="Y846" i="125"/>
  <c r="Y888" i="125"/>
  <c r="W738" i="125"/>
  <c r="T738" i="125"/>
  <c r="Y396" i="125"/>
  <c r="U114" i="125"/>
  <c r="W506" i="125"/>
  <c r="T506" i="125"/>
  <c r="U294" i="125"/>
  <c r="V835" i="125"/>
  <c r="U444" i="125"/>
  <c r="K19" i="124"/>
  <c r="N19" i="44" s="1"/>
  <c r="W757" i="125"/>
  <c r="T757" i="125"/>
  <c r="U915" i="125"/>
  <c r="Y320" i="125"/>
  <c r="K18" i="124"/>
  <c r="N18" i="44" s="1"/>
  <c r="W18" i="44" s="1"/>
  <c r="Y567" i="125"/>
  <c r="V497" i="125"/>
  <c r="Y222" i="125"/>
  <c r="V22" i="124"/>
  <c r="AC22" i="124"/>
  <c r="AB22" i="124"/>
  <c r="AE22" i="124"/>
  <c r="Y22" i="124"/>
  <c r="X22" i="124"/>
  <c r="AA22" i="124"/>
  <c r="W22" i="124"/>
  <c r="O22" i="44" s="1"/>
  <c r="X22" i="44" s="1"/>
  <c r="AF22" i="124"/>
  <c r="U22" i="124"/>
  <c r="Z22" i="124"/>
  <c r="AH22" i="124"/>
  <c r="H25" i="124"/>
  <c r="I25" i="44" s="1"/>
  <c r="U597" i="125"/>
  <c r="W762" i="125"/>
  <c r="T762" i="125"/>
  <c r="U537" i="125"/>
  <c r="Y236" i="125"/>
  <c r="V139" i="125"/>
  <c r="U566" i="125"/>
  <c r="T718" i="125"/>
  <c r="W718" i="125"/>
  <c r="V613" i="125"/>
  <c r="V760" i="125"/>
  <c r="Y106" i="125"/>
  <c r="Y836" i="125"/>
  <c r="Y91" i="125"/>
  <c r="U375" i="125"/>
  <c r="W25" i="125"/>
  <c r="T25" i="125"/>
  <c r="Y446" i="125"/>
  <c r="Y741" i="125"/>
  <c r="U499" i="125"/>
  <c r="U552" i="125"/>
  <c r="U609" i="125"/>
  <c r="W739" i="125"/>
  <c r="T739" i="125"/>
  <c r="V710" i="125"/>
  <c r="V806" i="125"/>
  <c r="T666" i="125"/>
  <c r="W666" i="125"/>
  <c r="U839" i="125"/>
  <c r="W471" i="125"/>
  <c r="T471" i="125"/>
  <c r="V664" i="125"/>
  <c r="Y845" i="125"/>
  <c r="AP35" i="128"/>
  <c r="Y269" i="125"/>
  <c r="V841" i="125"/>
  <c r="U624" i="125"/>
  <c r="U847" i="125"/>
  <c r="U680" i="125"/>
  <c r="K28" i="124"/>
  <c r="N28" i="44" s="1"/>
  <c r="W191" i="125"/>
  <c r="T191" i="125"/>
  <c r="AP10" i="128"/>
  <c r="AE11" i="124"/>
  <c r="AC11" i="124"/>
  <c r="AF11" i="124"/>
  <c r="AA11" i="124"/>
  <c r="U11" i="124"/>
  <c r="AH11" i="124"/>
  <c r="V11" i="124"/>
  <c r="Z11" i="124"/>
  <c r="W11" i="124"/>
  <c r="O11" i="44" s="1"/>
  <c r="X11" i="44" s="1"/>
  <c r="Y11" i="124"/>
  <c r="X11" i="124"/>
  <c r="AB11" i="124"/>
  <c r="Y503" i="125"/>
  <c r="U496" i="125"/>
  <c r="V792" i="125"/>
  <c r="V239" i="125"/>
  <c r="Y742" i="125"/>
  <c r="U100" i="125"/>
  <c r="U26" i="125"/>
  <c r="W521" i="125"/>
  <c r="T521" i="125"/>
  <c r="U896" i="125"/>
  <c r="V332" i="125"/>
  <c r="E20" i="124"/>
  <c r="D20" i="44" s="1"/>
  <c r="AG20" i="124"/>
  <c r="U717" i="125"/>
  <c r="Y624" i="125"/>
  <c r="AU31" i="128"/>
  <c r="W101" i="125"/>
  <c r="T101" i="125"/>
  <c r="U456" i="125"/>
  <c r="U704" i="125"/>
  <c r="Y804" i="125"/>
  <c r="Y141" i="125"/>
  <c r="Y487" i="125"/>
  <c r="T410" i="125"/>
  <c r="W410" i="125"/>
  <c r="W633" i="125"/>
  <c r="T633" i="125"/>
  <c r="U156" i="125"/>
  <c r="V42" i="128"/>
  <c r="S42" i="128"/>
  <c r="U589" i="125"/>
  <c r="U135" i="125"/>
  <c r="W430" i="125"/>
  <c r="T430" i="125"/>
  <c r="V938" i="125"/>
  <c r="Y773" i="125"/>
  <c r="Y197" i="125"/>
  <c r="Y325" i="125"/>
  <c r="T545" i="125"/>
  <c r="W545" i="125"/>
  <c r="U706" i="125"/>
  <c r="V576" i="125"/>
  <c r="U270" i="125"/>
  <c r="U813" i="125"/>
  <c r="Y901" i="125"/>
  <c r="T261" i="125"/>
  <c r="W261" i="125"/>
  <c r="Y277" i="125"/>
  <c r="Y104" i="125"/>
  <c r="H7" i="124"/>
  <c r="I7" i="44" s="1"/>
  <c r="K7" i="44" s="1"/>
  <c r="Y368" i="125"/>
  <c r="Y363" i="125"/>
  <c r="V226" i="125"/>
  <c r="Y551" i="125"/>
  <c r="T490" i="125"/>
  <c r="W490" i="125"/>
  <c r="U773" i="125"/>
  <c r="V779" i="125"/>
  <c r="U428" i="125"/>
  <c r="U125" i="125"/>
  <c r="V9" i="125"/>
  <c r="V863" i="125"/>
  <c r="Y133" i="125"/>
  <c r="U759" i="125"/>
  <c r="W311" i="125"/>
  <c r="T311" i="125"/>
  <c r="U229" i="125"/>
  <c r="Y63" i="125"/>
  <c r="Y739" i="125"/>
  <c r="U786" i="125"/>
  <c r="W139" i="125"/>
  <c r="T139" i="125"/>
  <c r="Y823" i="125"/>
  <c r="AP13" i="128"/>
  <c r="V815" i="125"/>
  <c r="V35" i="125"/>
  <c r="W572" i="125"/>
  <c r="T572" i="125"/>
  <c r="U333" i="125"/>
  <c r="Y936" i="125"/>
  <c r="Y778" i="125"/>
  <c r="Y633" i="125"/>
  <c r="W376" i="125"/>
  <c r="T376" i="125"/>
  <c r="T169" i="125"/>
  <c r="W169" i="125"/>
  <c r="T859" i="125"/>
  <c r="W859" i="125"/>
  <c r="V432" i="125"/>
  <c r="Y725" i="125"/>
  <c r="V922" i="125"/>
  <c r="U525" i="125"/>
  <c r="W513" i="125"/>
  <c r="T513" i="125"/>
  <c r="V839" i="125"/>
  <c r="V464" i="125"/>
  <c r="Y328" i="125"/>
  <c r="V340" i="125"/>
  <c r="T530" i="125"/>
  <c r="W530" i="125"/>
  <c r="W679" i="125"/>
  <c r="T679" i="125"/>
  <c r="U409" i="125"/>
  <c r="Y649" i="125"/>
  <c r="W827" i="125"/>
  <c r="T827" i="125"/>
  <c r="V444" i="125"/>
  <c r="T158" i="125"/>
  <c r="W158" i="125"/>
  <c r="Y339" i="125"/>
  <c r="Y926" i="125"/>
  <c r="U221" i="125"/>
  <c r="V570" i="125"/>
  <c r="V194" i="125"/>
  <c r="U685" i="125"/>
  <c r="V687" i="125"/>
  <c r="U292" i="125"/>
  <c r="U814" i="125"/>
  <c r="AU19" i="128"/>
  <c r="AY19" i="128" s="1"/>
  <c r="U758" i="125"/>
  <c r="AP23" i="128"/>
  <c r="Y940" i="125"/>
  <c r="U352" i="125"/>
  <c r="Y7" i="125"/>
  <c r="U282" i="125"/>
  <c r="U216" i="125"/>
  <c r="Y858" i="125"/>
  <c r="T668" i="125"/>
  <c r="W668" i="125"/>
  <c r="U90" i="125"/>
  <c r="Y230" i="125"/>
  <c r="Y630" i="125"/>
  <c r="U392" i="125"/>
  <c r="V419" i="125"/>
  <c r="AQ7" i="128"/>
  <c r="AR7" i="128"/>
  <c r="AR41" i="128"/>
  <c r="AQ41" i="128"/>
  <c r="AS41" i="128"/>
  <c r="AP12" i="128"/>
  <c r="V652" i="125"/>
  <c r="W263" i="125"/>
  <c r="T263" i="125"/>
  <c r="Y683" i="125"/>
  <c r="T846" i="125"/>
  <c r="W846" i="125"/>
  <c r="U672" i="125"/>
  <c r="Y343" i="125"/>
  <c r="U927" i="125"/>
  <c r="U186" i="125"/>
  <c r="T41" i="128"/>
  <c r="V304" i="125"/>
  <c r="U24" i="125"/>
  <c r="V750" i="125"/>
  <c r="U582" i="125"/>
  <c r="U465" i="125"/>
  <c r="V11" i="125"/>
  <c r="W269" i="125"/>
  <c r="T269" i="125"/>
  <c r="T74" i="125"/>
  <c r="W74" i="125"/>
  <c r="W837" i="125"/>
  <c r="T837" i="125"/>
  <c r="V804" i="125"/>
  <c r="W839" i="125"/>
  <c r="T839" i="125"/>
  <c r="V777" i="125"/>
  <c r="Y263" i="125"/>
  <c r="Y805" i="125"/>
  <c r="U43" i="128"/>
  <c r="T351" i="125"/>
  <c r="W351" i="125"/>
  <c r="V356" i="125"/>
  <c r="V396" i="125"/>
  <c r="V560" i="125"/>
  <c r="W345" i="125"/>
  <c r="T345" i="125"/>
  <c r="U654" i="125"/>
  <c r="AR15" i="128"/>
  <c r="AQ15" i="128"/>
  <c r="W518" i="125"/>
  <c r="T518" i="125"/>
  <c r="W914" i="125"/>
  <c r="T914" i="125"/>
  <c r="V910" i="125"/>
  <c r="U737" i="125"/>
  <c r="AP26" i="128"/>
  <c r="V350" i="125"/>
  <c r="V351" i="125"/>
  <c r="Y88" i="125"/>
  <c r="Y908" i="125"/>
  <c r="U575" i="125"/>
  <c r="Y419" i="125"/>
  <c r="Y378" i="125"/>
  <c r="Y451" i="125"/>
  <c r="Y794" i="125"/>
  <c r="Y679" i="125"/>
  <c r="W452" i="125"/>
  <c r="T452" i="125"/>
  <c r="U705" i="125"/>
  <c r="U151" i="125"/>
  <c r="V174" i="125"/>
  <c r="W431" i="125"/>
  <c r="T431" i="125"/>
  <c r="E24" i="124"/>
  <c r="D24" i="44" s="1"/>
  <c r="AG24" i="124"/>
  <c r="U61" i="125"/>
  <c r="AS43" i="128"/>
  <c r="AR43" i="128"/>
  <c r="AQ43" i="128"/>
  <c r="Y283" i="125"/>
  <c r="Y112" i="125"/>
  <c r="W775" i="125"/>
  <c r="T775" i="125"/>
  <c r="Y424" i="125"/>
  <c r="Y98" i="125"/>
  <c r="Y842" i="125"/>
  <c r="V758" i="125"/>
  <c r="W726" i="125"/>
  <c r="T726" i="125"/>
  <c r="Y194" i="125"/>
  <c r="V873" i="125"/>
  <c r="T314" i="125"/>
  <c r="W314" i="125"/>
  <c r="U210" i="125"/>
  <c r="U297" i="125"/>
  <c r="U452" i="125"/>
  <c r="W332" i="125"/>
  <c r="T332" i="125"/>
  <c r="U290" i="125"/>
  <c r="Y540" i="125"/>
  <c r="Y694" i="125"/>
  <c r="V584" i="125"/>
  <c r="V289" i="125"/>
  <c r="T621" i="125"/>
  <c r="W621" i="125"/>
  <c r="Y302" i="125"/>
  <c r="U712" i="125"/>
  <c r="W630" i="125"/>
  <c r="T630" i="125"/>
  <c r="U41" i="125"/>
  <c r="W904" i="125"/>
  <c r="T904" i="125"/>
  <c r="AO43" i="128"/>
  <c r="AL43" i="128"/>
  <c r="Y916" i="125"/>
  <c r="U80" i="125"/>
  <c r="AQ31" i="128"/>
  <c r="AR31" i="128"/>
  <c r="W786" i="125"/>
  <c r="T786" i="125"/>
  <c r="T563" i="125"/>
  <c r="Y129" i="125"/>
  <c r="Y581" i="125"/>
  <c r="Y489" i="125"/>
  <c r="Y397" i="125"/>
  <c r="U861" i="125"/>
  <c r="Y218" i="125"/>
  <c r="U46" i="128"/>
  <c r="W717" i="125"/>
  <c r="T717" i="125"/>
  <c r="U862" i="125"/>
  <c r="U908" i="125"/>
  <c r="W770" i="125"/>
  <c r="T770" i="125"/>
  <c r="Y386" i="125"/>
  <c r="U854" i="125"/>
  <c r="V193" i="125"/>
  <c r="V32" i="125"/>
  <c r="Y821" i="125"/>
  <c r="U581" i="125"/>
  <c r="U902" i="125"/>
  <c r="V624" i="125"/>
  <c r="U849" i="125"/>
  <c r="Y549" i="125"/>
  <c r="T559" i="125"/>
  <c r="K7" i="124"/>
  <c r="N7" i="44" s="1"/>
  <c r="W7" i="44" s="1"/>
  <c r="K24" i="124"/>
  <c r="N24" i="44" s="1"/>
  <c r="W482" i="125"/>
  <c r="T482" i="125"/>
  <c r="T797" i="125"/>
  <c r="W797" i="125"/>
  <c r="U823" i="125"/>
  <c r="V65" i="125"/>
  <c r="Y137" i="125"/>
  <c r="T96" i="125"/>
  <c r="W96" i="125"/>
  <c r="V915" i="125"/>
  <c r="U219" i="125"/>
  <c r="Y668" i="125"/>
  <c r="T768" i="125"/>
  <c r="W768" i="125"/>
  <c r="V555" i="125"/>
  <c r="V781" i="125"/>
  <c r="Y612" i="125"/>
  <c r="Y23" i="125"/>
  <c r="Y497" i="125"/>
  <c r="U937" i="125"/>
  <c r="U517" i="125"/>
  <c r="Y246" i="125"/>
  <c r="V341" i="125"/>
  <c r="Y689" i="125"/>
  <c r="Y464" i="125"/>
  <c r="W65" i="125"/>
  <c r="T65" i="125"/>
  <c r="U45" i="125"/>
  <c r="U662" i="125"/>
  <c r="V111" i="125"/>
  <c r="W500" i="125"/>
  <c r="T500" i="125"/>
  <c r="V831" i="125"/>
  <c r="Y466" i="125"/>
  <c r="Y414" i="125"/>
  <c r="T42" i="128"/>
  <c r="U420" i="125"/>
  <c r="V719" i="125"/>
  <c r="Y777" i="125"/>
  <c r="V385" i="125"/>
  <c r="V424" i="125"/>
  <c r="T171" i="125"/>
  <c r="W171" i="125"/>
  <c r="W501" i="125"/>
  <c r="T501" i="125"/>
  <c r="T678" i="125"/>
  <c r="W678" i="125"/>
  <c r="U225" i="125"/>
  <c r="V642" i="125"/>
  <c r="T494" i="125"/>
  <c r="W494" i="125"/>
  <c r="U240" i="125"/>
  <c r="W412" i="125"/>
  <c r="T412" i="125"/>
  <c r="Y234" i="125"/>
  <c r="Y882" i="125"/>
  <c r="V696" i="125"/>
  <c r="V445" i="125"/>
  <c r="W338" i="125"/>
  <c r="T338" i="125"/>
  <c r="V300" i="125"/>
  <c r="U877" i="125"/>
  <c r="U732" i="125"/>
  <c r="Y344" i="125"/>
  <c r="T570" i="125"/>
  <c r="W570" i="125"/>
  <c r="Y764" i="125"/>
  <c r="V889" i="125"/>
  <c r="V869" i="125"/>
  <c r="V449" i="125"/>
  <c r="T870" i="125"/>
  <c r="W870" i="125"/>
  <c r="W257" i="125"/>
  <c r="T257" i="125"/>
  <c r="V775" i="125"/>
  <c r="W265" i="125"/>
  <c r="T265" i="125"/>
  <c r="V109" i="125"/>
  <c r="U869" i="125"/>
  <c r="U736" i="125"/>
  <c r="Y31" i="125"/>
  <c r="Y568" i="125"/>
  <c r="T174" i="125"/>
  <c r="W174" i="125"/>
  <c r="U895" i="125"/>
  <c r="W847" i="125"/>
  <c r="T847" i="125"/>
  <c r="U745" i="125"/>
  <c r="Y864" i="125"/>
  <c r="V850" i="125"/>
  <c r="W472" i="125"/>
  <c r="T472" i="125"/>
  <c r="AL35" i="128"/>
  <c r="AO35" i="128"/>
  <c r="V162" i="125"/>
  <c r="T469" i="125"/>
  <c r="W469" i="125"/>
  <c r="T84" i="125"/>
  <c r="V554" i="125"/>
  <c r="V574" i="125"/>
  <c r="Y904" i="125"/>
  <c r="V620" i="125"/>
  <c r="U744" i="125"/>
  <c r="Y934" i="125"/>
  <c r="V730" i="125"/>
  <c r="Y905" i="125"/>
  <c r="T881" i="125"/>
  <c r="W881" i="125"/>
  <c r="U446" i="125"/>
  <c r="U29" i="125"/>
  <c r="W167" i="125"/>
  <c r="T167" i="125"/>
  <c r="AP41" i="128"/>
  <c r="T636" i="125"/>
  <c r="W636" i="125"/>
  <c r="T121" i="125"/>
  <c r="W121" i="125"/>
  <c r="Y485" i="125"/>
  <c r="U449" i="125"/>
  <c r="U74" i="125"/>
  <c r="U335" i="125"/>
  <c r="V704" i="125"/>
  <c r="W817" i="125"/>
  <c r="T817" i="125"/>
  <c r="U253" i="125"/>
  <c r="Y556" i="125"/>
  <c r="V811" i="125"/>
  <c r="V28" i="125"/>
  <c r="U445" i="125"/>
  <c r="U832" i="125"/>
  <c r="T548" i="125"/>
  <c r="W548" i="125"/>
  <c r="V456" i="125"/>
  <c r="U842" i="125"/>
  <c r="U109" i="125"/>
  <c r="U390" i="125"/>
  <c r="Y784" i="125"/>
  <c r="V275" i="125"/>
  <c r="U418" i="125"/>
  <c r="V335" i="125"/>
  <c r="W732" i="125"/>
  <c r="T732" i="125"/>
  <c r="U312" i="125"/>
  <c r="AU36" i="128"/>
  <c r="AP28" i="128"/>
  <c r="Y751" i="125"/>
  <c r="U88" i="125"/>
  <c r="T807" i="125"/>
  <c r="W807" i="125"/>
  <c r="Y78" i="125"/>
  <c r="U524" i="125"/>
  <c r="Y42" i="125"/>
  <c r="Y429" i="125"/>
  <c r="W784" i="125"/>
  <c r="T784" i="125"/>
  <c r="Y711" i="125"/>
  <c r="U941" i="125"/>
  <c r="T329" i="125"/>
  <c r="W329" i="125"/>
  <c r="Y766" i="125"/>
  <c r="Y142" i="125"/>
  <c r="AP44" i="128"/>
  <c r="Y812" i="125"/>
  <c r="U367" i="125"/>
  <c r="V452" i="125"/>
  <c r="W38" i="125"/>
  <c r="T38" i="125"/>
  <c r="U903" i="125"/>
  <c r="V67" i="125"/>
  <c r="Y919" i="125"/>
  <c r="Y559" i="125"/>
  <c r="Y358" i="125"/>
  <c r="Y238" i="125"/>
  <c r="V903" i="125"/>
  <c r="U880" i="125"/>
  <c r="T39" i="128"/>
  <c r="U267" i="125"/>
  <c r="Y672" i="125"/>
  <c r="Y911" i="125"/>
  <c r="U407" i="125"/>
  <c r="V460" i="125"/>
  <c r="Y491" i="125"/>
  <c r="V320" i="125"/>
  <c r="U885" i="125"/>
  <c r="W876" i="125"/>
  <c r="T876" i="125"/>
  <c r="Y788" i="125"/>
  <c r="U718" i="125"/>
  <c r="U743" i="125"/>
  <c r="V357" i="125"/>
  <c r="E18" i="124"/>
  <c r="D18" i="44" s="1"/>
  <c r="AG18" i="124"/>
  <c r="Y183" i="125"/>
  <c r="U651" i="125"/>
  <c r="W731" i="125"/>
  <c r="T731" i="125"/>
  <c r="H31" i="124"/>
  <c r="I31" i="44" s="1"/>
  <c r="T902" i="125"/>
  <c r="W902" i="125"/>
  <c r="T129" i="125"/>
  <c r="W129" i="125"/>
  <c r="W742" i="125"/>
  <c r="T742" i="125"/>
  <c r="V418" i="125"/>
  <c r="U384" i="125"/>
  <c r="U275" i="125"/>
  <c r="V843" i="125"/>
  <c r="V606" i="125"/>
  <c r="V672" i="125"/>
  <c r="Y383" i="125"/>
  <c r="V724" i="125"/>
  <c r="U714" i="125"/>
  <c r="U828" i="125"/>
  <c r="Y591" i="125"/>
  <c r="V738" i="125"/>
  <c r="U753" i="125"/>
  <c r="U96" i="125"/>
  <c r="T787" i="125"/>
  <c r="W787" i="125"/>
  <c r="AQ26" i="128"/>
  <c r="AR26" i="128"/>
  <c r="Y510" i="125"/>
  <c r="T869" i="125"/>
  <c r="W869" i="125"/>
  <c r="Y312" i="125"/>
  <c r="Y554" i="125"/>
  <c r="V870" i="125"/>
  <c r="V152" i="125"/>
  <c r="Y273" i="125"/>
  <c r="AP22" i="128"/>
  <c r="V674" i="125"/>
  <c r="W701" i="125"/>
  <c r="T701" i="125"/>
  <c r="W888" i="125"/>
  <c r="T888" i="125"/>
  <c r="U201" i="125"/>
  <c r="V215" i="125"/>
  <c r="W532" i="125"/>
  <c r="T532" i="125"/>
  <c r="H9" i="124"/>
  <c r="I9" i="44" s="1"/>
  <c r="K9" i="44" s="1"/>
  <c r="AR24" i="128"/>
  <c r="AQ24" i="128"/>
  <c r="U254" i="125"/>
  <c r="V688" i="125"/>
  <c r="Y865" i="125"/>
  <c r="T453" i="125"/>
  <c r="W453" i="125"/>
  <c r="V562" i="125"/>
  <c r="T722" i="125"/>
  <c r="W722" i="125"/>
  <c r="U858" i="125"/>
  <c r="Y674" i="125"/>
  <c r="U827" i="125"/>
  <c r="V916" i="125"/>
  <c r="U44" i="125"/>
  <c r="Y111" i="125"/>
  <c r="V614" i="125"/>
  <c r="Y178" i="125"/>
  <c r="V937" i="125"/>
  <c r="U801" i="125"/>
  <c r="V205" i="125"/>
  <c r="T381" i="125"/>
  <c r="W381" i="125"/>
  <c r="W283" i="125"/>
  <c r="T283" i="125"/>
  <c r="AG7" i="124"/>
  <c r="E7" i="124"/>
  <c r="D7" i="44" s="1"/>
  <c r="Y738" i="125"/>
  <c r="W114" i="125"/>
  <c r="T114" i="125"/>
  <c r="AN38" i="128"/>
  <c r="U301" i="125"/>
  <c r="T38" i="128"/>
  <c r="T485" i="125"/>
  <c r="W485" i="125"/>
  <c r="U296" i="125"/>
  <c r="W370" i="125"/>
  <c r="T370" i="125"/>
  <c r="T106" i="125"/>
  <c r="U553" i="125"/>
  <c r="T628" i="125"/>
  <c r="W628" i="125"/>
  <c r="Y200" i="125"/>
  <c r="U259" i="125"/>
  <c r="V521" i="125"/>
  <c r="H29" i="124"/>
  <c r="I29" i="44" s="1"/>
  <c r="U740" i="125"/>
  <c r="V573" i="125"/>
  <c r="T481" i="125"/>
  <c r="W481" i="125"/>
  <c r="Y918" i="125"/>
  <c r="T604" i="125"/>
  <c r="W604" i="125"/>
  <c r="U437" i="125"/>
  <c r="AR9" i="128"/>
  <c r="AQ9" i="128"/>
  <c r="Y939" i="125"/>
  <c r="W476" i="125"/>
  <c r="T476" i="125"/>
  <c r="U510" i="125"/>
  <c r="Y432" i="125"/>
  <c r="V638" i="125"/>
  <c r="V795" i="125"/>
  <c r="Y857" i="125"/>
  <c r="U768" i="125"/>
  <c r="W205" i="125"/>
  <c r="T205" i="125"/>
  <c r="T17" i="125"/>
  <c r="W17" i="125"/>
  <c r="W317" i="125"/>
  <c r="T317" i="125"/>
  <c r="U633" i="125"/>
  <c r="Y895" i="125"/>
  <c r="Y316" i="125"/>
  <c r="Y240" i="125"/>
  <c r="U476" i="125"/>
  <c r="Y453" i="125"/>
  <c r="Y922" i="125"/>
  <c r="U891" i="125"/>
  <c r="W789" i="125"/>
  <c r="T789" i="125"/>
  <c r="Y558" i="125"/>
  <c r="Y395" i="125"/>
  <c r="Y575" i="125"/>
  <c r="T843" i="125"/>
  <c r="W843" i="125"/>
  <c r="Y260" i="125"/>
  <c r="T753" i="125"/>
  <c r="W753" i="125"/>
  <c r="V821" i="125"/>
  <c r="T614" i="125"/>
  <c r="W614" i="125"/>
  <c r="U844" i="125"/>
  <c r="W201" i="125"/>
  <c r="T201" i="125"/>
  <c r="Y790" i="125"/>
  <c r="Y887" i="125"/>
  <c r="Y389" i="125"/>
  <c r="Y550" i="125"/>
  <c r="T53" i="125"/>
  <c r="W53" i="125"/>
  <c r="Y361" i="125"/>
  <c r="V920" i="125"/>
  <c r="V61" i="125"/>
  <c r="Y413" i="125"/>
  <c r="Y616" i="125"/>
  <c r="T631" i="125"/>
  <c r="Y535" i="125"/>
  <c r="Y806" i="125"/>
  <c r="T91" i="125"/>
  <c r="W91" i="125"/>
  <c r="U159" i="125"/>
  <c r="Y319" i="125"/>
  <c r="Y113" i="125"/>
  <c r="Y693" i="125"/>
  <c r="Y410" i="125"/>
  <c r="U280" i="125"/>
  <c r="V568" i="125"/>
  <c r="W24" i="125"/>
  <c r="T24" i="125"/>
  <c r="Y915" i="125"/>
  <c r="Y844" i="125"/>
  <c r="V446" i="125"/>
  <c r="E28" i="124"/>
  <c r="D28" i="44" s="1"/>
  <c r="AG28" i="124"/>
  <c r="U129" i="125"/>
  <c r="E29" i="124"/>
  <c r="D29" i="44" s="1"/>
  <c r="AG29" i="124"/>
  <c r="Y675" i="125"/>
  <c r="AL46" i="128"/>
  <c r="AO46" i="128"/>
  <c r="AU21" i="128"/>
  <c r="T300" i="125"/>
  <c r="U316" i="125"/>
  <c r="V469" i="125"/>
  <c r="T493" i="125"/>
  <c r="W493" i="125"/>
  <c r="U39" i="128"/>
  <c r="U197" i="125"/>
  <c r="Y699" i="125"/>
  <c r="Y854" i="125"/>
  <c r="V116" i="125"/>
  <c r="Y622" i="125"/>
  <c r="U416" i="125"/>
  <c r="U348" i="125"/>
  <c r="Y862" i="125"/>
  <c r="Y536" i="125"/>
  <c r="Y651" i="125"/>
  <c r="Y163" i="125"/>
  <c r="W862" i="125"/>
  <c r="T862" i="125"/>
  <c r="V743" i="125"/>
  <c r="U850" i="125"/>
  <c r="T616" i="125"/>
  <c r="W616" i="125"/>
  <c r="AU10" i="128"/>
  <c r="Y572" i="125"/>
  <c r="U833" i="125"/>
  <c r="AP34" i="128"/>
  <c r="H10" i="124"/>
  <c r="I10" i="44" s="1"/>
  <c r="K10" i="44" s="1"/>
  <c r="W301" i="125"/>
  <c r="T301" i="125"/>
  <c r="V438" i="125"/>
  <c r="Y326" i="125"/>
  <c r="V925" i="125"/>
  <c r="Y47" i="125"/>
  <c r="Y653" i="125"/>
  <c r="T741" i="125"/>
  <c r="W741" i="125"/>
  <c r="U84" i="125"/>
  <c r="U643" i="125"/>
  <c r="Y421" i="125"/>
  <c r="W879" i="125"/>
  <c r="T879" i="125"/>
  <c r="V906" i="125"/>
  <c r="T645" i="125"/>
  <c r="W645" i="125"/>
  <c r="V902" i="125"/>
  <c r="U40" i="128"/>
  <c r="Y623" i="125"/>
  <c r="U85" i="125"/>
  <c r="V694" i="125"/>
  <c r="V812" i="125"/>
  <c r="Y517" i="125"/>
  <c r="V878" i="125"/>
  <c r="U389" i="125"/>
  <c r="Y876" i="125"/>
  <c r="Y772" i="125"/>
  <c r="U616" i="125"/>
  <c r="K30" i="124"/>
  <c r="N30" i="44" s="1"/>
  <c r="W30" i="44" s="1"/>
  <c r="W44" i="125"/>
  <c r="T44" i="125"/>
  <c r="W526" i="125"/>
  <c r="T526" i="125"/>
  <c r="W890" i="125"/>
  <c r="T890" i="125"/>
  <c r="AU15" i="128"/>
  <c r="AY15" i="128" s="1"/>
  <c r="Y820" i="125"/>
  <c r="Y618" i="125"/>
  <c r="T66" i="125"/>
  <c r="W66" i="125"/>
  <c r="Y756" i="125"/>
  <c r="Y507" i="125"/>
  <c r="AU40" i="128"/>
  <c r="Y753" i="125"/>
  <c r="Y752" i="125"/>
  <c r="Y929" i="125"/>
  <c r="Y174" i="125"/>
  <c r="T305" i="125"/>
  <c r="W305" i="125"/>
  <c r="W541" i="125"/>
  <c r="T541" i="125"/>
  <c r="T389" i="125"/>
  <c r="W389" i="125"/>
  <c r="V809" i="125"/>
  <c r="Y839" i="125"/>
  <c r="W184" i="125"/>
  <c r="T184" i="125"/>
  <c r="V842" i="125"/>
  <c r="V801" i="125"/>
  <c r="U772" i="125"/>
  <c r="V354" i="125"/>
  <c r="V817" i="125"/>
  <c r="W613" i="125"/>
  <c r="T613" i="125"/>
  <c r="Y852" i="125"/>
  <c r="Y548" i="125"/>
  <c r="AN37" i="128"/>
  <c r="W896" i="125"/>
  <c r="T896" i="125"/>
  <c r="T322" i="125"/>
  <c r="W322" i="125"/>
  <c r="T489" i="125"/>
  <c r="E23" i="124"/>
  <c r="D23" i="44" s="1"/>
  <c r="AG23" i="124"/>
  <c r="V122" i="125"/>
  <c r="T11" i="125"/>
  <c r="W702" i="125"/>
  <c r="T702" i="125"/>
  <c r="T934" i="125"/>
  <c r="W934" i="125"/>
  <c r="T196" i="125"/>
  <c r="W196" i="125"/>
  <c r="Y771" i="125"/>
  <c r="W226" i="125"/>
  <c r="T226" i="125"/>
  <c r="V301" i="125"/>
  <c r="U730" i="125"/>
  <c r="V914" i="125"/>
  <c r="U870" i="125"/>
  <c r="W823" i="125"/>
  <c r="T823" i="125"/>
  <c r="V749" i="125"/>
  <c r="Y593" i="125"/>
  <c r="Y819" i="125"/>
  <c r="AE8" i="124"/>
  <c r="V8" i="124"/>
  <c r="AC8" i="124"/>
  <c r="W8" i="124"/>
  <c r="O8" i="44" s="1"/>
  <c r="X8" i="44" s="1"/>
  <c r="AF8" i="124"/>
  <c r="X8" i="124"/>
  <c r="AH8" i="124"/>
  <c r="Y8" i="124"/>
  <c r="U8" i="124"/>
  <c r="Z8" i="124"/>
  <c r="AA8" i="124"/>
  <c r="AB8" i="124"/>
  <c r="V509" i="125"/>
  <c r="V633" i="125"/>
  <c r="U317" i="125"/>
  <c r="AU38" i="128"/>
  <c r="AY38" i="128" s="1"/>
  <c r="Y795" i="125"/>
  <c r="U792" i="125"/>
  <c r="U642" i="125"/>
  <c r="Y586" i="125"/>
  <c r="Y791" i="125"/>
  <c r="W627" i="125"/>
  <c r="T627" i="125"/>
  <c r="Y403" i="125"/>
  <c r="W670" i="125"/>
  <c r="T670" i="125"/>
  <c r="H16" i="124"/>
  <c r="I16" i="44" s="1"/>
  <c r="K16" i="44" s="1"/>
  <c r="T531" i="125"/>
  <c r="W531" i="125"/>
  <c r="V532" i="125"/>
  <c r="V211" i="125"/>
  <c r="Y496" i="125"/>
  <c r="U649" i="125"/>
  <c r="U207" i="125"/>
  <c r="W86" i="125"/>
  <c r="T86" i="125"/>
  <c r="T514" i="125"/>
  <c r="W813" i="125"/>
  <c r="T813" i="125"/>
  <c r="AQ29" i="128"/>
  <c r="AR29" i="128"/>
  <c r="W911" i="125"/>
  <c r="T911" i="125"/>
  <c r="V252" i="125"/>
  <c r="T906" i="125"/>
  <c r="W906" i="125"/>
  <c r="V918" i="125"/>
  <c r="U671" i="125"/>
  <c r="AM44" i="128"/>
  <c r="V572" i="125"/>
  <c r="U255" i="125"/>
  <c r="E19" i="124"/>
  <c r="D19" i="44" s="1"/>
  <c r="AG19" i="124"/>
  <c r="V359" i="125"/>
  <c r="V641" i="125"/>
  <c r="Y284" i="125"/>
  <c r="T840" i="125"/>
  <c r="W840" i="125"/>
  <c r="V71" i="125"/>
  <c r="Y54" i="125"/>
  <c r="Y242" i="125"/>
  <c r="V530" i="125"/>
  <c r="T413" i="125"/>
  <c r="W413" i="125"/>
  <c r="Y807" i="125"/>
  <c r="W804" i="125"/>
  <c r="T804" i="125"/>
  <c r="AR10" i="128"/>
  <c r="AQ10" i="128"/>
  <c r="W754" i="125"/>
  <c r="T754" i="125"/>
  <c r="T907" i="125"/>
  <c r="W907" i="125"/>
  <c r="U139" i="125"/>
  <c r="Y655" i="125"/>
  <c r="Y490" i="125"/>
  <c r="V917" i="125"/>
  <c r="V53" i="125"/>
  <c r="U37" i="128"/>
  <c r="V392" i="125"/>
  <c r="Y816" i="125"/>
  <c r="T897" i="125"/>
  <c r="W897" i="125"/>
  <c r="W680" i="125"/>
  <c r="T680" i="125"/>
  <c r="T391" i="125"/>
  <c r="Y783" i="125"/>
  <c r="V448" i="125"/>
  <c r="Y49" i="125"/>
  <c r="V866" i="125"/>
  <c r="Y761" i="125"/>
  <c r="W756" i="125"/>
  <c r="T756" i="125"/>
  <c r="W693" i="125"/>
  <c r="T693" i="125"/>
  <c r="T40" i="128"/>
  <c r="U931" i="125"/>
  <c r="Y604" i="125"/>
  <c r="T883" i="125"/>
  <c r="W883" i="125"/>
  <c r="U804" i="125"/>
  <c r="AA14" i="124"/>
  <c r="Y14" i="124"/>
  <c r="V14" i="124"/>
  <c r="X14" i="124"/>
  <c r="AE14" i="124"/>
  <c r="AC14" i="124"/>
  <c r="W14" i="124"/>
  <c r="O14" i="44" s="1"/>
  <c r="X14" i="44" s="1"/>
  <c r="AH14" i="124"/>
  <c r="AF14" i="124"/>
  <c r="AB14" i="124"/>
  <c r="Z14" i="124"/>
  <c r="U14" i="124"/>
  <c r="V826" i="125"/>
  <c r="U677" i="125"/>
  <c r="Y744" i="125"/>
  <c r="U380" i="125"/>
  <c r="V203" i="125"/>
  <c r="Y610" i="125"/>
  <c r="Y282" i="125"/>
  <c r="V861" i="125"/>
  <c r="T480" i="125"/>
  <c r="W480" i="125"/>
  <c r="U468" i="125"/>
  <c r="U790" i="125"/>
  <c r="V529" i="125"/>
  <c r="V481" i="125"/>
  <c r="W85" i="125"/>
  <c r="T85" i="125"/>
  <c r="V384" i="125"/>
  <c r="V901" i="125"/>
  <c r="T740" i="125"/>
  <c r="W740" i="125"/>
  <c r="U374" i="125"/>
  <c r="Y209" i="125"/>
  <c r="V721" i="125"/>
  <c r="V128" i="125"/>
  <c r="V764" i="125"/>
  <c r="V853" i="125"/>
  <c r="T600" i="125"/>
  <c r="W600" i="125"/>
  <c r="Y912" i="125"/>
  <c r="U729" i="125"/>
  <c r="Y289" i="125"/>
  <c r="T686" i="125"/>
  <c r="W686" i="125"/>
  <c r="T71" i="125"/>
  <c r="W71" i="125"/>
  <c r="AN39" i="128"/>
  <c r="U43" i="125"/>
  <c r="V317" i="125"/>
  <c r="V881" i="125"/>
  <c r="V864" i="125"/>
  <c r="U892" i="125"/>
  <c r="Y416" i="125"/>
  <c r="V879" i="125"/>
  <c r="V105" i="125"/>
  <c r="AP15" i="128"/>
  <c r="Y785" i="125"/>
  <c r="U288" i="125"/>
  <c r="Y244" i="125"/>
  <c r="K27" i="124"/>
  <c r="N27" i="44" s="1"/>
  <c r="V888" i="125"/>
  <c r="V358" i="125"/>
  <c r="V198" i="125"/>
  <c r="AG13" i="124"/>
  <c r="E13" i="124"/>
  <c r="D13" i="44" s="1"/>
  <c r="U164" i="125"/>
  <c r="V650" i="125"/>
  <c r="AP30" i="128"/>
  <c r="W930" i="125"/>
  <c r="T930" i="125"/>
  <c r="W938" i="125"/>
  <c r="T938" i="125"/>
  <c r="V670" i="125"/>
  <c r="V135" i="125"/>
  <c r="T350" i="125"/>
  <c r="W350" i="125"/>
  <c r="AU39" i="128"/>
  <c r="AX39" i="128" s="1"/>
  <c r="T803" i="125"/>
  <c r="W803" i="125"/>
  <c r="V442" i="125"/>
  <c r="V339" i="125"/>
  <c r="Y486" i="125"/>
  <c r="T802" i="125"/>
  <c r="W802" i="125"/>
  <c r="Y96" i="125"/>
  <c r="Y297" i="125"/>
  <c r="U586" i="125"/>
  <c r="U938" i="125"/>
  <c r="Y22" i="125"/>
  <c r="AP31" i="128"/>
  <c r="T72" i="125"/>
  <c r="W72" i="125"/>
  <c r="T46" i="125"/>
  <c r="W46" i="125"/>
  <c r="T323" i="125"/>
  <c r="Y139" i="125"/>
  <c r="Y90" i="125"/>
  <c r="V701" i="125"/>
  <c r="W579" i="125"/>
  <c r="T579" i="125"/>
  <c r="U462" i="125"/>
  <c r="Y85" i="125"/>
  <c r="T585" i="125"/>
  <c r="U815" i="125"/>
  <c r="V786" i="125"/>
  <c r="S41" i="128"/>
  <c r="V41" i="128"/>
  <c r="U812" i="125"/>
  <c r="V623" i="125"/>
  <c r="Y914" i="125"/>
  <c r="Y615" i="125"/>
  <c r="T565" i="125"/>
  <c r="W565" i="125"/>
  <c r="V207" i="125"/>
  <c r="U500" i="125"/>
  <c r="Y840" i="125"/>
  <c r="V723" i="125"/>
  <c r="AR18" i="128"/>
  <c r="AQ18" i="128"/>
  <c r="U341" i="125"/>
  <c r="Y391" i="125"/>
  <c r="V38" i="125"/>
  <c r="S40" i="128"/>
  <c r="V40" i="128"/>
  <c r="Y691" i="125"/>
  <c r="Y729" i="125"/>
  <c r="V668" i="125"/>
  <c r="Y120" i="125"/>
  <c r="Y557" i="125"/>
  <c r="U321" i="125"/>
  <c r="V489" i="125"/>
  <c r="T270" i="125"/>
  <c r="W270" i="125"/>
  <c r="U887" i="125"/>
  <c r="Y371" i="125"/>
  <c r="V262" i="125"/>
  <c r="Y60" i="125"/>
  <c r="V772" i="125"/>
  <c r="Y161" i="125"/>
  <c r="W150" i="125"/>
  <c r="T150" i="125"/>
  <c r="T574" i="125"/>
  <c r="W574" i="125"/>
  <c r="Y262" i="125"/>
  <c r="Y555" i="125"/>
  <c r="U136" i="125"/>
  <c r="V829" i="125"/>
  <c r="T61" i="125"/>
  <c r="W61" i="125"/>
  <c r="Y789" i="125"/>
  <c r="V862" i="125"/>
  <c r="U889" i="125"/>
  <c r="W830" i="125"/>
  <c r="T830" i="125"/>
  <c r="AA31" i="124"/>
  <c r="Z31" i="124"/>
  <c r="W31" i="124"/>
  <c r="X31" i="124"/>
  <c r="AB31" i="124"/>
  <c r="AC31" i="124"/>
  <c r="V31" i="124"/>
  <c r="Y31" i="124"/>
  <c r="V472" i="125"/>
  <c r="Y803" i="125"/>
  <c r="Y518" i="125"/>
  <c r="V479" i="125"/>
  <c r="Y637" i="125"/>
  <c r="V733" i="125"/>
  <c r="T539" i="125"/>
  <c r="Y682" i="125"/>
  <c r="T543" i="125"/>
  <c r="W543" i="125"/>
  <c r="T669" i="125"/>
  <c r="W669" i="125"/>
  <c r="Y374" i="125"/>
  <c r="AR13" i="128"/>
  <c r="AQ13" i="128"/>
  <c r="T812" i="125"/>
  <c r="W812" i="125"/>
  <c r="Y760" i="125"/>
  <c r="Y700" i="125"/>
  <c r="V765" i="125"/>
  <c r="T330" i="125"/>
  <c r="W330" i="125"/>
  <c r="V844" i="125"/>
  <c r="T161" i="125"/>
  <c r="W161" i="125"/>
  <c r="Y134" i="125"/>
  <c r="V23" i="125"/>
  <c r="W307" i="125"/>
  <c r="T307" i="125"/>
  <c r="T940" i="125"/>
  <c r="W940" i="125"/>
  <c r="W331" i="125"/>
  <c r="T331" i="125"/>
  <c r="U910" i="125"/>
  <c r="Y384" i="125"/>
  <c r="AU14" i="128"/>
  <c r="AY14" i="128" s="1"/>
  <c r="T855" i="125"/>
  <c r="W855" i="125"/>
  <c r="V630" i="125"/>
  <c r="Y212" i="125"/>
  <c r="V768" i="125"/>
  <c r="T704" i="125"/>
  <c r="W704" i="125"/>
  <c r="Y286" i="125"/>
  <c r="T185" i="125"/>
  <c r="W185" i="125"/>
  <c r="T448" i="125"/>
  <c r="W448" i="125"/>
  <c r="V414" i="125"/>
  <c r="U403" i="125"/>
  <c r="V171" i="125"/>
  <c r="AS42" i="128"/>
  <c r="AQ42" i="128"/>
  <c r="AR42" i="128"/>
  <c r="Y546" i="125"/>
  <c r="V170" i="125"/>
  <c r="W826" i="125"/>
  <c r="T826" i="125"/>
  <c r="W861" i="125"/>
  <c r="T861" i="125"/>
  <c r="K13" i="124"/>
  <c r="N13" i="44" s="1"/>
  <c r="V121" i="125"/>
  <c r="Y767" i="125"/>
  <c r="T316" i="125"/>
  <c r="W316" i="125"/>
  <c r="T710" i="125"/>
  <c r="W710" i="125"/>
  <c r="AL42" i="128"/>
  <c r="AO42" i="128"/>
  <c r="W576" i="125"/>
  <c r="T576" i="125"/>
  <c r="U38" i="128"/>
  <c r="W721" i="125"/>
  <c r="T721" i="125"/>
  <c r="T928" i="125"/>
  <c r="W928" i="125"/>
  <c r="Y834" i="125"/>
  <c r="W942" i="125"/>
  <c r="T942" i="125"/>
  <c r="W682" i="125"/>
  <c r="T682" i="125"/>
  <c r="V728" i="125"/>
  <c r="V544" i="125"/>
  <c r="U796" i="125"/>
  <c r="Y833" i="125"/>
  <c r="U726" i="125"/>
  <c r="Y539" i="125"/>
  <c r="V731" i="125"/>
  <c r="U794" i="125"/>
  <c r="V590" i="125"/>
  <c r="Y52" i="125"/>
  <c r="AM41" i="128"/>
  <c r="AU29" i="128"/>
  <c r="W638" i="125"/>
  <c r="T638" i="125"/>
  <c r="U493" i="125"/>
  <c r="T828" i="125"/>
  <c r="W828" i="125"/>
  <c r="W244" i="125"/>
  <c r="T244" i="125"/>
  <c r="U76" i="125"/>
  <c r="V63" i="125"/>
  <c r="Y817" i="125"/>
  <c r="U454" i="125"/>
  <c r="Y494" i="125"/>
  <c r="U91" i="125"/>
  <c r="T268" i="125"/>
  <c r="W268" i="125"/>
  <c r="T597" i="125"/>
  <c r="W597" i="125"/>
  <c r="Y292" i="125"/>
  <c r="Y127" i="125"/>
  <c r="Y158" i="125"/>
  <c r="Y717" i="125"/>
  <c r="T34" i="125"/>
  <c r="U819" i="125"/>
  <c r="V790" i="125"/>
  <c r="U859" i="125"/>
  <c r="V318" i="125"/>
  <c r="H22" i="124"/>
  <c r="I22" i="44" s="1"/>
  <c r="Y465" i="125"/>
  <c r="T759" i="125"/>
  <c r="W759" i="125"/>
  <c r="U314" i="125"/>
  <c r="V378" i="125"/>
  <c r="V578" i="125"/>
  <c r="V459" i="125"/>
  <c r="Y677" i="125"/>
  <c r="U610" i="125"/>
  <c r="T374" i="125"/>
  <c r="V876" i="125"/>
  <c r="V586" i="125"/>
  <c r="V370" i="125"/>
  <c r="W498" i="125"/>
  <c r="T498" i="125"/>
  <c r="T302" i="125"/>
  <c r="W302" i="125"/>
  <c r="V726" i="125"/>
  <c r="U116" i="125"/>
  <c r="U188" i="125"/>
  <c r="U77" i="125"/>
  <c r="Y626" i="125"/>
  <c r="AG17" i="124"/>
  <c r="E17" i="124"/>
  <c r="D17" i="44" s="1"/>
  <c r="V151" i="125"/>
  <c r="V930" i="125"/>
  <c r="Y736" i="125"/>
  <c r="V628" i="125"/>
  <c r="U682" i="125"/>
  <c r="U881" i="125"/>
  <c r="V943" i="125"/>
  <c r="W208" i="125"/>
  <c r="T208" i="125"/>
  <c r="AO39" i="128"/>
  <c r="AL39" i="128"/>
  <c r="AM42" i="128"/>
  <c r="AL44" i="128"/>
  <c r="AO44" i="128"/>
  <c r="V10" i="125"/>
  <c r="V912" i="125"/>
  <c r="U825" i="125"/>
  <c r="W660" i="125"/>
  <c r="T660" i="125"/>
  <c r="V458" i="125"/>
  <c r="V789" i="125"/>
  <c r="U831" i="125"/>
  <c r="U623" i="125"/>
  <c r="W542" i="125"/>
  <c r="T542" i="125"/>
  <c r="Y64" i="125"/>
  <c r="W639" i="125"/>
  <c r="T639" i="125"/>
  <c r="Y688" i="125"/>
  <c r="V669" i="125"/>
  <c r="U528" i="125"/>
  <c r="V858" i="125"/>
  <c r="T409" i="125"/>
  <c r="W409" i="125"/>
  <c r="Y542" i="125"/>
  <c r="U852" i="125"/>
  <c r="Y855" i="125"/>
  <c r="T915" i="125"/>
  <c r="W915" i="125"/>
  <c r="V635" i="125"/>
  <c r="AU37" i="128"/>
  <c r="AX37" i="128" s="1"/>
  <c r="Y185" i="125"/>
  <c r="Y422" i="125"/>
  <c r="T164" i="125"/>
  <c r="W164" i="125"/>
  <c r="Y721" i="125"/>
  <c r="T108" i="125"/>
  <c r="W108" i="125"/>
  <c r="W119" i="125"/>
  <c r="T119" i="125"/>
  <c r="T325" i="125"/>
  <c r="W325" i="125"/>
  <c r="AS36" i="128"/>
  <c r="AQ36" i="128"/>
  <c r="AR36" i="128"/>
  <c r="Y474" i="125"/>
  <c r="U551" i="125"/>
  <c r="V352" i="125"/>
  <c r="U133" i="125"/>
  <c r="U453" i="125"/>
  <c r="Y590" i="125"/>
  <c r="W259" i="125"/>
  <c r="T259" i="125"/>
  <c r="K8" i="124"/>
  <c r="N8" i="44" s="1"/>
  <c r="W8" i="44" s="1"/>
  <c r="Y461" i="125"/>
  <c r="U112" i="125"/>
  <c r="V655" i="125"/>
  <c r="V381" i="125"/>
  <c r="Y170" i="125"/>
  <c r="T14" i="125"/>
  <c r="W14" i="125"/>
  <c r="U330" i="125"/>
  <c r="V79" i="125"/>
  <c r="H13" i="124"/>
  <c r="I13" i="44" s="1"/>
  <c r="Y208" i="125"/>
  <c r="V364" i="125"/>
  <c r="U708" i="125"/>
  <c r="Y430" i="125"/>
  <c r="Y781" i="125"/>
  <c r="W435" i="125"/>
  <c r="T435" i="125"/>
  <c r="U542" i="125"/>
  <c r="Y898" i="125"/>
  <c r="U868" i="125"/>
  <c r="AP16" i="128"/>
  <c r="W814" i="125"/>
  <c r="T814" i="125"/>
  <c r="AP9" i="128"/>
  <c r="V471" i="125"/>
  <c r="Y583" i="125"/>
  <c r="U406" i="125"/>
  <c r="T844" i="125"/>
  <c r="W844" i="125"/>
  <c r="V592" i="125"/>
  <c r="Y884" i="125"/>
  <c r="U447" i="125"/>
  <c r="U220" i="125"/>
  <c r="U334" i="125"/>
  <c r="W912" i="125"/>
  <c r="T912" i="125"/>
  <c r="T42" i="125"/>
  <c r="W42" i="125"/>
  <c r="V35" i="128"/>
  <c r="S35" i="128"/>
  <c r="Y441" i="125"/>
  <c r="U617" i="125"/>
  <c r="AG15" i="124"/>
  <c r="E15" i="124"/>
  <c r="D15" i="44" s="1"/>
  <c r="Y428" i="125"/>
  <c r="T487" i="125"/>
  <c r="Y588" i="125"/>
  <c r="V653" i="125"/>
  <c r="Y874" i="125"/>
  <c r="W689" i="125"/>
  <c r="T689" i="125"/>
  <c r="Y676" i="125"/>
  <c r="V526" i="125"/>
  <c r="V184" i="125"/>
  <c r="T287" i="125"/>
  <c r="W287" i="125"/>
  <c r="T864" i="125"/>
  <c r="W864" i="125"/>
  <c r="U918" i="125"/>
  <c r="V333" i="125"/>
  <c r="V648" i="125"/>
  <c r="U23" i="125"/>
  <c r="K15" i="124"/>
  <c r="N15" i="44" s="1"/>
  <c r="W15" i="44" s="1"/>
  <c r="Y346" i="125"/>
  <c r="V44" i="128"/>
  <c r="S44" i="128"/>
  <c r="T591" i="125"/>
  <c r="W591" i="125"/>
  <c r="U238" i="125"/>
  <c r="V698" i="125"/>
  <c r="T885" i="125"/>
  <c r="W885" i="125"/>
  <c r="T894" i="125"/>
  <c r="W894" i="125"/>
  <c r="U397" i="125"/>
  <c r="U879" i="125"/>
  <c r="E10" i="124"/>
  <c r="D10" i="44" s="1"/>
  <c r="AG10" i="124"/>
  <c r="W781" i="125"/>
  <c r="T781" i="125"/>
  <c r="U760" i="125"/>
  <c r="U856" i="125"/>
  <c r="U665" i="125"/>
  <c r="V412" i="125"/>
  <c r="AU16" i="128"/>
  <c r="AY16" i="128" s="1"/>
  <c r="V496" i="125"/>
  <c r="V707" i="125"/>
  <c r="Y482" i="125"/>
  <c r="T868" i="125"/>
  <c r="W868" i="125"/>
  <c r="AP25" i="128"/>
  <c r="AU35" i="128"/>
  <c r="AX35" i="128" s="1"/>
  <c r="Y545" i="125"/>
  <c r="Y825" i="125"/>
  <c r="T525" i="125"/>
  <c r="W525" i="125"/>
  <c r="U113" i="125"/>
  <c r="V331" i="125"/>
  <c r="V900" i="125"/>
  <c r="W235" i="125"/>
  <c r="T235" i="125"/>
  <c r="U782" i="125"/>
  <c r="Y157" i="125"/>
  <c r="V747" i="125"/>
  <c r="Y636" i="125"/>
  <c r="T213" i="125"/>
  <c r="W213" i="125"/>
  <c r="Y147" i="125"/>
  <c r="T808" i="125"/>
  <c r="W808" i="125"/>
  <c r="Y663" i="125"/>
  <c r="V400" i="125"/>
  <c r="U713" i="125"/>
  <c r="V220" i="125"/>
  <c r="W496" i="125"/>
  <c r="T496" i="125"/>
  <c r="T428" i="125"/>
  <c r="W428" i="125"/>
  <c r="H19" i="124"/>
  <c r="I19" i="44" s="1"/>
  <c r="T836" i="125"/>
  <c r="W836" i="125"/>
  <c r="T109" i="125"/>
  <c r="W109" i="125"/>
  <c r="T931" i="125"/>
  <c r="W931" i="125"/>
  <c r="U738" i="125"/>
  <c r="W30" i="124"/>
  <c r="O30" i="44" s="1"/>
  <c r="X30" i="44" s="1"/>
  <c r="X30" i="124"/>
  <c r="AH30" i="124"/>
  <c r="V30" i="124"/>
  <c r="AF30" i="124"/>
  <c r="Y30" i="124"/>
  <c r="Z30" i="124"/>
  <c r="AE30" i="124"/>
  <c r="AB30" i="124"/>
  <c r="AA30" i="124"/>
  <c r="U30" i="124"/>
  <c r="AC30" i="124"/>
  <c r="W298" i="125"/>
  <c r="T298" i="125"/>
  <c r="Y776" i="125"/>
  <c r="U783" i="125"/>
  <c r="AM43" i="128"/>
  <c r="W293" i="125"/>
  <c r="T293" i="125"/>
  <c r="V545" i="125"/>
  <c r="V245" i="125"/>
  <c r="W834" i="125"/>
  <c r="T834" i="125"/>
  <c r="U934" i="125"/>
  <c r="AU30" i="128"/>
  <c r="AY30" i="128" s="1"/>
  <c r="AG11" i="124"/>
  <c r="E11" i="124"/>
  <c r="D11" i="44" s="1"/>
  <c r="V934" i="125"/>
  <c r="Y835" i="125"/>
  <c r="Y207" i="125"/>
  <c r="W152" i="125"/>
  <c r="T152" i="125"/>
  <c r="Y569" i="125"/>
  <c r="V50" i="125"/>
  <c r="U48" i="125"/>
  <c r="U673" i="125"/>
  <c r="T796" i="125"/>
  <c r="W796" i="125"/>
  <c r="U595" i="125"/>
  <c r="W652" i="125"/>
  <c r="T652" i="125"/>
  <c r="V933" i="125"/>
  <c r="T845" i="125"/>
  <c r="W845" i="125"/>
  <c r="W674" i="125"/>
  <c r="T674" i="125"/>
  <c r="T922" i="125"/>
  <c r="W922" i="125"/>
  <c r="Y660" i="125"/>
  <c r="U741" i="125"/>
  <c r="Y45" i="125"/>
  <c r="V134" i="125"/>
  <c r="W595" i="125"/>
  <c r="T595" i="125"/>
  <c r="U572" i="125"/>
  <c r="H23" i="124"/>
  <c r="I23" i="44" s="1"/>
  <c r="Y149" i="125"/>
  <c r="V712" i="125"/>
  <c r="U386" i="125"/>
  <c r="V802" i="125"/>
  <c r="T343" i="125"/>
  <c r="Y315" i="125"/>
  <c r="Y737" i="125"/>
  <c r="W734" i="125"/>
  <c r="T734" i="125"/>
  <c r="V706" i="125"/>
  <c r="U700" i="125"/>
  <c r="U360" i="125"/>
  <c r="V85" i="125"/>
  <c r="U344" i="125"/>
  <c r="Y452" i="125"/>
  <c r="T849" i="125"/>
  <c r="W849" i="125"/>
  <c r="V681" i="125"/>
  <c r="Y426" i="125"/>
  <c r="Y897" i="125"/>
  <c r="U239" i="125"/>
  <c r="AP32" i="128"/>
  <c r="T750" i="125"/>
  <c r="W750" i="125"/>
  <c r="Y71" i="125"/>
  <c r="Y434" i="125"/>
  <c r="T172" i="125"/>
  <c r="W172" i="125"/>
  <c r="V182" i="125"/>
  <c r="T603" i="125"/>
  <c r="W603" i="125"/>
  <c r="V117" i="125"/>
  <c r="W438" i="125"/>
  <c r="T438" i="125"/>
  <c r="V715" i="125"/>
  <c r="W385" i="125"/>
  <c r="T385" i="125"/>
  <c r="U190" i="125"/>
  <c r="W424" i="125"/>
  <c r="T424" i="125"/>
  <c r="Y41" i="125"/>
  <c r="AN40" i="128"/>
  <c r="W773" i="125"/>
  <c r="T773" i="125"/>
  <c r="U305" i="125"/>
  <c r="T326" i="125"/>
  <c r="W326" i="125"/>
  <c r="Y272" i="125"/>
  <c r="U834" i="125"/>
  <c r="U882" i="125"/>
  <c r="V166" i="125"/>
  <c r="V542" i="125"/>
  <c r="T555" i="125"/>
  <c r="W555" i="125"/>
  <c r="U694" i="125"/>
  <c r="W622" i="125"/>
  <c r="T622" i="125"/>
  <c r="V840" i="125"/>
  <c r="T895" i="125"/>
  <c r="W895" i="125"/>
  <c r="W806" i="125"/>
  <c r="T806" i="125"/>
  <c r="Y472" i="125"/>
  <c r="T396" i="125"/>
  <c r="Y714" i="125"/>
  <c r="Y102" i="125"/>
  <c r="W136" i="125"/>
  <c r="T136" i="125"/>
  <c r="Y353" i="125"/>
  <c r="V457" i="125"/>
  <c r="U182" i="125"/>
  <c r="V132" i="125"/>
  <c r="W711" i="125"/>
  <c r="T711" i="125"/>
  <c r="W455" i="125"/>
  <c r="T455" i="125"/>
  <c r="U495" i="125"/>
  <c r="V468" i="125"/>
  <c r="V140" i="125"/>
  <c r="H14" i="124"/>
  <c r="I14" i="44" s="1"/>
  <c r="K14" i="44" s="1"/>
  <c r="V827" i="125"/>
  <c r="W558" i="125"/>
  <c r="T558" i="125"/>
  <c r="U531" i="125"/>
  <c r="U942" i="125"/>
  <c r="AP27" i="128"/>
  <c r="Y337" i="125"/>
  <c r="Y72" i="125"/>
  <c r="W774" i="125"/>
  <c r="T774" i="125"/>
  <c r="Y232" i="125"/>
  <c r="V608" i="125"/>
  <c r="Y27" i="125"/>
  <c r="V272" i="125"/>
  <c r="V234" i="125"/>
  <c r="T794" i="125"/>
  <c r="W794" i="125"/>
  <c r="Y625" i="125"/>
  <c r="T752" i="125"/>
  <c r="W752" i="125"/>
  <c r="Y436" i="125"/>
  <c r="Y547" i="125"/>
  <c r="U322" i="125"/>
  <c r="W117" i="125"/>
  <c r="T117" i="125"/>
  <c r="Y863" i="125"/>
  <c r="W215" i="125"/>
  <c r="T215" i="125"/>
  <c r="U688" i="125"/>
  <c r="V619" i="125"/>
  <c r="V561" i="125"/>
  <c r="V708" i="125"/>
  <c r="V739" i="125"/>
  <c r="T387" i="125"/>
  <c r="W387" i="125"/>
  <c r="V321" i="125"/>
  <c r="AR39" i="128"/>
  <c r="AS39" i="128"/>
  <c r="AQ39" i="128"/>
  <c r="T783" i="125"/>
  <c r="W783" i="125"/>
  <c r="V622" i="125"/>
  <c r="V898" i="125"/>
  <c r="T504" i="125"/>
  <c r="W504" i="125"/>
  <c r="Y483" i="125"/>
  <c r="T499" i="125"/>
  <c r="W499" i="125"/>
  <c r="Y132" i="125"/>
  <c r="U764" i="125"/>
  <c r="T8" i="125"/>
  <c r="V409" i="125"/>
  <c r="U690" i="125"/>
  <c r="W238" i="125"/>
  <c r="T238" i="125"/>
  <c r="U361" i="125"/>
  <c r="T643" i="125"/>
  <c r="W643" i="125"/>
  <c r="U243" i="125"/>
  <c r="V567" i="125"/>
  <c r="K22" i="124"/>
  <c r="N22" i="44" s="1"/>
  <c r="W22" i="44" s="1"/>
  <c r="Y638" i="125"/>
  <c r="Y528" i="125"/>
  <c r="T110" i="125"/>
  <c r="W110" i="125"/>
  <c r="U87" i="125"/>
  <c r="V852" i="125"/>
  <c r="W850" i="125"/>
  <c r="T850" i="125"/>
  <c r="Y822" i="125"/>
  <c r="U226" i="125"/>
  <c r="Y219" i="125"/>
  <c r="T90" i="125"/>
  <c r="W90" i="125"/>
  <c r="U427" i="125"/>
  <c r="Y478" i="125"/>
  <c r="U44" i="128"/>
  <c r="H18" i="124"/>
  <c r="I18" i="44" s="1"/>
  <c r="V232" i="125"/>
  <c r="K11" i="124"/>
  <c r="N11" i="44" s="1"/>
  <c r="W11" i="44" s="1"/>
  <c r="W816" i="125"/>
  <c r="T816" i="125"/>
  <c r="T336" i="125"/>
  <c r="W336" i="125"/>
  <c r="Y552" i="125"/>
  <c r="V68" i="125"/>
  <c r="Y715" i="125"/>
  <c r="Y408" i="125"/>
  <c r="U851" i="125"/>
  <c r="U149" i="125"/>
  <c r="V514" i="125"/>
  <c r="V30" i="125"/>
  <c r="V874" i="125"/>
  <c r="T168" i="125"/>
  <c r="W168" i="125"/>
  <c r="W832" i="125"/>
  <c r="T832" i="125"/>
  <c r="U200" i="125"/>
  <c r="Y347" i="125"/>
  <c r="T422" i="125"/>
  <c r="W422" i="125"/>
  <c r="W690" i="125"/>
  <c r="T690" i="125"/>
  <c r="U402" i="125"/>
  <c r="Y837" i="125"/>
  <c r="V268" i="125"/>
  <c r="U168" i="125"/>
  <c r="Y271" i="125"/>
  <c r="Y533" i="125"/>
  <c r="V793" i="125"/>
  <c r="V911" i="125"/>
  <c r="Y614" i="125"/>
  <c r="Y878" i="125"/>
  <c r="V820" i="125"/>
  <c r="U192" i="125"/>
  <c r="V274" i="125"/>
  <c r="Y304" i="125"/>
  <c r="Y317" i="125"/>
  <c r="Y448" i="125"/>
  <c r="U592" i="125"/>
  <c r="U459" i="125"/>
  <c r="Y475" i="125"/>
  <c r="AL38" i="128"/>
  <c r="AO38" i="128"/>
  <c r="U104" i="125"/>
  <c r="W318" i="125"/>
  <c r="T318" i="125"/>
  <c r="T765" i="125"/>
  <c r="W765" i="125"/>
  <c r="Y813" i="125"/>
  <c r="Y570" i="125"/>
  <c r="U336" i="125"/>
  <c r="U809" i="125"/>
  <c r="W39" i="125"/>
  <c r="T39" i="125"/>
  <c r="AU46" i="128"/>
  <c r="AX46" i="128" s="1"/>
  <c r="AU32" i="128"/>
  <c r="AY32" i="128" s="1"/>
  <c r="Y890" i="125"/>
  <c r="V425" i="125"/>
  <c r="AS45" i="128"/>
  <c r="AQ45" i="128"/>
  <c r="AR45" i="128"/>
  <c r="T637" i="125"/>
  <c r="W637" i="125"/>
  <c r="W657" i="125"/>
  <c r="T657" i="125"/>
  <c r="V553" i="125"/>
  <c r="AA23" i="124"/>
  <c r="AB23" i="124"/>
  <c r="AC23" i="124"/>
  <c r="V23" i="124"/>
  <c r="Z23" i="124"/>
  <c r="W23" i="124"/>
  <c r="O23" i="44" s="1"/>
  <c r="X23" i="124"/>
  <c r="AH23" i="124"/>
  <c r="Y23" i="124"/>
  <c r="AE23" i="124"/>
  <c r="U23" i="124"/>
  <c r="AF23" i="124"/>
  <c r="Y39" i="125"/>
  <c r="U750" i="125"/>
  <c r="AR30" i="128"/>
  <c r="AQ30" i="128"/>
  <c r="Y531" i="125"/>
  <c r="U865" i="125"/>
  <c r="W52" i="125"/>
  <c r="T52" i="125"/>
  <c r="V145" i="125"/>
  <c r="V896" i="125"/>
  <c r="W709" i="125"/>
  <c r="T709" i="125"/>
  <c r="V880" i="125"/>
  <c r="T291" i="125"/>
  <c r="W291" i="125"/>
  <c r="AM39" i="128"/>
  <c r="Y560" i="125"/>
  <c r="T798" i="125"/>
  <c r="W798" i="125"/>
  <c r="T308" i="125"/>
  <c r="W308" i="125"/>
  <c r="T239" i="125"/>
  <c r="W239" i="125"/>
  <c r="Y782" i="125"/>
  <c r="W445" i="125"/>
  <c r="T445" i="125"/>
  <c r="V919" i="125"/>
  <c r="Y705" i="125"/>
  <c r="U69" i="125"/>
  <c r="U264" i="125"/>
  <c r="V500" i="125"/>
  <c r="Y733" i="125"/>
  <c r="W852" i="125"/>
  <c r="T852" i="125"/>
  <c r="U569" i="125"/>
  <c r="AG16" i="124"/>
  <c r="E16" i="124"/>
  <c r="D16" i="44" s="1"/>
  <c r="AP40" i="128"/>
  <c r="U723" i="125"/>
  <c r="V244" i="125"/>
  <c r="V732" i="125"/>
  <c r="Y666" i="125"/>
  <c r="AO36" i="128"/>
  <c r="AL36" i="128"/>
  <c r="U340" i="125"/>
  <c r="V666" i="125"/>
  <c r="Y276" i="125"/>
  <c r="V773" i="125"/>
  <c r="V897" i="125"/>
  <c r="AU18" i="128"/>
  <c r="AY18" i="128" s="1"/>
  <c r="E32" i="124"/>
  <c r="D32" i="44" s="1"/>
  <c r="U922" i="125"/>
  <c r="W873" i="125"/>
  <c r="T873" i="125"/>
  <c r="W442" i="125"/>
  <c r="T442" i="125"/>
  <c r="Y943" i="125"/>
  <c r="V404" i="125"/>
  <c r="V47" i="125"/>
  <c r="U331" i="125"/>
  <c r="W529" i="125"/>
  <c r="T529" i="125"/>
  <c r="Y870" i="125"/>
  <c r="W909" i="125"/>
  <c r="T909" i="125"/>
  <c r="T97" i="125"/>
  <c r="W97" i="125"/>
  <c r="V692" i="125"/>
  <c r="U797" i="125"/>
  <c r="AP11" i="128"/>
  <c r="Y809" i="125"/>
  <c r="U503" i="125"/>
  <c r="U756" i="125"/>
  <c r="AH16" i="124"/>
  <c r="AC16" i="124"/>
  <c r="Y16" i="124"/>
  <c r="X16" i="124"/>
  <c r="V16" i="124"/>
  <c r="Z16" i="124"/>
  <c r="U16" i="124"/>
  <c r="AE16" i="124"/>
  <c r="W16" i="124"/>
  <c r="O16" i="44" s="1"/>
  <c r="X16" i="44" s="1"/>
  <c r="AA16" i="124"/>
  <c r="AF16" i="124"/>
  <c r="AB16" i="124"/>
  <c r="U650" i="125"/>
  <c r="T131" i="125"/>
  <c r="Y732" i="125"/>
  <c r="W716" i="125"/>
  <c r="T716" i="125"/>
  <c r="Y515" i="125"/>
  <c r="Y598" i="125"/>
  <c r="V502" i="125"/>
  <c r="AM40" i="128"/>
  <c r="Y872" i="125"/>
  <c r="Y476" i="125"/>
  <c r="V97" i="125"/>
  <c r="W744" i="125"/>
  <c r="T744" i="125"/>
  <c r="V281" i="125"/>
  <c r="Y245" i="125"/>
  <c r="W534" i="125"/>
  <c r="T534" i="125"/>
  <c r="U779" i="125"/>
  <c r="T163" i="125"/>
  <c r="W163" i="125"/>
  <c r="U319" i="125"/>
  <c r="H21" i="124"/>
  <c r="I21" i="44" s="1"/>
  <c r="U919" i="125"/>
  <c r="U543" i="125"/>
  <c r="Y122" i="125"/>
  <c r="W390" i="125"/>
  <c r="T390" i="125"/>
  <c r="Y44" i="125"/>
  <c r="T35" i="128"/>
  <c r="W98" i="125"/>
  <c r="T98" i="125"/>
  <c r="W675" i="125"/>
  <c r="T675" i="125"/>
  <c r="T658" i="125"/>
  <c r="W658" i="125"/>
  <c r="Y796" i="125"/>
  <c r="Y704" i="125"/>
  <c r="V832" i="125"/>
  <c r="U209" i="125"/>
  <c r="Y279" i="125"/>
  <c r="T280" i="125"/>
  <c r="W280" i="125"/>
  <c r="W799" i="125"/>
  <c r="T799" i="125"/>
  <c r="U632" i="125"/>
  <c r="T364" i="125"/>
  <c r="W364" i="125"/>
  <c r="U102" i="125"/>
  <c r="U208" i="125"/>
  <c r="T50" i="125"/>
  <c r="W50" i="125"/>
  <c r="AN45" i="128"/>
  <c r="W589" i="125"/>
  <c r="T589" i="125"/>
  <c r="W866" i="125"/>
  <c r="T866" i="125"/>
  <c r="U906" i="125"/>
  <c r="Y101" i="125"/>
  <c r="W571" i="125"/>
  <c r="T571" i="125"/>
  <c r="T312" i="125"/>
  <c r="W312" i="125"/>
  <c r="U484" i="125"/>
  <c r="W761" i="125"/>
  <c r="T761" i="125"/>
  <c r="Y599" i="125"/>
  <c r="W380" i="125"/>
  <c r="T380" i="125"/>
  <c r="U555" i="125"/>
  <c r="U627" i="125"/>
  <c r="Y566" i="125"/>
  <c r="U584" i="125"/>
  <c r="U596" i="125"/>
  <c r="W927" i="125"/>
  <c r="T927" i="125"/>
  <c r="Y457" i="125"/>
  <c r="Y470" i="125"/>
  <c r="T694" i="125"/>
  <c r="W694" i="125"/>
  <c r="Y108" i="125"/>
  <c r="V127" i="125"/>
  <c r="U670" i="125"/>
  <c r="V814" i="125"/>
  <c r="V769" i="125"/>
  <c r="V673" i="125"/>
  <c r="V451" i="125"/>
  <c r="Y305" i="125"/>
  <c r="U821" i="125"/>
  <c r="Y871" i="125"/>
  <c r="Y664" i="125"/>
  <c r="V51" i="125"/>
  <c r="U565" i="125"/>
  <c r="Y504" i="125"/>
  <c r="Y617" i="125"/>
  <c r="X26" i="124"/>
  <c r="AF26" i="124"/>
  <c r="AA26" i="124"/>
  <c r="V26" i="124"/>
  <c r="Y26" i="124"/>
  <c r="AC26" i="124"/>
  <c r="U26" i="124"/>
  <c r="AH26" i="124"/>
  <c r="AB26" i="124"/>
  <c r="AE26" i="124"/>
  <c r="Z26" i="124"/>
  <c r="W26" i="124"/>
  <c r="O26" i="44" s="1"/>
  <c r="U137" i="125"/>
  <c r="V405" i="125"/>
  <c r="U262" i="125"/>
  <c r="V91" i="125"/>
  <c r="T623" i="125"/>
  <c r="W623" i="125"/>
  <c r="V714" i="125"/>
  <c r="U412" i="125"/>
  <c r="V20" i="125"/>
  <c r="AU23" i="128"/>
  <c r="AY23" i="128" s="1"/>
  <c r="W398" i="125"/>
  <c r="T398" i="125"/>
  <c r="W76" i="125"/>
  <c r="T76" i="125"/>
  <c r="S39" i="128"/>
  <c r="V39" i="128"/>
  <c r="V229" i="125"/>
  <c r="Y850" i="125"/>
  <c r="H24" i="124"/>
  <c r="I24" i="44" s="1"/>
  <c r="V913" i="125"/>
  <c r="W134" i="125"/>
  <c r="T134" i="125"/>
  <c r="U425" i="125"/>
  <c r="V9" i="124"/>
  <c r="AF9" i="124"/>
  <c r="W9" i="124"/>
  <c r="O9" i="44" s="1"/>
  <c r="X9" i="44" s="1"/>
  <c r="Y9" i="124"/>
  <c r="U9" i="124"/>
  <c r="AC9" i="124"/>
  <c r="X9" i="124"/>
  <c r="AB9" i="124"/>
  <c r="AE9" i="124"/>
  <c r="AA9" i="124"/>
  <c r="Z9" i="124"/>
  <c r="AH9" i="124"/>
  <c r="T349" i="125"/>
  <c r="W349" i="125"/>
  <c r="U98" i="125"/>
  <c r="V154" i="125"/>
  <c r="Y151" i="125"/>
  <c r="V816" i="125"/>
  <c r="U742" i="125"/>
  <c r="Y264" i="125"/>
  <c r="V348" i="125"/>
  <c r="U293" i="125"/>
  <c r="V610" i="125"/>
  <c r="U606" i="125"/>
  <c r="V395" i="125"/>
  <c r="Y702" i="125"/>
  <c r="V657" i="125"/>
  <c r="V429" i="125"/>
  <c r="W51" i="125"/>
  <c r="T51" i="125"/>
  <c r="U337" i="125"/>
  <c r="V488" i="125"/>
  <c r="V149" i="125"/>
  <c r="T388" i="125"/>
  <c r="W388" i="125"/>
  <c r="V663" i="125"/>
  <c r="Y258" i="125"/>
  <c r="V72" i="125"/>
  <c r="H32" i="124"/>
  <c r="I32" i="44" s="1"/>
  <c r="Y770" i="125"/>
  <c r="Y415" i="125"/>
  <c r="V167" i="125"/>
  <c r="V310" i="125"/>
  <c r="V37" i="128"/>
  <c r="S37" i="128"/>
  <c r="AP38" i="128"/>
  <c r="T486" i="125"/>
  <c r="W486" i="125"/>
  <c r="V517" i="125"/>
  <c r="Y437" i="125"/>
  <c r="T467" i="125"/>
  <c r="AC19" i="124"/>
  <c r="Y19" i="124"/>
  <c r="AH19" i="124"/>
  <c r="AB19" i="124"/>
  <c r="AA19" i="124"/>
  <c r="X19" i="124"/>
  <c r="AF19" i="124"/>
  <c r="V19" i="124"/>
  <c r="Z19" i="124"/>
  <c r="AE19" i="124"/>
  <c r="W19" i="124"/>
  <c r="O19" i="44" s="1"/>
  <c r="X19" i="44" s="1"/>
  <c r="U19" i="124"/>
  <c r="H27" i="124"/>
  <c r="I27" i="44" s="1"/>
  <c r="U548" i="125"/>
  <c r="V494" i="125"/>
  <c r="U777" i="125"/>
  <c r="U478" i="125"/>
  <c r="Y407" i="125"/>
  <c r="T454" i="125"/>
  <c r="W454" i="125"/>
  <c r="U398" i="125"/>
  <c r="AP43" i="128"/>
  <c r="T619" i="125"/>
  <c r="W619" i="125"/>
  <c r="V582" i="125"/>
  <c r="U521" i="125"/>
  <c r="U781" i="125"/>
  <c r="V805" i="125"/>
  <c r="T149" i="125"/>
  <c r="W149" i="125"/>
  <c r="V478" i="125"/>
  <c r="V282" i="125"/>
  <c r="V705" i="125"/>
  <c r="V788" i="125"/>
  <c r="W767" i="125"/>
  <c r="T767" i="125"/>
  <c r="V219" i="125"/>
  <c r="V819" i="125"/>
  <c r="U71" i="125"/>
  <c r="Y460" i="125"/>
  <c r="U351" i="125"/>
  <c r="W676" i="125"/>
  <c r="T676" i="125"/>
  <c r="Y808" i="125"/>
  <c r="Y574" i="125"/>
  <c r="V46" i="125"/>
  <c r="U140" i="125"/>
  <c r="Y59" i="125"/>
  <c r="W198" i="125"/>
  <c r="T198" i="125"/>
  <c r="T457" i="125"/>
  <c r="W457" i="125"/>
  <c r="Y334" i="125"/>
  <c r="V629" i="125"/>
  <c r="T432" i="125"/>
  <c r="W432" i="125"/>
  <c r="V605" i="125"/>
  <c r="U788" i="125"/>
  <c r="V324" i="125"/>
  <c r="W450" i="125"/>
  <c r="T450" i="125"/>
  <c r="V676" i="125"/>
  <c r="U433" i="125"/>
  <c r="V17" i="125"/>
  <c r="V21" i="125"/>
  <c r="V43" i="125"/>
  <c r="U901" i="125"/>
  <c r="Y370" i="125"/>
  <c r="Y228" i="125"/>
  <c r="U455" i="125"/>
  <c r="V427" i="125"/>
  <c r="Y333" i="125"/>
  <c r="V680" i="125"/>
  <c r="T68" i="125"/>
  <c r="W68" i="125"/>
  <c r="V114" i="125"/>
  <c r="V210" i="125"/>
  <c r="Y718" i="125"/>
  <c r="Y77" i="125"/>
  <c r="Y851" i="125"/>
  <c r="V644" i="125"/>
  <c r="U232" i="125"/>
  <c r="T910" i="125"/>
  <c r="W910" i="125"/>
  <c r="T128" i="125"/>
  <c r="Y184" i="125"/>
  <c r="V137" i="125"/>
  <c r="U233" i="125"/>
  <c r="V577" i="125"/>
  <c r="Y254" i="125"/>
  <c r="U440" i="125"/>
  <c r="AP46" i="128"/>
  <c r="U195" i="125"/>
  <c r="Y800" i="125"/>
  <c r="V257" i="125"/>
  <c r="U504" i="125"/>
  <c r="V283" i="125"/>
  <c r="U408" i="125"/>
  <c r="V26" i="125"/>
  <c r="U63" i="125"/>
  <c r="Y639" i="125"/>
  <c r="Y780" i="125"/>
  <c r="W403" i="125"/>
  <c r="T403" i="125"/>
  <c r="U40" i="125"/>
  <c r="Y543" i="125"/>
  <c r="W186" i="125"/>
  <c r="T186" i="125"/>
  <c r="U898" i="125"/>
  <c r="Y15" i="125"/>
  <c r="U604" i="125"/>
  <c r="T221" i="125"/>
  <c r="W221" i="125"/>
  <c r="Y28" i="125"/>
  <c r="V435" i="125"/>
  <c r="T342" i="125"/>
  <c r="W342" i="125"/>
  <c r="T137" i="125"/>
  <c r="W137" i="125"/>
  <c r="AU34" i="128"/>
  <c r="AY34" i="128" s="1"/>
  <c r="U697" i="125"/>
  <c r="W78" i="125"/>
  <c r="T78" i="125"/>
  <c r="U388" i="125"/>
  <c r="U353" i="125"/>
  <c r="V593" i="125"/>
  <c r="Y267" i="125"/>
  <c r="T115" i="125"/>
  <c r="W115" i="125"/>
  <c r="Y92" i="125"/>
  <c r="T772" i="125"/>
  <c r="W772" i="125"/>
  <c r="T89" i="125"/>
  <c r="W89" i="125"/>
  <c r="T515" i="125"/>
  <c r="V303" i="125"/>
  <c r="V665" i="125"/>
  <c r="U699" i="125"/>
  <c r="U458" i="125"/>
  <c r="W88" i="125"/>
  <c r="T88" i="125"/>
  <c r="V756" i="125"/>
  <c r="T713" i="125"/>
  <c r="W713" i="125"/>
  <c r="T83" i="125"/>
  <c r="U625" i="125"/>
  <c r="T634" i="125"/>
  <c r="W634" i="125"/>
  <c r="AG25" i="124"/>
  <c r="E25" i="124"/>
  <c r="D25" i="44" s="1"/>
  <c r="T743" i="125"/>
  <c r="W743" i="125"/>
  <c r="V770" i="125"/>
  <c r="W606" i="125"/>
  <c r="T606" i="125"/>
  <c r="V797" i="125"/>
  <c r="U277" i="125"/>
  <c r="U523" i="125"/>
  <c r="Y308" i="125"/>
  <c r="Y215" i="125"/>
  <c r="Y584" i="125"/>
  <c r="Y196" i="125"/>
  <c r="U776" i="125"/>
  <c r="V124" i="125"/>
  <c r="U923" i="125"/>
  <c r="U544" i="125"/>
  <c r="AQ8" i="128"/>
  <c r="AR8" i="128"/>
  <c r="Y814" i="125"/>
  <c r="Y469" i="125"/>
  <c r="Y498" i="125"/>
  <c r="U27" i="125"/>
  <c r="U550" i="125"/>
  <c r="U198" i="125"/>
  <c r="V893" i="125"/>
  <c r="V390" i="125"/>
  <c r="V667" i="125"/>
  <c r="Y471" i="125"/>
  <c r="AP18" i="128"/>
  <c r="Y595" i="125"/>
  <c r="V54" i="125"/>
  <c r="V735" i="125"/>
  <c r="W893" i="125"/>
  <c r="T893" i="125"/>
  <c r="T132" i="125"/>
  <c r="U676" i="125"/>
  <c r="V927" i="125"/>
  <c r="T209" i="125"/>
  <c r="W209" i="125"/>
  <c r="Y765" i="125"/>
  <c r="Y726" i="125"/>
  <c r="U639" i="125"/>
  <c r="V119" i="125"/>
  <c r="V155" i="125"/>
  <c r="T148" i="125"/>
  <c r="W148" i="125"/>
  <c r="U900" i="125"/>
  <c r="V360" i="125"/>
  <c r="Y757" i="125"/>
  <c r="T648" i="125"/>
  <c r="W648" i="125"/>
  <c r="U929" i="125"/>
  <c r="Y719" i="125"/>
  <c r="V503" i="125"/>
  <c r="AN42" i="128"/>
  <c r="U300" i="125"/>
  <c r="U800" i="125"/>
  <c r="Y920" i="125"/>
  <c r="Y684" i="125"/>
  <c r="U346" i="125"/>
  <c r="U68" i="125"/>
  <c r="U72" i="125"/>
  <c r="V534" i="125"/>
  <c r="V15" i="125"/>
  <c r="Y797" i="125"/>
  <c r="U39" i="125"/>
  <c r="Y144" i="125"/>
  <c r="U332" i="125"/>
  <c r="T229" i="125"/>
  <c r="W229" i="125"/>
  <c r="U925" i="125"/>
  <c r="V165" i="125"/>
  <c r="U663" i="125"/>
  <c r="V123" i="125"/>
  <c r="Y479" i="125"/>
  <c r="U767" i="125"/>
  <c r="U538" i="125"/>
  <c r="U49" i="125"/>
  <c r="Y425" i="125"/>
  <c r="Y360" i="125"/>
  <c r="U78" i="125"/>
  <c r="Y442" i="125"/>
  <c r="U410" i="125"/>
  <c r="U474" i="125"/>
  <c r="W825" i="125"/>
  <c r="T825" i="125"/>
  <c r="Y609" i="125"/>
  <c r="W478" i="125"/>
  <c r="T478" i="125"/>
  <c r="U157" i="125"/>
  <c r="V129" i="125"/>
  <c r="T516" i="125"/>
  <c r="V36" i="128"/>
  <c r="S36" i="128"/>
  <c r="Y69" i="125"/>
  <c r="V671" i="125"/>
  <c r="V595" i="125"/>
  <c r="U138" i="125"/>
  <c r="V391" i="125"/>
  <c r="V355" i="125"/>
  <c r="W27" i="125"/>
  <c r="T27" i="125"/>
  <c r="Y300" i="125"/>
  <c r="V142" i="125"/>
  <c r="V103" i="125"/>
  <c r="V557" i="125"/>
  <c r="Y154" i="125"/>
  <c r="T443" i="125"/>
  <c r="T56" i="125"/>
  <c r="U502" i="125"/>
  <c r="U603" i="125"/>
  <c r="Y728" i="125"/>
  <c r="Y411" i="125"/>
  <c r="U460" i="125"/>
  <c r="T841" i="125"/>
  <c r="W841" i="125"/>
  <c r="V909" i="125"/>
  <c r="AL40" i="128"/>
  <c r="AO40" i="128"/>
  <c r="U279" i="125"/>
  <c r="W795" i="125"/>
  <c r="T795" i="125"/>
  <c r="Y613" i="125"/>
  <c r="U512" i="125"/>
  <c r="U166" i="125"/>
  <c r="V399" i="125"/>
  <c r="Y433" i="125"/>
  <c r="V242" i="125"/>
  <c r="W567" i="125"/>
  <c r="T567" i="125"/>
  <c r="W748" i="125"/>
  <c r="T748" i="125"/>
  <c r="V190" i="125"/>
  <c r="U691" i="125"/>
  <c r="Y153" i="125"/>
  <c r="V807" i="125"/>
  <c r="U214" i="125"/>
  <c r="Y70" i="125"/>
  <c r="Y376" i="125"/>
  <c r="U325" i="125"/>
  <c r="V86" i="125"/>
  <c r="U123" i="125"/>
  <c r="U648" i="125"/>
  <c r="V237" i="125"/>
  <c r="U546" i="125"/>
  <c r="T277" i="125"/>
  <c r="W277" i="125"/>
  <c r="W126" i="125"/>
  <c r="T126" i="125"/>
  <c r="W856" i="125"/>
  <c r="T856" i="125"/>
  <c r="T59" i="125"/>
  <c r="Y632" i="125"/>
  <c r="Y268" i="125"/>
  <c r="K17" i="124"/>
  <c r="N17" i="44" s="1"/>
  <c r="W17" i="44" s="1"/>
  <c r="T57" i="125"/>
  <c r="Y856" i="125"/>
  <c r="W887" i="125"/>
  <c r="T887" i="125"/>
  <c r="V270" i="125"/>
  <c r="T37" i="125"/>
  <c r="W37" i="125"/>
  <c r="AU20" i="128"/>
  <c r="AY20" i="128" s="1"/>
  <c r="W144" i="125"/>
  <c r="T144" i="125"/>
  <c r="T154" i="125"/>
  <c r="V924" i="125"/>
  <c r="U872" i="125"/>
  <c r="V344" i="125"/>
  <c r="V102" i="125"/>
  <c r="V315" i="125"/>
  <c r="U647" i="125"/>
  <c r="U579" i="125"/>
  <c r="W411" i="125"/>
  <c r="T411" i="125"/>
  <c r="U824" i="125"/>
  <c r="W425" i="125"/>
  <c r="T425" i="125"/>
  <c r="W618" i="125"/>
  <c r="T618" i="125"/>
  <c r="U401" i="125"/>
  <c r="T81" i="125"/>
  <c r="V848" i="125"/>
  <c r="V782" i="125"/>
  <c r="AB15" i="124"/>
  <c r="AA15" i="124"/>
  <c r="AC15" i="124"/>
  <c r="U15" i="124"/>
  <c r="AF15" i="124"/>
  <c r="W15" i="124"/>
  <c r="O15" i="44" s="1"/>
  <c r="X15" i="44" s="1"/>
  <c r="Y15" i="124"/>
  <c r="V15" i="124"/>
  <c r="AH15" i="124"/>
  <c r="Z15" i="124"/>
  <c r="X15" i="124"/>
  <c r="AE15" i="124"/>
  <c r="Y306" i="125"/>
  <c r="T877" i="125"/>
  <c r="W877" i="125"/>
  <c r="V691" i="125"/>
  <c r="Y20" i="125"/>
  <c r="V511" i="125"/>
  <c r="T662" i="125"/>
  <c r="W662" i="125"/>
  <c r="W562" i="125"/>
  <c r="T562" i="125"/>
  <c r="U841" i="125"/>
  <c r="V235" i="125"/>
  <c r="AP21" i="128"/>
  <c r="T688" i="125"/>
  <c r="W688" i="125"/>
  <c r="W145" i="125"/>
  <c r="T145" i="125"/>
  <c r="Y295" i="125"/>
  <c r="Y420" i="125"/>
  <c r="T459" i="125"/>
  <c r="W459" i="125"/>
  <c r="Y493" i="125"/>
  <c r="U217" i="125"/>
  <c r="V376" i="125"/>
  <c r="Y861" i="125"/>
  <c r="W745" i="125"/>
  <c r="T745" i="125"/>
  <c r="V477" i="125"/>
  <c r="U236" i="125"/>
  <c r="V287" i="125"/>
  <c r="Y867" i="125"/>
  <c r="U245" i="125"/>
  <c r="Y198" i="125"/>
  <c r="Y13" i="125"/>
  <c r="U121" i="125"/>
  <c r="K16" i="124"/>
  <c r="N16" i="44" s="1"/>
  <c r="W16" i="44" s="1"/>
  <c r="E8" i="124"/>
  <c r="D8" i="44" s="1"/>
  <c r="AG8" i="124"/>
  <c r="Y843" i="125"/>
  <c r="V83" i="125"/>
  <c r="U803" i="125"/>
  <c r="V224" i="125"/>
  <c r="V828" i="125"/>
  <c r="Y180" i="125"/>
  <c r="V343" i="125"/>
  <c r="U886" i="125"/>
  <c r="V784" i="125"/>
  <c r="Y774" i="125"/>
  <c r="Y369" i="125"/>
  <c r="U715" i="125"/>
  <c r="V73" i="125"/>
  <c r="T284" i="125"/>
  <c r="W284" i="125"/>
  <c r="U557" i="125"/>
  <c r="T582" i="125"/>
  <c r="W582" i="125"/>
  <c r="Y251" i="125"/>
  <c r="T939" i="125"/>
  <c r="W939" i="125"/>
  <c r="U653" i="125"/>
  <c r="W297" i="125"/>
  <c r="T297" i="125"/>
  <c r="V361" i="125"/>
  <c r="Y152" i="125"/>
  <c r="S38" i="128"/>
  <c r="V38" i="128"/>
  <c r="K32" i="124"/>
  <c r="W210" i="125"/>
  <c r="T210" i="125"/>
  <c r="K9" i="124"/>
  <c r="N9" i="44" s="1"/>
  <c r="W9" i="44" s="1"/>
  <c r="V596" i="125"/>
  <c r="T202" i="125"/>
  <c r="W202" i="125"/>
  <c r="V810" i="125"/>
  <c r="V679" i="125"/>
  <c r="T635" i="125"/>
  <c r="V877" i="125"/>
  <c r="T282" i="125"/>
  <c r="W282" i="125"/>
  <c r="U400" i="125"/>
  <c r="U169" i="125"/>
  <c r="V734" i="125"/>
  <c r="U519" i="125"/>
  <c r="W929" i="125"/>
  <c r="T929" i="125"/>
  <c r="V928" i="125"/>
  <c r="U807" i="125"/>
  <c r="AQ37" i="128"/>
  <c r="AS37" i="128"/>
  <c r="AR37" i="128"/>
  <c r="V720" i="125"/>
  <c r="U599" i="125"/>
  <c r="H26" i="124"/>
  <c r="I26" i="44" s="1"/>
  <c r="Y172" i="125"/>
  <c r="W45" i="125"/>
  <c r="T45" i="125"/>
  <c r="V552" i="125"/>
  <c r="U905" i="125"/>
  <c r="T882" i="125"/>
  <c r="W882" i="125"/>
  <c r="V499" i="125"/>
  <c r="V637" i="125"/>
  <c r="Y678" i="125"/>
  <c r="V761" i="125"/>
  <c r="Y195" i="125"/>
  <c r="W236" i="125"/>
  <c r="T236" i="125"/>
  <c r="U669" i="125"/>
  <c r="U911" i="125"/>
  <c r="Y40" i="125"/>
  <c r="T561" i="125"/>
  <c r="W561" i="125"/>
  <c r="V904" i="125"/>
  <c r="U345" i="125"/>
  <c r="U50" i="125"/>
  <c r="V115" i="125"/>
  <c r="Y17" i="125"/>
  <c r="Y680" i="125"/>
  <c r="W664" i="125"/>
  <c r="T664" i="125"/>
  <c r="T462" i="125"/>
  <c r="W462" i="125"/>
  <c r="Y654" i="125"/>
  <c r="W447" i="125"/>
  <c r="T447" i="125"/>
  <c r="T379" i="125"/>
  <c r="W379" i="125"/>
  <c r="Y509" i="125"/>
  <c r="U130" i="125"/>
  <c r="AU11" i="128"/>
  <c r="AY11" i="128" s="1"/>
  <c r="V172" i="125"/>
  <c r="T165" i="125"/>
  <c r="W165" i="125"/>
  <c r="U377" i="125"/>
  <c r="T182" i="125"/>
  <c r="Y406" i="125"/>
  <c r="W507" i="125"/>
  <c r="T507" i="125"/>
  <c r="AC13" i="124"/>
  <c r="AH13" i="124"/>
  <c r="AB13" i="124"/>
  <c r="Y13" i="124"/>
  <c r="AE13" i="124"/>
  <c r="X13" i="124"/>
  <c r="Z13" i="124"/>
  <c r="AA13" i="124"/>
  <c r="U13" i="124"/>
  <c r="V13" i="124"/>
  <c r="AF13" i="124"/>
  <c r="W13" i="124"/>
  <c r="O13" i="44" s="1"/>
  <c r="X13" i="44" s="1"/>
  <c r="U370" i="125"/>
  <c r="V626" i="125"/>
  <c r="Y532" i="125"/>
  <c r="W292" i="125"/>
  <c r="T292" i="125"/>
  <c r="U661" i="125"/>
  <c r="U875" i="125"/>
  <c r="Y117" i="125"/>
  <c r="Y173" i="125"/>
  <c r="U761" i="125"/>
  <c r="U212" i="125"/>
  <c r="Y402" i="125"/>
  <c r="Y58" i="125"/>
  <c r="T242" i="125"/>
  <c r="W242" i="125"/>
  <c r="V90" i="125"/>
  <c r="V559" i="125"/>
  <c r="T93" i="125"/>
  <c r="W93" i="125"/>
  <c r="Y321" i="125"/>
  <c r="T587" i="125"/>
  <c r="T891" i="125"/>
  <c r="W891" i="125"/>
  <c r="W642" i="125"/>
  <c r="T642" i="125"/>
  <c r="V338" i="125"/>
  <c r="U907" i="125"/>
  <c r="U613" i="125"/>
  <c r="U13" i="125"/>
  <c r="U363" i="125"/>
  <c r="T30" i="125"/>
  <c r="W30" i="125"/>
  <c r="U805" i="125"/>
  <c r="V942" i="125"/>
  <c r="V77" i="125"/>
  <c r="AU7" i="128"/>
  <c r="AY7" i="128" s="1"/>
  <c r="T273" i="125"/>
  <c r="U19" i="125"/>
  <c r="Y235" i="125"/>
  <c r="U775" i="125"/>
  <c r="T207" i="125"/>
  <c r="W207" i="125"/>
  <c r="U693" i="125"/>
  <c r="U568" i="125"/>
  <c r="Y84" i="125"/>
  <c r="W399" i="125"/>
  <c r="T399" i="125"/>
  <c r="U115" i="125"/>
  <c r="Y735" i="125"/>
  <c r="Y759" i="125"/>
  <c r="Y362" i="125"/>
  <c r="T420" i="125"/>
  <c r="W528" i="125"/>
  <c r="T528" i="125"/>
  <c r="Y288" i="125"/>
  <c r="V736" i="125"/>
  <c r="Y708" i="125"/>
  <c r="Y893" i="125"/>
  <c r="U509" i="125"/>
  <c r="Y603" i="125"/>
  <c r="U561" i="125"/>
  <c r="W18" i="125"/>
  <c r="T18" i="125"/>
  <c r="W147" i="125"/>
  <c r="T147" i="125"/>
  <c r="V589" i="125"/>
  <c r="U679" i="125"/>
  <c r="V825" i="125"/>
  <c r="U702" i="125"/>
  <c r="V64" i="125"/>
  <c r="W672" i="125"/>
  <c r="T672" i="125"/>
  <c r="V48" i="125"/>
  <c r="V926" i="125"/>
  <c r="U652" i="125"/>
  <c r="Y924" i="125"/>
  <c r="V883" i="125"/>
  <c r="U42" i="128"/>
  <c r="Y473" i="125"/>
  <c r="U494" i="125"/>
  <c r="T62" i="125"/>
  <c r="W62" i="125"/>
  <c r="Y746" i="125"/>
  <c r="W64" i="125"/>
  <c r="T64" i="125"/>
  <c r="U174" i="125"/>
  <c r="W73" i="125"/>
  <c r="T73" i="125"/>
  <c r="V195" i="125"/>
  <c r="T408" i="125"/>
  <c r="W408" i="125"/>
  <c r="Y932" i="125"/>
  <c r="W16" i="125"/>
  <c r="T16" i="125"/>
  <c r="V403" i="125"/>
  <c r="T153" i="125"/>
  <c r="T206" i="125"/>
  <c r="W728" i="125"/>
  <c r="T728" i="125"/>
  <c r="V411" i="125"/>
  <c r="V34" i="125"/>
  <c r="AP20" i="128"/>
  <c r="AA7" i="124"/>
  <c r="AB7" i="124"/>
  <c r="V7" i="124"/>
  <c r="W7" i="124"/>
  <c r="O7" i="44" s="1"/>
  <c r="X7" i="44" s="1"/>
  <c r="AC7" i="124"/>
  <c r="AE7" i="124"/>
  <c r="Z7" i="124"/>
  <c r="U7" i="124"/>
  <c r="AH7" i="124"/>
  <c r="Y7" i="124"/>
  <c r="AF7" i="124"/>
  <c r="X7" i="124"/>
  <c r="U608" i="125"/>
  <c r="Y205" i="125"/>
  <c r="V808" i="125"/>
  <c r="W346" i="125"/>
  <c r="T346" i="125"/>
  <c r="AS38" i="128"/>
  <c r="AQ38" i="128"/>
  <c r="AR38" i="128"/>
  <c r="U888" i="125"/>
  <c r="U890" i="125"/>
  <c r="Y37" i="125"/>
  <c r="V264" i="125"/>
  <c r="U936" i="125"/>
  <c r="T285" i="125"/>
  <c r="W285" i="125"/>
  <c r="AP24" i="128"/>
  <c r="U358" i="125"/>
  <c r="U278" i="125"/>
  <c r="Y768" i="125"/>
  <c r="T13" i="125"/>
  <c r="W13" i="125"/>
  <c r="Y564" i="125"/>
  <c r="V455" i="125"/>
  <c r="V453" i="125"/>
  <c r="U574" i="125"/>
  <c r="T357" i="125"/>
  <c r="W357" i="125"/>
  <c r="Y227" i="125"/>
  <c r="V757" i="125"/>
  <c r="W520" i="125"/>
  <c r="T520" i="125"/>
  <c r="V416" i="125"/>
  <c r="Y707" i="125"/>
  <c r="U727" i="125"/>
  <c r="U434" i="125"/>
  <c r="V461" i="125"/>
  <c r="U630" i="125"/>
  <c r="V495" i="125"/>
  <c r="V120" i="125"/>
  <c r="V259" i="125"/>
  <c r="V833" i="125"/>
  <c r="T240" i="125"/>
  <c r="W240" i="125"/>
  <c r="W192" i="125"/>
  <c r="T192" i="125"/>
  <c r="Y126" i="125"/>
  <c r="Y713" i="125"/>
  <c r="T598" i="125"/>
  <c r="W598" i="125"/>
  <c r="U357" i="125"/>
  <c r="U628" i="125"/>
  <c r="U658" i="125"/>
  <c r="U291" i="125"/>
  <c r="V112" i="125"/>
  <c r="W309" i="125"/>
  <c r="T309" i="125"/>
  <c r="H30" i="124"/>
  <c r="I30" i="44" s="1"/>
  <c r="V212" i="125"/>
  <c r="U120" i="125"/>
  <c r="T321" i="125"/>
  <c r="W321" i="125"/>
  <c r="U634" i="125"/>
  <c r="Y243" i="125"/>
  <c r="U365" i="125"/>
  <c r="W449" i="125"/>
  <c r="T449" i="125"/>
  <c r="U748" i="125"/>
  <c r="V260" i="125"/>
  <c r="T527" i="125"/>
  <c r="W527" i="125"/>
  <c r="V702" i="125"/>
  <c r="U373" i="125"/>
  <c r="U181" i="125"/>
  <c r="Y86" i="125"/>
  <c r="T352" i="125"/>
  <c r="W352" i="125"/>
  <c r="W179" i="125"/>
  <c r="T179" i="125"/>
  <c r="Y828" i="125"/>
  <c r="T549" i="125"/>
  <c r="W549" i="125"/>
  <c r="T60" i="125"/>
  <c r="U101" i="125"/>
  <c r="U471" i="125"/>
  <c r="T568" i="125"/>
  <c r="W568" i="125"/>
  <c r="W646" i="125"/>
  <c r="T646" i="125"/>
  <c r="V433" i="125"/>
  <c r="U82" i="125"/>
  <c r="U184" i="125"/>
  <c r="V923" i="125"/>
  <c r="T249" i="125"/>
  <c r="W249" i="125"/>
  <c r="V273" i="125"/>
  <c r="V548" i="125"/>
  <c r="U38" i="125"/>
  <c r="V440" i="125"/>
  <c r="U310" i="125"/>
  <c r="Y418" i="125"/>
  <c r="T785" i="125"/>
  <c r="W785" i="125"/>
  <c r="Y83" i="125"/>
  <c r="V441" i="125"/>
  <c r="V62" i="125"/>
  <c r="W120" i="125"/>
  <c r="T120" i="125"/>
  <c r="U160" i="125"/>
  <c r="T575" i="125"/>
  <c r="W575" i="125"/>
  <c r="Y484" i="125"/>
  <c r="W63" i="125"/>
  <c r="T63" i="125"/>
  <c r="V936" i="125"/>
  <c r="W130" i="125"/>
  <c r="T130" i="125"/>
  <c r="V763" i="125"/>
  <c r="W386" i="125"/>
  <c r="T386" i="125"/>
  <c r="Y310" i="125"/>
  <c r="U477" i="125"/>
  <c r="U302" i="125"/>
  <c r="U231" i="125"/>
  <c r="W358" i="125"/>
  <c r="T358" i="125"/>
  <c r="V14" i="125"/>
  <c r="Y119" i="125"/>
  <c r="Y309" i="125"/>
  <c r="U148" i="125"/>
  <c r="Y176" i="125"/>
  <c r="T519" i="125"/>
  <c r="W519" i="125"/>
  <c r="Y128" i="125"/>
  <c r="V872" i="125"/>
  <c r="U265" i="125"/>
  <c r="W335" i="125"/>
  <c r="T335" i="125"/>
  <c r="V678" i="125"/>
  <c r="U686" i="125"/>
  <c r="V312" i="125"/>
  <c r="Y213" i="125"/>
  <c r="V125" i="125"/>
  <c r="Y730" i="125"/>
  <c r="T667" i="125"/>
  <c r="W667" i="125"/>
  <c r="V44" i="125"/>
  <c r="V18" i="125"/>
  <c r="U522" i="125"/>
  <c r="V133" i="125"/>
  <c r="U571" i="125"/>
  <c r="V143" i="125"/>
  <c r="V104" i="125"/>
  <c r="W275" i="125"/>
  <c r="T275" i="125"/>
  <c r="Y443" i="125"/>
  <c r="W842" i="125"/>
  <c r="T842" i="125"/>
  <c r="V585" i="125"/>
  <c r="U70" i="125"/>
  <c r="W468" i="125"/>
  <c r="T468" i="125"/>
  <c r="V294" i="125"/>
  <c r="U266" i="125"/>
  <c r="W684" i="125"/>
  <c r="T684" i="125"/>
  <c r="Y214" i="125"/>
  <c r="AP37" i="128"/>
  <c r="W133" i="125"/>
  <c r="T133" i="125"/>
  <c r="U442" i="125"/>
  <c r="V185" i="125"/>
  <c r="Y168" i="125"/>
  <c r="V601" i="125"/>
  <c r="V401" i="125"/>
  <c r="K26" i="124"/>
  <c r="N26" i="44" s="1"/>
  <c r="V290" i="125"/>
  <c r="T760" i="125"/>
  <c r="W760" i="125"/>
  <c r="U150" i="125"/>
  <c r="V834" i="125"/>
  <c r="U787" i="125"/>
  <c r="V150" i="125"/>
  <c r="U393" i="125"/>
  <c r="W610" i="125"/>
  <c r="T610" i="125"/>
  <c r="U222" i="125"/>
  <c r="W551" i="125"/>
  <c r="T551" i="125"/>
  <c r="U598" i="125"/>
  <c r="Y640" i="125"/>
  <c r="U424" i="125"/>
  <c r="Y716" i="125"/>
  <c r="U721" i="125"/>
  <c r="T142" i="125"/>
  <c r="W142" i="125"/>
  <c r="Y248" i="125"/>
  <c r="T491" i="125"/>
  <c r="U248" i="125"/>
  <c r="W407" i="125"/>
  <c r="T407" i="125"/>
  <c r="U754" i="125"/>
  <c r="T177" i="125"/>
  <c r="U600" i="125"/>
  <c r="Y336" i="125"/>
  <c r="V639" i="125"/>
  <c r="Y55" i="125"/>
  <c r="T46" i="128"/>
  <c r="T833" i="125"/>
  <c r="W833" i="125"/>
  <c r="V649" i="125"/>
  <c r="Y500" i="125"/>
  <c r="Y140" i="125"/>
  <c r="T923" i="125"/>
  <c r="W923" i="125"/>
  <c r="U811" i="125"/>
  <c r="Y942" i="125"/>
  <c r="V254" i="125"/>
  <c r="U161" i="125"/>
  <c r="Y97" i="125"/>
  <c r="W116" i="125"/>
  <c r="T116" i="125"/>
  <c r="V939" i="125"/>
  <c r="V908" i="125"/>
  <c r="Y323" i="125"/>
  <c r="U681" i="125"/>
  <c r="U701" i="125"/>
  <c r="V571" i="125"/>
  <c r="W402" i="125"/>
  <c r="T402" i="125"/>
  <c r="T835" i="125"/>
  <c r="W835" i="125"/>
  <c r="W95" i="125"/>
  <c r="T95" i="125"/>
  <c r="U485" i="125"/>
  <c r="Y412" i="125"/>
  <c r="T458" i="125"/>
  <c r="W458" i="125"/>
  <c r="W615" i="125"/>
  <c r="T615" i="125"/>
  <c r="U111" i="125"/>
  <c r="U576" i="125"/>
  <c r="V267" i="125"/>
  <c r="U234" i="125"/>
  <c r="Y17" i="124"/>
  <c r="AE17" i="124"/>
  <c r="W17" i="124"/>
  <c r="O17" i="44" s="1"/>
  <c r="X17" i="44" s="1"/>
  <c r="X17" i="124"/>
  <c r="AH17" i="124"/>
  <c r="AF17" i="124"/>
  <c r="AC17" i="124"/>
  <c r="AB17" i="124"/>
  <c r="V17" i="124"/>
  <c r="U17" i="124"/>
  <c r="Z17" i="124"/>
  <c r="AA17" i="124"/>
  <c r="T872" i="125"/>
  <c r="W872" i="125"/>
  <c r="AQ17" i="128"/>
  <c r="AR17" i="128"/>
  <c r="T729" i="125"/>
  <c r="W729" i="125"/>
  <c r="U67" i="125"/>
  <c r="W375" i="125"/>
  <c r="T375" i="125"/>
  <c r="Y400" i="125"/>
  <c r="U381" i="125"/>
  <c r="U866" i="125"/>
  <c r="V603" i="125"/>
  <c r="W286" i="125"/>
  <c r="T286" i="125"/>
  <c r="Y405" i="125"/>
  <c r="AQ12" i="128"/>
  <c r="AR12" i="128"/>
  <c r="T771" i="125"/>
  <c r="W771" i="125"/>
  <c r="U810" i="125"/>
  <c r="T537" i="125"/>
  <c r="W537" i="125"/>
  <c r="W77" i="125"/>
  <c r="T77" i="125"/>
  <c r="W884" i="125"/>
  <c r="T884" i="125"/>
  <c r="V550" i="125"/>
  <c r="W533" i="125"/>
  <c r="T533" i="125"/>
  <c r="W651" i="125"/>
  <c r="T651" i="125"/>
  <c r="Y909" i="125"/>
  <c r="E22" i="124"/>
  <c r="D22" i="44" s="1"/>
  <c r="AG22" i="124"/>
  <c r="Y355" i="125"/>
  <c r="V213" i="125"/>
  <c r="V905" i="125"/>
  <c r="Y423" i="125"/>
  <c r="Y527" i="125"/>
  <c r="V316" i="125"/>
  <c r="T369" i="125"/>
  <c r="W369" i="125"/>
  <c r="AQ34" i="128"/>
  <c r="AR34" i="128"/>
  <c r="W479" i="125"/>
  <c r="T479" i="125"/>
  <c r="Y921" i="125"/>
  <c r="U560" i="125"/>
  <c r="V248" i="125"/>
  <c r="V277" i="125"/>
  <c r="V462" i="125"/>
  <c r="W677" i="125"/>
  <c r="T677" i="125"/>
  <c r="V752" i="125"/>
  <c r="T451" i="125"/>
  <c r="W451" i="125"/>
  <c r="W233" i="125"/>
  <c r="T233" i="125"/>
  <c r="V695" i="125"/>
  <c r="AP45" i="128"/>
  <c r="V609" i="125"/>
  <c r="U605" i="125"/>
  <c r="Y265" i="125"/>
  <c r="V307" i="125"/>
  <c r="T647" i="125"/>
  <c r="W647" i="125"/>
  <c r="T815" i="125"/>
  <c r="W815" i="125"/>
  <c r="U638" i="125"/>
  <c r="Y579" i="125"/>
  <c r="V406" i="125"/>
  <c r="U17" i="125"/>
  <c r="V168" i="125"/>
  <c r="U431" i="125"/>
  <c r="U51" i="125"/>
  <c r="T577" i="125"/>
  <c r="W577" i="125"/>
  <c r="T327" i="125"/>
  <c r="W327" i="125"/>
  <c r="V454" i="125"/>
  <c r="E21" i="124"/>
  <c r="D21" i="44" s="1"/>
  <c r="AG21" i="124"/>
  <c r="Y250" i="125"/>
  <c r="U771" i="125"/>
  <c r="U835" i="125"/>
  <c r="V794" i="125"/>
  <c r="K10" i="124"/>
  <c r="N10" i="44" s="1"/>
  <c r="W10" i="44" s="1"/>
  <c r="U421" i="125"/>
  <c r="U430" i="125"/>
  <c r="U482" i="125"/>
  <c r="U261" i="125"/>
  <c r="Y927" i="125"/>
  <c r="W751" i="125"/>
  <c r="T751" i="125"/>
  <c r="T766" i="125"/>
  <c r="W766" i="125"/>
  <c r="T234" i="125"/>
  <c r="W234" i="125"/>
  <c r="W723" i="125"/>
  <c r="T723" i="125"/>
  <c r="W653" i="125"/>
  <c r="T653" i="125"/>
  <c r="V742" i="125"/>
  <c r="U829" i="125"/>
  <c r="T141" i="125"/>
  <c r="W141" i="125"/>
  <c r="Y270" i="125"/>
  <c r="V791" i="125"/>
  <c r="U878" i="125"/>
  <c r="V241" i="125"/>
  <c r="V19" i="125"/>
  <c r="AL45" i="128"/>
  <c r="AO45" i="128"/>
  <c r="T159" i="125"/>
  <c r="W159" i="125"/>
  <c r="V741" i="125"/>
  <c r="Y93" i="125"/>
  <c r="E31" i="124"/>
  <c r="D31" i="44" s="1"/>
  <c r="U193" i="125"/>
  <c r="T384" i="125"/>
  <c r="W384" i="125"/>
  <c r="V374" i="125"/>
  <c r="V144" i="125"/>
  <c r="U549" i="125"/>
  <c r="Y51" i="125"/>
  <c r="T241" i="125"/>
  <c r="W241" i="125"/>
  <c r="W246" i="125"/>
  <c r="T246" i="125"/>
  <c r="Y427" i="125"/>
  <c r="T279" i="125"/>
  <c r="W279" i="125"/>
  <c r="V258" i="125"/>
  <c r="Y190" i="125"/>
  <c r="T333" i="125"/>
  <c r="W333" i="125"/>
  <c r="V855" i="125"/>
  <c r="U848" i="125"/>
  <c r="T173" i="125"/>
  <c r="W173" i="125"/>
  <c r="W858" i="125"/>
  <c r="T858" i="125"/>
  <c r="U269" i="125"/>
  <c r="V621" i="125"/>
  <c r="U441" i="125"/>
  <c r="W15" i="125"/>
  <c r="T15" i="125"/>
  <c r="T193" i="125"/>
  <c r="W193" i="125"/>
  <c r="K31" i="124"/>
  <c r="N31" i="44" s="1"/>
  <c r="W220" i="125"/>
  <c r="T220" i="125"/>
  <c r="U152" i="125"/>
  <c r="V256" i="125"/>
  <c r="V99" i="125"/>
  <c r="T661" i="125"/>
  <c r="W661" i="125"/>
  <c r="Y351" i="125"/>
  <c r="V261" i="125"/>
  <c r="U780" i="125"/>
  <c r="Y307" i="125"/>
  <c r="U202" i="125"/>
  <c r="Y439" i="125"/>
  <c r="V597" i="125"/>
  <c r="T355" i="125"/>
  <c r="W355" i="125"/>
  <c r="U530" i="125"/>
  <c r="U622" i="125"/>
  <c r="W397" i="125"/>
  <c r="T397" i="125"/>
  <c r="V178" i="125"/>
  <c r="Y191" i="125"/>
  <c r="W254" i="125"/>
  <c r="T254" i="125"/>
  <c r="V59" i="125"/>
  <c r="U541" i="125"/>
  <c r="V227" i="125"/>
  <c r="W230" i="125"/>
  <c r="T230" i="125"/>
  <c r="V158" i="125"/>
  <c r="Y318" i="125"/>
  <c r="AQ14" i="128"/>
  <c r="AR14" i="128"/>
  <c r="W707" i="125"/>
  <c r="T707" i="125"/>
  <c r="T522" i="125"/>
  <c r="W522" i="125"/>
  <c r="V507" i="125"/>
  <c r="W313" i="125"/>
  <c r="T313" i="125"/>
  <c r="V580" i="125"/>
  <c r="V636" i="125"/>
  <c r="V95" i="125"/>
  <c r="Y387" i="125"/>
  <c r="V513" i="125"/>
  <c r="Y357" i="125"/>
  <c r="T10" i="125"/>
  <c r="W437" i="125"/>
  <c r="T437" i="125"/>
  <c r="U593" i="125"/>
  <c r="Y886" i="125"/>
  <c r="Y565" i="125"/>
  <c r="T932" i="125"/>
  <c r="W932" i="125"/>
  <c r="V45" i="125"/>
  <c r="Y431" i="125"/>
  <c r="V388" i="125"/>
  <c r="W253" i="125"/>
  <c r="T253" i="125"/>
  <c r="U725" i="125"/>
  <c r="V89" i="125"/>
  <c r="V41" i="125"/>
  <c r="U601" i="125"/>
  <c r="V78" i="125"/>
  <c r="Y324" i="125"/>
  <c r="T461" i="125"/>
  <c r="W461" i="125"/>
  <c r="U837" i="125"/>
  <c r="H11" i="124"/>
  <c r="I11" i="44" s="1"/>
  <c r="K11" i="44" s="1"/>
  <c r="Y377" i="125"/>
  <c r="Y171" i="125"/>
  <c r="Y345" i="125"/>
  <c r="V284" i="125"/>
  <c r="V398" i="125"/>
  <c r="T473" i="125"/>
  <c r="W473" i="125"/>
  <c r="AQ20" i="128"/>
  <c r="AR20" i="128"/>
  <c r="Y237" i="125"/>
  <c r="U339" i="125"/>
  <c r="Y186" i="125"/>
  <c r="V689" i="125"/>
  <c r="V745" i="125"/>
  <c r="U16" i="125"/>
  <c r="T470" i="125"/>
  <c r="W470" i="125"/>
  <c r="K12" i="124"/>
  <c r="N12" i="44" s="1"/>
  <c r="W12" i="44" s="1"/>
  <c r="V36" i="125"/>
  <c r="T237" i="125"/>
  <c r="W237" i="125"/>
  <c r="Y827" i="125"/>
  <c r="W135" i="125"/>
  <c r="T135" i="125"/>
  <c r="Y341" i="125"/>
  <c r="T258" i="125"/>
  <c r="W258" i="125"/>
  <c r="U520" i="125"/>
  <c r="V859" i="125"/>
  <c r="V647" i="125"/>
  <c r="V27" i="125"/>
  <c r="T903" i="125"/>
  <c r="W903" i="125"/>
  <c r="U318" i="125"/>
  <c r="W124" i="125"/>
  <c r="T124" i="125"/>
  <c r="U429" i="125"/>
  <c r="V799" i="125"/>
  <c r="U626" i="125"/>
  <c r="W465" i="125"/>
  <c r="T465" i="125"/>
  <c r="U637" i="125"/>
  <c r="U791" i="125"/>
  <c r="U95" i="125"/>
  <c r="U187" i="125"/>
  <c r="V180" i="125"/>
  <c r="T824" i="125"/>
  <c r="W824" i="125"/>
  <c r="U564" i="125"/>
  <c r="V661" i="125"/>
  <c r="U21" i="125"/>
  <c r="Y35" i="125"/>
  <c r="W609" i="125"/>
  <c r="T609" i="125"/>
  <c r="U591" i="125"/>
  <c r="Y160" i="125"/>
  <c r="U556" i="125"/>
  <c r="Y290" i="125"/>
  <c r="V288" i="125"/>
  <c r="V475" i="125"/>
  <c r="Y519" i="125"/>
  <c r="T67" i="125"/>
  <c r="W67" i="125"/>
  <c r="T219" i="125"/>
  <c r="W219" i="125"/>
  <c r="Y294" i="125"/>
  <c r="Y226" i="125"/>
  <c r="Y199" i="125"/>
  <c r="U194" i="125"/>
  <c r="V643" i="125"/>
  <c r="W544" i="125"/>
  <c r="T544" i="125"/>
  <c r="T12" i="125"/>
  <c r="Y417" i="125"/>
  <c r="T243" i="125"/>
  <c r="W243" i="125"/>
  <c r="U935" i="125"/>
  <c r="Y12" i="125"/>
  <c r="U876" i="125"/>
  <c r="U602" i="125"/>
  <c r="Y740" i="125"/>
  <c r="Y124" i="125"/>
  <c r="T650" i="125"/>
  <c r="W650" i="125"/>
  <c r="W573" i="125"/>
  <c r="T573" i="125"/>
  <c r="V107" i="125"/>
  <c r="U183" i="125"/>
  <c r="U86" i="125"/>
  <c r="K25" i="124"/>
  <c r="N25" i="44" s="1"/>
  <c r="V393" i="125"/>
  <c r="U656" i="125"/>
  <c r="U257" i="125"/>
  <c r="U432" i="125"/>
  <c r="Y516" i="125"/>
  <c r="W340" i="125"/>
  <c r="T340" i="125"/>
  <c r="U481" i="125"/>
  <c r="H8" i="124"/>
  <c r="I8" i="44" s="1"/>
  <c r="K8" i="44" s="1"/>
  <c r="V186" i="125"/>
  <c r="V508" i="125"/>
  <c r="U205" i="125"/>
  <c r="T140" i="125"/>
  <c r="W140" i="125"/>
  <c r="T569" i="125"/>
  <c r="W569" i="125"/>
  <c r="T778" i="125"/>
  <c r="W778" i="125"/>
  <c r="U719" i="125"/>
  <c r="U752" i="125"/>
  <c r="V200" i="125"/>
  <c r="W24" i="124"/>
  <c r="O24" i="44" s="1"/>
  <c r="AC24" i="124"/>
  <c r="AE24" i="124"/>
  <c r="U24" i="124"/>
  <c r="AA24" i="124"/>
  <c r="AH24" i="124"/>
  <c r="Y24" i="124"/>
  <c r="Z24" i="124"/>
  <c r="V24" i="124"/>
  <c r="AB24" i="124"/>
  <c r="AF24" i="124"/>
  <c r="X24" i="124"/>
  <c r="Y661" i="125"/>
  <c r="U469" i="125"/>
  <c r="Y366" i="125"/>
  <c r="Y775" i="125"/>
  <c r="W546" i="125"/>
  <c r="T546" i="125"/>
  <c r="W625" i="125"/>
  <c r="T625" i="125"/>
  <c r="V160" i="125"/>
  <c r="U41" i="128"/>
  <c r="U594" i="125"/>
  <c r="U179" i="125"/>
  <c r="U99" i="125"/>
  <c r="T466" i="125"/>
  <c r="W28" i="125"/>
  <c r="T28" i="125"/>
  <c r="Y65" i="125"/>
  <c r="U36" i="128"/>
  <c r="U162" i="125"/>
  <c r="V885" i="125"/>
  <c r="Y831" i="125"/>
  <c r="Y348" i="125"/>
  <c r="T365" i="125"/>
  <c r="W365" i="125"/>
  <c r="U313" i="125"/>
  <c r="U845" i="125"/>
  <c r="Y216" i="125"/>
  <c r="AR22" i="128"/>
  <c r="AQ22" i="128"/>
  <c r="W599" i="125"/>
  <c r="T599" i="125"/>
  <c r="T719" i="125"/>
  <c r="W719" i="125"/>
  <c r="T908" i="125"/>
  <c r="W908" i="125"/>
  <c r="Y148" i="125"/>
  <c r="W100" i="125"/>
  <c r="T100" i="125"/>
  <c r="W581" i="125"/>
  <c r="T581" i="125"/>
  <c r="V126" i="125"/>
  <c r="V615" i="125"/>
  <c r="Y394" i="125"/>
  <c r="U486" i="125"/>
  <c r="T596" i="125"/>
  <c r="W596" i="125"/>
  <c r="Y223" i="125"/>
  <c r="V57" i="125"/>
  <c r="Y280" i="125"/>
  <c r="Y10" i="125"/>
  <c r="T705" i="125"/>
  <c r="W705" i="125"/>
  <c r="V311" i="125"/>
  <c r="Y26" i="125"/>
  <c r="V327" i="125"/>
  <c r="U426" i="125"/>
  <c r="Y95" i="125"/>
  <c r="AQ33" i="128"/>
  <c r="AR33" i="128"/>
  <c r="AS46" i="128"/>
  <c r="AQ46" i="128"/>
  <c r="AR46" i="128"/>
  <c r="V546" i="125"/>
  <c r="T160" i="125"/>
  <c r="W160" i="125"/>
  <c r="U165" i="125"/>
  <c r="AU24" i="128"/>
  <c r="AY24" i="128" s="1"/>
  <c r="V426" i="125"/>
  <c r="Y818" i="125"/>
  <c r="T112" i="125"/>
  <c r="W112" i="125"/>
  <c r="U448" i="125"/>
  <c r="W793" i="125"/>
  <c r="T793" i="125"/>
  <c r="U328" i="125"/>
  <c r="Y824" i="125"/>
  <c r="V375" i="125"/>
  <c r="Y553" i="125"/>
  <c r="U860" i="125"/>
  <c r="V322" i="125"/>
  <c r="U513" i="125"/>
  <c r="U612" i="125"/>
  <c r="W41" i="125"/>
  <c r="T41" i="125"/>
  <c r="U246" i="125"/>
  <c r="Y495" i="125"/>
  <c r="Y38" i="125"/>
  <c r="Y364" i="125"/>
  <c r="V196" i="125"/>
  <c r="T673" i="125"/>
  <c r="W673" i="125"/>
  <c r="W360" i="125"/>
  <c r="T360" i="125"/>
  <c r="Y136" i="125"/>
  <c r="U308" i="125"/>
  <c r="W523" i="125"/>
  <c r="T523" i="125"/>
  <c r="T444" i="125"/>
  <c r="Y231" i="125"/>
  <c r="U475" i="125"/>
  <c r="U338" i="125"/>
  <c r="W703" i="125"/>
  <c r="T703" i="125"/>
  <c r="V787" i="125"/>
  <c r="V60" i="125"/>
  <c r="U529" i="125"/>
  <c r="V249" i="125"/>
  <c r="T405" i="125"/>
  <c r="W405" i="125"/>
  <c r="U185" i="125"/>
  <c r="Y233" i="125"/>
  <c r="T48" i="125"/>
  <c r="W48" i="125"/>
  <c r="T421" i="125"/>
  <c r="W421" i="125"/>
  <c r="U793" i="125"/>
  <c r="Y571" i="125"/>
  <c r="T524" i="125"/>
  <c r="W524" i="125"/>
  <c r="Y331" i="125"/>
  <c r="W878" i="125"/>
  <c r="T878" i="125"/>
  <c r="U883" i="125"/>
  <c r="V108" i="125"/>
  <c r="V824" i="125"/>
  <c r="U298" i="125"/>
  <c r="W189" i="125"/>
  <c r="T189" i="125"/>
  <c r="Y255" i="125"/>
  <c r="T790" i="125"/>
  <c r="W790" i="125"/>
  <c r="Y520" i="125"/>
  <c r="V447" i="125"/>
  <c r="Y34" i="125"/>
  <c r="Y521" i="125"/>
  <c r="AG14" i="124"/>
  <c r="E14" i="124"/>
  <c r="D14" i="44" s="1"/>
  <c r="V216" i="125"/>
  <c r="V522" i="125"/>
  <c r="V519" i="125"/>
  <c r="U62" i="125"/>
  <c r="U799" i="125"/>
  <c r="V382" i="125"/>
  <c r="V31" i="125"/>
  <c r="U284" i="125"/>
  <c r="V778" i="125"/>
  <c r="V383" i="125"/>
  <c r="AB32" i="124"/>
  <c r="W32" i="124"/>
  <c r="Y32" i="124"/>
  <c r="V32" i="124"/>
  <c r="AA32" i="124"/>
  <c r="AC32" i="124"/>
  <c r="X32" i="124"/>
  <c r="Z32" i="124"/>
  <c r="U450" i="125"/>
  <c r="W848" i="125"/>
  <c r="T848" i="125"/>
  <c r="U215" i="125"/>
  <c r="Y131" i="125"/>
  <c r="U387" i="125"/>
  <c r="V525" i="125"/>
  <c r="W433" i="125"/>
  <c r="T433" i="125"/>
  <c r="V295" i="125"/>
  <c r="Y81" i="125"/>
  <c r="U749" i="125"/>
  <c r="V366" i="125"/>
  <c r="V413" i="125"/>
  <c r="W195" i="125"/>
  <c r="T195" i="125"/>
  <c r="V437" i="125"/>
  <c r="Y327" i="125"/>
  <c r="W218" i="125"/>
  <c r="T218" i="125"/>
  <c r="U145" i="125"/>
  <c r="V76" i="125"/>
  <c r="Y118" i="125"/>
  <c r="W649" i="125"/>
  <c r="T649" i="125"/>
  <c r="V33" i="125"/>
  <c r="W547" i="125"/>
  <c r="T547" i="125"/>
  <c r="Y634" i="125"/>
  <c r="V510" i="125"/>
  <c r="AR16" i="128"/>
  <c r="AQ16" i="128"/>
  <c r="V759" i="125"/>
  <c r="V767" i="125"/>
  <c r="T347" i="125"/>
  <c r="T245" i="125"/>
  <c r="W245" i="125"/>
  <c r="W356" i="125"/>
  <c r="T356" i="125"/>
  <c r="V208" i="125"/>
  <c r="T578" i="125"/>
  <c r="W578" i="125"/>
  <c r="Y667" i="125"/>
  <c r="Y210" i="125"/>
  <c r="W188" i="125"/>
  <c r="T188" i="125"/>
  <c r="Y830" i="125"/>
  <c r="T146" i="125"/>
  <c r="W146" i="125"/>
  <c r="U376" i="125"/>
  <c r="AU12" i="128"/>
  <c r="AY12" i="128" s="1"/>
  <c r="W831" i="125"/>
  <c r="T831" i="125"/>
  <c r="V253" i="125"/>
  <c r="V58" i="125"/>
  <c r="U170" i="125"/>
  <c r="T665" i="125"/>
  <c r="W665" i="125"/>
  <c r="W281" i="125"/>
  <c r="T281" i="125"/>
  <c r="W162" i="125"/>
  <c r="T162" i="125"/>
  <c r="V531" i="125"/>
  <c r="U731" i="125"/>
  <c r="T20" i="125"/>
  <c r="W20" i="125"/>
  <c r="V387" i="125"/>
  <c r="T875" i="125"/>
  <c r="W875" i="125"/>
  <c r="U124" i="125"/>
  <c r="U142" i="125"/>
  <c r="U526" i="125"/>
  <c r="U904" i="125"/>
  <c r="U874" i="125"/>
  <c r="W484" i="125"/>
  <c r="T484" i="125"/>
  <c r="W69" i="125"/>
  <c r="T69" i="125"/>
  <c r="U251" i="125"/>
  <c r="T143" i="125"/>
  <c r="W143" i="125"/>
  <c r="T373" i="125"/>
  <c r="W373" i="125"/>
  <c r="V74" i="125"/>
  <c r="W260" i="125"/>
  <c r="T260" i="125"/>
  <c r="T475" i="125"/>
  <c r="W475" i="125"/>
  <c r="AC18" i="124"/>
  <c r="Z18" i="124"/>
  <c r="X18" i="124"/>
  <c r="U18" i="124"/>
  <c r="AH18" i="124"/>
  <c r="Y18" i="124"/>
  <c r="V18" i="124"/>
  <c r="AE18" i="124"/>
  <c r="AF18" i="124"/>
  <c r="AA18" i="124"/>
  <c r="AB18" i="124"/>
  <c r="W18" i="124"/>
  <c r="O18" i="44" s="1"/>
  <c r="X18" i="44" s="1"/>
  <c r="T36" i="125"/>
  <c r="Y352" i="125"/>
  <c r="V493" i="125"/>
  <c r="T339" i="125"/>
  <c r="W339" i="125"/>
  <c r="V106" i="125"/>
  <c r="U707" i="125"/>
  <c r="V891" i="125"/>
  <c r="V473" i="125"/>
  <c r="T94" i="125"/>
  <c r="W94" i="125"/>
  <c r="T250" i="125"/>
  <c r="Y763" i="125"/>
  <c r="W735" i="125"/>
  <c r="T735" i="125"/>
  <c r="T818" i="125"/>
  <c r="W818" i="125"/>
  <c r="T22" i="125"/>
  <c r="W22" i="125"/>
  <c r="V164" i="125"/>
  <c r="U274" i="125"/>
  <c r="V932" i="125"/>
  <c r="T166" i="125"/>
  <c r="W166" i="125"/>
  <c r="Y399" i="125"/>
  <c r="T426" i="125"/>
  <c r="W426" i="125"/>
  <c r="T359" i="125"/>
  <c r="W359" i="125"/>
  <c r="V298" i="125"/>
  <c r="V527" i="125"/>
  <c r="U461" i="125"/>
  <c r="Y709" i="125"/>
  <c r="V302" i="125"/>
  <c r="Y247" i="125"/>
  <c r="Y656" i="125"/>
  <c r="AA27" i="124"/>
  <c r="V27" i="124"/>
  <c r="AC27" i="124"/>
  <c r="U27" i="124"/>
  <c r="X27" i="124"/>
  <c r="Y27" i="124"/>
  <c r="AH27" i="124"/>
  <c r="AE27" i="124"/>
  <c r="W27" i="124"/>
  <c r="O27" i="44" s="1"/>
  <c r="AF27" i="124"/>
  <c r="AB27" i="124"/>
  <c r="Z27" i="124"/>
  <c r="T685" i="125"/>
  <c r="W685" i="125"/>
  <c r="V313" i="125"/>
  <c r="V729" i="125"/>
  <c r="Y224" i="125"/>
  <c r="V280" i="125"/>
  <c r="Y217" i="125"/>
  <c r="U747" i="125"/>
  <c r="V84" i="125"/>
  <c r="K29" i="124"/>
  <c r="N29" i="44" s="1"/>
  <c r="V238" i="125"/>
  <c r="Y220" i="125"/>
  <c r="Y18" i="125"/>
  <c r="T503" i="125"/>
  <c r="W503" i="125"/>
  <c r="V654" i="125"/>
  <c r="Y314" i="125"/>
  <c r="U545" i="125"/>
  <c r="U32" i="125"/>
  <c r="T654" i="125"/>
  <c r="W654" i="125"/>
  <c r="T40" i="125"/>
  <c r="W40" i="125"/>
  <c r="W917" i="125"/>
  <c r="T917" i="125"/>
  <c r="W538" i="125"/>
  <c r="T538" i="125"/>
  <c r="U25" i="125"/>
  <c r="V12" i="125"/>
  <c r="U289" i="125"/>
  <c r="U527" i="125"/>
  <c r="U573" i="125"/>
  <c r="Y253" i="125"/>
  <c r="T691" i="125"/>
  <c r="W691" i="125"/>
  <c r="V367" i="125"/>
  <c r="U93" i="125"/>
  <c r="W671" i="125"/>
  <c r="T671" i="125"/>
  <c r="W111" i="125"/>
  <c r="T111" i="125"/>
  <c r="U578" i="125"/>
  <c r="W429" i="125"/>
  <c r="T429" i="125"/>
  <c r="V549" i="125"/>
  <c r="T394" i="125"/>
  <c r="W394" i="125"/>
  <c r="V722" i="125"/>
  <c r="V410" i="125"/>
  <c r="V314" i="125"/>
  <c r="Y643" i="125"/>
  <c r="V543" i="125"/>
  <c r="U932" i="125"/>
  <c r="U757" i="125"/>
  <c r="U110" i="125"/>
  <c r="W382" i="125"/>
  <c r="T382" i="125"/>
  <c r="T401" i="125"/>
  <c r="W401" i="125"/>
  <c r="W304" i="125"/>
  <c r="T304" i="125"/>
  <c r="V627" i="125"/>
  <c r="U249" i="125"/>
  <c r="Y50" i="125"/>
  <c r="T400" i="125"/>
  <c r="W400" i="125"/>
  <c r="Y189" i="125"/>
  <c r="U327" i="125"/>
  <c r="U778" i="125"/>
  <c r="Y938" i="125"/>
  <c r="V141" i="125"/>
  <c r="AH25" i="124"/>
  <c r="V25" i="124"/>
  <c r="X25" i="124"/>
  <c r="Z25" i="124"/>
  <c r="W25" i="124"/>
  <c r="O25" i="44" s="1"/>
  <c r="AA25" i="124"/>
  <c r="U25" i="124"/>
  <c r="AF25" i="124"/>
  <c r="AC25" i="124"/>
  <c r="Y25" i="124"/>
  <c r="AB25" i="124"/>
  <c r="AE25" i="124"/>
  <c r="W746" i="125"/>
  <c r="T746" i="125"/>
  <c r="Y177" i="125"/>
  <c r="U711" i="125"/>
  <c r="Y447" i="125"/>
  <c r="U28" i="125"/>
  <c r="T353" i="125"/>
  <c r="W353" i="125"/>
  <c r="V717" i="125"/>
  <c r="U770" i="125"/>
  <c r="V37" i="125"/>
  <c r="T80" i="125"/>
  <c r="V286" i="125"/>
  <c r="U497" i="125"/>
  <c r="W788" i="125"/>
  <c r="T788" i="125"/>
  <c r="Y311" i="125"/>
  <c r="V365" i="125"/>
  <c r="W217" i="125"/>
  <c r="T217" i="125"/>
  <c r="U933" i="125"/>
  <c r="U422" i="125"/>
  <c r="V138" i="125"/>
  <c r="V379" i="125"/>
  <c r="T45" i="128"/>
  <c r="U479" i="125"/>
  <c r="V292" i="125"/>
  <c r="V147" i="125"/>
  <c r="Y30" i="125"/>
  <c r="W769" i="125"/>
  <c r="T769" i="125"/>
  <c r="U326" i="125"/>
  <c r="Y889" i="125"/>
  <c r="V263" i="125"/>
  <c r="V780" i="125"/>
  <c r="Y130" i="125"/>
  <c r="V907" i="125"/>
  <c r="Y162" i="125"/>
  <c r="Y332" i="125"/>
  <c r="U739" i="125"/>
  <c r="W695" i="125"/>
  <c r="T695" i="125"/>
  <c r="V575" i="125"/>
  <c r="Y365" i="125"/>
  <c r="V308" i="125"/>
  <c r="V408" i="125"/>
  <c r="V188" i="125"/>
  <c r="U614" i="125"/>
  <c r="V82" i="125"/>
  <c r="V625" i="125"/>
  <c r="U189" i="125"/>
  <c r="V279" i="125"/>
  <c r="V651" i="125"/>
  <c r="U20" i="125"/>
  <c r="U414" i="125"/>
  <c r="T371" i="125"/>
  <c r="V709" i="125"/>
  <c r="V297" i="125"/>
  <c r="U562" i="125"/>
  <c r="V349" i="125"/>
  <c r="U369" i="125"/>
  <c r="U795" i="125"/>
  <c r="U382" i="125"/>
  <c r="U689" i="125"/>
  <c r="T231" i="125"/>
  <c r="W231" i="125"/>
  <c r="T362" i="125"/>
  <c r="W362" i="125"/>
  <c r="X28" i="124"/>
  <c r="AH28" i="124"/>
  <c r="U28" i="124"/>
  <c r="Z28" i="124"/>
  <c r="AE28" i="124"/>
  <c r="AA28" i="124"/>
  <c r="AB28" i="124"/>
  <c r="V28" i="124"/>
  <c r="W28" i="124"/>
  <c r="O28" i="44" s="1"/>
  <c r="Y28" i="124"/>
  <c r="AF28" i="124"/>
  <c r="AC28" i="124"/>
  <c r="Y779" i="125"/>
  <c r="Y105" i="125"/>
  <c r="V430" i="125"/>
  <c r="V255" i="125"/>
  <c r="V22" i="125"/>
  <c r="V755" i="125"/>
  <c r="Y192" i="125"/>
  <c r="V465" i="125"/>
  <c r="Y29" i="125"/>
  <c r="U54" i="125"/>
  <c r="AP7" i="128"/>
  <c r="T227" i="125"/>
  <c r="W227" i="125"/>
  <c r="V209" i="125"/>
  <c r="AQ35" i="128"/>
  <c r="AS35" i="128"/>
  <c r="AR35" i="128"/>
  <c r="Y206" i="125"/>
  <c r="U64" i="125"/>
  <c r="W495" i="125"/>
  <c r="T495" i="125"/>
  <c r="Y409" i="125"/>
  <c r="V225" i="125"/>
  <c r="W763" i="125"/>
  <c r="T763" i="125"/>
  <c r="U105" i="125"/>
  <c r="V617" i="125"/>
  <c r="U144" i="125"/>
  <c r="V895" i="125"/>
  <c r="V329" i="125"/>
  <c r="T446" i="125"/>
  <c r="W446" i="125"/>
  <c r="T829" i="125"/>
  <c r="W829" i="125"/>
  <c r="Y367" i="125"/>
  <c r="U735" i="125"/>
  <c r="U490" i="125"/>
  <c r="V482" i="125"/>
  <c r="V49" i="125"/>
  <c r="U172" i="125"/>
  <c r="W592" i="125"/>
  <c r="T592" i="125"/>
  <c r="Y43" i="125"/>
  <c r="Y48" i="125"/>
  <c r="T276" i="125"/>
  <c r="V55" i="125"/>
  <c r="V204" i="125"/>
  <c r="V146" i="125"/>
  <c r="V118" i="125"/>
  <c r="W256" i="125"/>
  <c r="T256" i="125"/>
  <c r="T460" i="125"/>
  <c r="W460" i="125"/>
  <c r="U769" i="125"/>
  <c r="Y179" i="125"/>
  <c r="AM36" i="128"/>
  <c r="U629" i="125"/>
  <c r="V319" i="125"/>
  <c r="V29" i="125"/>
  <c r="V39" i="125"/>
  <c r="U286" i="125"/>
  <c r="U37" i="125"/>
  <c r="V490" i="125"/>
  <c r="U108" i="125"/>
  <c r="T509" i="125"/>
  <c r="W509" i="125"/>
  <c r="V434" i="125"/>
  <c r="U244" i="125"/>
  <c r="U695" i="125"/>
  <c r="Y456" i="125"/>
  <c r="U258" i="125"/>
  <c r="Y166" i="125"/>
  <c r="V7" i="125"/>
  <c r="U620" i="125"/>
  <c r="Y14" i="125"/>
  <c r="Y899" i="125"/>
  <c r="V929" i="125"/>
  <c r="T925" i="125"/>
  <c r="W925" i="125"/>
  <c r="V428" i="125"/>
  <c r="T477" i="125"/>
  <c r="W477" i="125"/>
  <c r="V894" i="125"/>
  <c r="W274" i="125"/>
  <c r="T274" i="125"/>
  <c r="V431" i="125"/>
  <c r="U191" i="125"/>
  <c r="V187" i="125"/>
  <c r="T310" i="125"/>
  <c r="W310" i="125"/>
  <c r="U451" i="125"/>
  <c r="U359" i="125"/>
  <c r="V483" i="125"/>
  <c r="Y330" i="125"/>
  <c r="W377" i="125"/>
  <c r="T377" i="125"/>
  <c r="W720" i="125"/>
  <c r="T720" i="125"/>
  <c r="Y281" i="125"/>
  <c r="AM46" i="128"/>
  <c r="U789" i="125"/>
  <c r="Y349" i="125"/>
  <c r="V535" i="125"/>
  <c r="AG26" i="124"/>
  <c r="E26" i="124"/>
  <c r="D26" i="44" s="1"/>
  <c r="Y211" i="125"/>
  <c r="T810" i="125"/>
  <c r="W810" i="125"/>
  <c r="Y692" i="125"/>
  <c r="W54" i="125"/>
  <c r="T54" i="125"/>
  <c r="T99" i="125"/>
  <c r="W99" i="125"/>
  <c r="Y278" i="125"/>
  <c r="V16" i="125"/>
  <c r="V486" i="125"/>
  <c r="U342" i="125"/>
  <c r="Y221" i="125"/>
  <c r="V214" i="125"/>
  <c r="V231" i="125"/>
  <c r="U505" i="125"/>
  <c r="Y74" i="125"/>
  <c r="T354" i="125"/>
  <c r="W354" i="125"/>
  <c r="V222" i="125"/>
  <c r="U196" i="125"/>
  <c r="W203" i="125"/>
  <c r="T203" i="125"/>
  <c r="T35" i="125"/>
  <c r="V161" i="125"/>
  <c r="V80" i="125"/>
  <c r="U75" i="125"/>
  <c r="V179" i="125"/>
  <c r="V556" i="125"/>
  <c r="U320" i="125"/>
  <c r="V470" i="125"/>
  <c r="V328" i="125"/>
  <c r="W736" i="125"/>
  <c r="T736" i="125"/>
  <c r="V291" i="125"/>
  <c r="Y467" i="125"/>
  <c r="V504" i="125"/>
  <c r="Y505" i="125"/>
  <c r="Y193" i="125"/>
  <c r="Y21" i="125"/>
  <c r="U126" i="125"/>
  <c r="W334" i="125"/>
  <c r="T334" i="125"/>
  <c r="T92" i="125"/>
  <c r="W92" i="125"/>
  <c r="U30" i="125"/>
  <c r="T264" i="125"/>
  <c r="W264" i="125"/>
  <c r="V191" i="125"/>
  <c r="T605" i="125"/>
  <c r="W605" i="125"/>
  <c r="V130" i="125"/>
  <c r="V337" i="125"/>
  <c r="W755" i="125"/>
  <c r="T755" i="125"/>
  <c r="V397" i="125"/>
  <c r="T557" i="125"/>
  <c r="W557" i="125"/>
  <c r="V631" i="125"/>
  <c r="Y201" i="125"/>
  <c r="Y468" i="125"/>
  <c r="V377" i="125"/>
  <c r="V265" i="125"/>
  <c r="V353" i="125"/>
  <c r="Y526" i="125"/>
  <c r="W725" i="125"/>
  <c r="T725" i="125"/>
  <c r="U213" i="125"/>
  <c r="V875" i="125"/>
  <c r="W871" i="125"/>
  <c r="T871" i="125"/>
  <c r="T611" i="125"/>
  <c r="T540" i="125"/>
  <c r="U570" i="125"/>
  <c r="U118" i="125"/>
  <c r="T7" i="125"/>
  <c r="V66" i="125"/>
  <c r="W47" i="125"/>
  <c r="T47" i="125"/>
  <c r="Y79" i="125"/>
  <c r="W644" i="125"/>
  <c r="T644" i="125"/>
  <c r="V697" i="125"/>
  <c r="V368" i="125"/>
  <c r="U355" i="125"/>
  <c r="Y401" i="125"/>
  <c r="Y611" i="125"/>
  <c r="V148" i="125"/>
  <c r="U235" i="125"/>
  <c r="U683" i="125"/>
  <c r="W715" i="125"/>
  <c r="T715" i="125"/>
  <c r="W113" i="125"/>
  <c r="T113" i="125"/>
  <c r="V892" i="125"/>
  <c r="U315" i="125"/>
  <c r="V956" i="125"/>
  <c r="Y350" i="125"/>
  <c r="V20" i="124"/>
  <c r="W20" i="124"/>
  <c r="O20" i="44" s="1"/>
  <c r="X20" i="44" s="1"/>
  <c r="AC20" i="124"/>
  <c r="AA20" i="124"/>
  <c r="AH20" i="124"/>
  <c r="X20" i="124"/>
  <c r="AE20" i="124"/>
  <c r="Y20" i="124"/>
  <c r="AB20" i="124"/>
  <c r="Z20" i="124"/>
  <c r="AF20" i="124"/>
  <c r="U20" i="124"/>
  <c r="W777" i="125"/>
  <c r="T777" i="125"/>
  <c r="U399" i="125"/>
  <c r="V660" i="125"/>
  <c r="V206" i="125"/>
  <c r="T749" i="125"/>
  <c r="W749" i="125"/>
  <c r="V56" i="125"/>
  <c r="T456" i="125"/>
  <c r="W456" i="125"/>
  <c r="Y385" i="125"/>
  <c r="U263" i="125"/>
  <c r="Y146" i="125"/>
  <c r="Y100" i="125"/>
  <c r="U899" i="125"/>
  <c r="T214" i="125"/>
  <c r="W214" i="125"/>
  <c r="T580" i="125"/>
  <c r="W580" i="125"/>
  <c r="T118" i="125"/>
  <c r="W118" i="125"/>
  <c r="W225" i="125"/>
  <c r="T225" i="125"/>
  <c r="Y256" i="125"/>
  <c r="W505" i="125"/>
  <c r="T505" i="125"/>
  <c r="T107" i="125"/>
  <c r="Y380" i="125"/>
  <c r="V662" i="125"/>
  <c r="Y138" i="125"/>
  <c r="Y11" i="125"/>
  <c r="U22" i="125"/>
  <c r="V699" i="125"/>
  <c r="T212" i="125"/>
  <c r="W212" i="125"/>
  <c r="U349" i="125"/>
  <c r="V646" i="125"/>
  <c r="U383" i="125"/>
  <c r="W626" i="125"/>
  <c r="T626" i="125"/>
  <c r="W550" i="125"/>
  <c r="T550" i="125"/>
  <c r="V87" i="125"/>
  <c r="U644" i="125"/>
  <c r="T641" i="125"/>
  <c r="W641" i="125"/>
  <c r="V921" i="125"/>
  <c r="U73" i="125"/>
  <c r="AP33" i="128"/>
  <c r="V940" i="125"/>
  <c r="V389" i="125"/>
  <c r="U464" i="125"/>
  <c r="V373" i="125"/>
  <c r="V110" i="125"/>
  <c r="T82" i="125"/>
  <c r="W82" i="125"/>
  <c r="V599" i="125"/>
  <c r="U534" i="125"/>
  <c r="Y685" i="125"/>
  <c r="Y605" i="125"/>
  <c r="U675" i="125"/>
  <c r="U227" i="125"/>
  <c r="W194" i="125"/>
  <c r="T194" i="125"/>
  <c r="T683" i="125"/>
  <c r="W683" i="125"/>
  <c r="U163" i="125"/>
  <c r="Y202" i="125"/>
  <c r="V156" i="125"/>
  <c r="V278" i="125"/>
  <c r="T730" i="125"/>
  <c r="W730" i="125"/>
  <c r="V658" i="125"/>
  <c r="U640" i="125"/>
  <c r="V8" i="125"/>
  <c r="Y9" i="125"/>
  <c r="T211" i="125"/>
  <c r="W211" i="125"/>
  <c r="T951" i="125"/>
  <c r="W951" i="125"/>
  <c r="T780" i="125"/>
  <c r="W780" i="125"/>
  <c r="Y458" i="125"/>
  <c r="V157" i="125"/>
  <c r="T324" i="125"/>
  <c r="U547" i="125"/>
  <c r="U457" i="125"/>
  <c r="T395" i="125"/>
  <c r="V217" i="125"/>
  <c r="U311" i="125"/>
  <c r="W822" i="125"/>
  <c r="T822" i="125"/>
  <c r="V394" i="125"/>
  <c r="U413" i="125"/>
  <c r="T197" i="125"/>
  <c r="W197" i="125"/>
  <c r="U117" i="125"/>
  <c r="V201" i="125"/>
  <c r="T792" i="125"/>
  <c r="W792" i="125"/>
  <c r="U281" i="125"/>
  <c r="W21" i="125"/>
  <c r="T21" i="125"/>
  <c r="U928" i="125"/>
  <c r="W337" i="125"/>
  <c r="T337" i="125"/>
  <c r="U939" i="125"/>
  <c r="Y621" i="125"/>
  <c r="U146" i="125"/>
  <c r="T228" i="125"/>
  <c r="V474" i="125"/>
  <c r="U143" i="125"/>
  <c r="Y340" i="125"/>
  <c r="U830" i="125"/>
  <c r="U838" i="125"/>
  <c r="V221" i="125"/>
  <c r="AP8" i="128"/>
  <c r="AP39" i="128"/>
  <c r="V363" i="125"/>
  <c r="U498" i="125"/>
  <c r="T383" i="125"/>
  <c r="W383" i="125"/>
  <c r="V436" i="125"/>
  <c r="T303" i="125"/>
  <c r="W303" i="125"/>
  <c r="Y303" i="125"/>
  <c r="V372" i="125"/>
  <c r="V40" i="125"/>
  <c r="W181" i="125"/>
  <c r="T181" i="125"/>
  <c r="W156" i="125"/>
  <c r="T156" i="125"/>
  <c r="V569" i="125"/>
  <c r="V293" i="125"/>
  <c r="Y68" i="125"/>
  <c r="U285" i="125"/>
  <c r="U961" i="125"/>
  <c r="U703" i="125"/>
  <c r="W889" i="125"/>
  <c r="T889" i="125"/>
  <c r="U171" i="125"/>
  <c r="W200" i="125"/>
  <c r="T200" i="125"/>
  <c r="Y529" i="125"/>
  <c r="U423" i="125"/>
  <c r="Y956" i="125"/>
  <c r="U134" i="125"/>
  <c r="Y635" i="125"/>
  <c r="Y115" i="125"/>
  <c r="U618" i="125"/>
  <c r="V957" i="125"/>
  <c r="Y80" i="125"/>
  <c r="Y257" i="125"/>
  <c r="Y952" i="125"/>
  <c r="T180" i="125"/>
  <c r="V887" i="125"/>
  <c r="U42" i="125"/>
  <c r="V240" i="125"/>
  <c r="Y155" i="125"/>
  <c r="Y24" i="125"/>
  <c r="T593" i="125"/>
  <c r="W593" i="125"/>
  <c r="Y203" i="125"/>
  <c r="T957" i="125"/>
  <c r="W957" i="125"/>
  <c r="V965" i="125"/>
  <c r="V520" i="125"/>
  <c r="T921" i="125"/>
  <c r="W921" i="125"/>
  <c r="V677" i="125"/>
  <c r="U945" i="125"/>
  <c r="V964" i="125"/>
  <c r="V296" i="125"/>
  <c r="Y33" i="125"/>
  <c r="W29" i="125"/>
  <c r="T29" i="125"/>
  <c r="W441" i="125"/>
  <c r="T441" i="125"/>
  <c r="Y959" i="125"/>
  <c r="V181" i="125"/>
  <c r="U952" i="125"/>
  <c r="T946" i="125"/>
  <c r="W946" i="125"/>
  <c r="V945" i="125"/>
  <c r="T956" i="125"/>
  <c r="W956" i="125"/>
  <c r="U963" i="125"/>
  <c r="Y445" i="125"/>
  <c r="V949" i="125"/>
  <c r="W962" i="125"/>
  <c r="T962" i="125"/>
  <c r="V958" i="125"/>
  <c r="W945" i="125"/>
  <c r="T945" i="125"/>
  <c r="T950" i="125"/>
  <c r="W950" i="125"/>
  <c r="Y947" i="125"/>
  <c r="V197" i="125"/>
  <c r="U966" i="125"/>
  <c r="V334" i="125"/>
  <c r="V944" i="125"/>
  <c r="U954" i="125"/>
  <c r="T965" i="125"/>
  <c r="W965" i="125"/>
  <c r="V952" i="125"/>
  <c r="V960" i="125"/>
  <c r="V966" i="125"/>
  <c r="Y954" i="125"/>
  <c r="W959" i="125"/>
  <c r="T959" i="125"/>
  <c r="U964" i="125"/>
  <c r="Y953" i="125"/>
  <c r="V950" i="125"/>
  <c r="U959" i="125"/>
  <c r="U962" i="125"/>
  <c r="Y964" i="125"/>
  <c r="U958" i="125"/>
  <c r="V951" i="125"/>
  <c r="U948" i="125"/>
  <c r="Y946" i="125"/>
  <c r="Y960" i="125"/>
  <c r="U960" i="125"/>
  <c r="T954" i="125"/>
  <c r="W954" i="125"/>
  <c r="U947" i="125"/>
  <c r="V961" i="125"/>
  <c r="U950" i="125"/>
  <c r="Y379" i="125"/>
  <c r="Y957" i="125"/>
  <c r="T958" i="125"/>
  <c r="W958" i="125"/>
  <c r="U957" i="125"/>
  <c r="U965" i="125"/>
  <c r="V959" i="125"/>
  <c r="U946" i="125"/>
  <c r="Y944" i="125"/>
  <c r="Y945" i="125"/>
  <c r="T963" i="125"/>
  <c r="W963" i="125"/>
  <c r="V954" i="125"/>
  <c r="T953" i="125"/>
  <c r="W953" i="125"/>
  <c r="V963" i="125"/>
  <c r="V947" i="125"/>
  <c r="Y951" i="125"/>
  <c r="Y955" i="125"/>
  <c r="Y950" i="125"/>
  <c r="T944" i="125"/>
  <c r="W944" i="125"/>
  <c r="V953" i="125"/>
  <c r="W947" i="125"/>
  <c r="T947" i="125"/>
  <c r="U955" i="125"/>
  <c r="Y958" i="125"/>
  <c r="Y963" i="125"/>
  <c r="U949" i="125"/>
  <c r="V948" i="125"/>
  <c r="Y961" i="125"/>
  <c r="Y948" i="125"/>
  <c r="Y949" i="125"/>
  <c r="U953" i="125"/>
  <c r="T966" i="125"/>
  <c r="W966" i="125"/>
  <c r="T964" i="125"/>
  <c r="W964" i="125"/>
  <c r="V946" i="125"/>
  <c r="V955" i="125"/>
  <c r="W952" i="125"/>
  <c r="T952" i="125"/>
  <c r="Y966" i="125"/>
  <c r="W948" i="125"/>
  <c r="T948" i="125"/>
  <c r="Y962" i="125"/>
  <c r="W949" i="125"/>
  <c r="T949" i="125"/>
  <c r="T961" i="125"/>
  <c r="W961" i="125"/>
  <c r="Y965" i="125"/>
  <c r="U956" i="125"/>
  <c r="T955" i="125"/>
  <c r="W955" i="125"/>
  <c r="U951" i="125"/>
  <c r="U944" i="125"/>
  <c r="V962" i="125"/>
  <c r="T960" i="125"/>
  <c r="W960" i="125"/>
  <c r="AY31" i="128"/>
  <c r="AX36" i="128"/>
  <c r="AW36" i="128"/>
  <c r="AY36" i="128"/>
  <c r="AY45" i="128"/>
  <c r="AY9" i="128"/>
  <c r="AX41" i="128"/>
  <c r="AY29" i="128"/>
  <c r="AW40" i="128"/>
  <c r="AY40" i="128"/>
  <c r="AX40" i="128"/>
  <c r="AY21" i="128"/>
  <c r="AY22" i="128"/>
  <c r="AY42" i="128"/>
  <c r="AX42" i="128"/>
  <c r="AW42" i="128"/>
  <c r="AY10" i="128"/>
  <c r="AY33" i="128"/>
  <c r="AY8" i="128"/>
  <c r="AY43" i="128"/>
  <c r="AX43" i="128"/>
  <c r="AW43" i="128"/>
  <c r="V659" i="125"/>
  <c r="W659" i="125"/>
  <c r="U659" i="125"/>
  <c r="V656" i="125"/>
  <c r="U34" i="128"/>
  <c r="T656" i="125"/>
  <c r="W656" i="125"/>
  <c r="T34" i="128"/>
  <c r="U655" i="125"/>
  <c r="V34" i="128"/>
  <c r="S34" i="128"/>
  <c r="W655" i="125"/>
  <c r="T655" i="125"/>
  <c r="AN34" i="128"/>
  <c r="AM34" i="128"/>
  <c r="AL34" i="128"/>
  <c r="AO34" i="128"/>
  <c r="AX34" i="128"/>
  <c r="AW34" i="128"/>
  <c r="AN33" i="128"/>
  <c r="AM33" i="128"/>
  <c r="AL33" i="128"/>
  <c r="AO33" i="128"/>
  <c r="U33" i="128"/>
  <c r="U635" i="125"/>
  <c r="W635" i="125"/>
  <c r="S33" i="128"/>
  <c r="W632" i="125"/>
  <c r="T632" i="125"/>
  <c r="V33" i="128"/>
  <c r="W631" i="125"/>
  <c r="U631" i="125"/>
  <c r="T33" i="128"/>
  <c r="AX33" i="128"/>
  <c r="AW33" i="128"/>
  <c r="AN32" i="128"/>
  <c r="AM32" i="128"/>
  <c r="AO32" i="128"/>
  <c r="AL32" i="128"/>
  <c r="V612" i="125"/>
  <c r="V611" i="125"/>
  <c r="U611" i="125"/>
  <c r="W611" i="125"/>
  <c r="T608" i="125"/>
  <c r="U32" i="128"/>
  <c r="W608" i="125"/>
  <c r="U607" i="125"/>
  <c r="T32" i="128"/>
  <c r="V32" i="128"/>
  <c r="W607" i="125"/>
  <c r="S32" i="128"/>
  <c r="T607" i="125"/>
  <c r="AX32" i="128"/>
  <c r="AW32" i="128"/>
  <c r="U8" i="128"/>
  <c r="W252" i="125"/>
  <c r="AO7" i="128"/>
  <c r="AM10" i="128"/>
  <c r="T27" i="128"/>
  <c r="U26" i="128"/>
  <c r="T512" i="125"/>
  <c r="AO19" i="128"/>
  <c r="AN11" i="128"/>
  <c r="W372" i="125"/>
  <c r="V30" i="128"/>
  <c r="V24" i="128"/>
  <c r="AL15" i="128"/>
  <c r="U223" i="125"/>
  <c r="T28" i="128"/>
  <c r="T17" i="128"/>
  <c r="W31" i="125"/>
  <c r="AM20" i="128"/>
  <c r="U396" i="125"/>
  <c r="AL18" i="128"/>
  <c r="U60" i="125"/>
  <c r="U323" i="125"/>
  <c r="W55" i="125"/>
  <c r="S31" i="128"/>
  <c r="T368" i="125"/>
  <c r="W590" i="125"/>
  <c r="AL31" i="128"/>
  <c r="V20" i="128"/>
  <c r="T18" i="128"/>
  <c r="U224" i="125"/>
  <c r="AM28" i="128"/>
  <c r="S14" i="128"/>
  <c r="AO25" i="128"/>
  <c r="V13" i="125"/>
  <c r="S23" i="128"/>
  <c r="U28" i="128"/>
  <c r="U175" i="125"/>
  <c r="W559" i="125"/>
  <c r="U132" i="125"/>
  <c r="AO14" i="128"/>
  <c r="V22" i="128"/>
  <c r="AN14" i="128"/>
  <c r="W84" i="125"/>
  <c r="U8" i="125"/>
  <c r="U127" i="125"/>
  <c r="W588" i="125"/>
  <c r="S18" i="128"/>
  <c r="AM22" i="128"/>
  <c r="W106" i="125"/>
  <c r="AN18" i="128"/>
  <c r="T320" i="125"/>
  <c r="U107" i="125"/>
  <c r="U563" i="125"/>
  <c r="AM15" i="128"/>
  <c r="AN8" i="128"/>
  <c r="W514" i="125"/>
  <c r="AN24" i="128"/>
  <c r="T415" i="125"/>
  <c r="U21" i="128"/>
  <c r="AL24" i="128"/>
  <c r="U12" i="125"/>
  <c r="W295" i="125"/>
  <c r="AM16" i="128"/>
  <c r="W539" i="125"/>
  <c r="U391" i="125"/>
  <c r="AL22" i="128"/>
  <c r="W103" i="125"/>
  <c r="S17" i="128"/>
  <c r="AO16" i="128"/>
  <c r="W374" i="125"/>
  <c r="AM30" i="128"/>
  <c r="V8" i="128"/>
  <c r="S12" i="128"/>
  <c r="S11" i="128"/>
  <c r="W8" i="125"/>
  <c r="T14" i="128"/>
  <c r="U535" i="125"/>
  <c r="W131" i="125"/>
  <c r="U31" i="128"/>
  <c r="U467" i="125"/>
  <c r="W83" i="125"/>
  <c r="V13" i="128"/>
  <c r="AO30" i="128"/>
  <c r="AN22" i="128"/>
  <c r="W443" i="125"/>
  <c r="W57" i="125"/>
  <c r="AM27" i="128"/>
  <c r="W464" i="125"/>
  <c r="W182" i="125"/>
  <c r="W587" i="125"/>
  <c r="U324" i="125"/>
  <c r="W488" i="125"/>
  <c r="T32" i="125"/>
  <c r="AL17" i="128"/>
  <c r="U7" i="125"/>
  <c r="U489" i="125"/>
  <c r="T7" i="128"/>
  <c r="T127" i="125"/>
  <c r="T511" i="125"/>
  <c r="T199" i="125"/>
  <c r="T104" i="125"/>
  <c r="W12" i="125"/>
  <c r="AN16" i="128"/>
  <c r="W466" i="125"/>
  <c r="U180" i="125"/>
  <c r="U343" i="125"/>
  <c r="T272" i="125"/>
  <c r="AO21" i="128"/>
  <c r="W223" i="125"/>
  <c r="AL12" i="128"/>
  <c r="W392" i="125"/>
  <c r="W583" i="125"/>
  <c r="U487" i="125"/>
  <c r="W540" i="125"/>
  <c r="W7" i="125"/>
  <c r="W319" i="125"/>
  <c r="AX11" i="128"/>
  <c r="AW16" i="128"/>
  <c r="AX14" i="128"/>
  <c r="AX20" i="128"/>
  <c r="AX10" i="128"/>
  <c r="AW10" i="128"/>
  <c r="V223" i="125"/>
  <c r="U22" i="128"/>
  <c r="AL7" i="128"/>
  <c r="W512" i="125"/>
  <c r="T30" i="128"/>
  <c r="AM12" i="128"/>
  <c r="W419" i="125"/>
  <c r="AO15" i="128"/>
  <c r="S19" i="128"/>
  <c r="T31" i="125"/>
  <c r="AM19" i="128"/>
  <c r="AN25" i="128"/>
  <c r="U443" i="125"/>
  <c r="S16" i="128"/>
  <c r="V31" i="128"/>
  <c r="AL8" i="128"/>
  <c r="T344" i="125"/>
  <c r="V15" i="128"/>
  <c r="V23" i="128"/>
  <c r="S29" i="128"/>
  <c r="U25" i="128"/>
  <c r="AM8" i="128"/>
  <c r="AL14" i="128"/>
  <c r="W278" i="125"/>
  <c r="T11" i="128"/>
  <c r="T588" i="125"/>
  <c r="V18" i="128"/>
  <c r="T29" i="128"/>
  <c r="U247" i="125"/>
  <c r="W320" i="125"/>
  <c r="T535" i="125"/>
  <c r="W300" i="125"/>
  <c r="AM17" i="128"/>
  <c r="W489" i="125"/>
  <c r="U155" i="125"/>
  <c r="S25" i="128"/>
  <c r="V491" i="125"/>
  <c r="AN9" i="128"/>
  <c r="W415" i="125"/>
  <c r="U371" i="125"/>
  <c r="W323" i="125"/>
  <c r="W585" i="125"/>
  <c r="T295" i="125"/>
  <c r="V271" i="125"/>
  <c r="S27" i="128"/>
  <c r="AO22" i="128"/>
  <c r="T103" i="125"/>
  <c r="V583" i="125"/>
  <c r="V17" i="128"/>
  <c r="W34" i="125"/>
  <c r="U83" i="125"/>
  <c r="W487" i="125"/>
  <c r="V540" i="125"/>
  <c r="U590" i="125"/>
  <c r="W343" i="125"/>
  <c r="S8" i="128"/>
  <c r="U154" i="125"/>
  <c r="T248" i="125"/>
  <c r="V12" i="128"/>
  <c r="V11" i="128"/>
  <c r="V587" i="125"/>
  <c r="U81" i="125"/>
  <c r="T440" i="125"/>
  <c r="S26" i="128"/>
  <c r="T24" i="128"/>
  <c r="V538" i="125"/>
  <c r="W515" i="125"/>
  <c r="S13" i="128"/>
  <c r="W132" i="125"/>
  <c r="U177" i="125"/>
  <c r="AL29" i="128"/>
  <c r="W516" i="125"/>
  <c r="T12" i="128"/>
  <c r="T21" i="128"/>
  <c r="U419" i="125"/>
  <c r="T464" i="125"/>
  <c r="T488" i="125"/>
  <c r="W273" i="125"/>
  <c r="W32" i="125"/>
  <c r="U9" i="125"/>
  <c r="W420" i="125"/>
  <c r="AO17" i="128"/>
  <c r="T271" i="125"/>
  <c r="W206" i="125"/>
  <c r="W60" i="125"/>
  <c r="T367" i="125"/>
  <c r="V21" i="128"/>
  <c r="AN21" i="128"/>
  <c r="V415" i="125"/>
  <c r="U540" i="125"/>
  <c r="W199" i="125"/>
  <c r="T204" i="125"/>
  <c r="V202" i="125"/>
  <c r="W104" i="125"/>
  <c r="V566" i="125"/>
  <c r="T175" i="125"/>
  <c r="T439" i="125"/>
  <c r="W444" i="125"/>
  <c r="T224" i="125"/>
  <c r="V9" i="128"/>
  <c r="W347" i="125"/>
  <c r="W36" i="125"/>
  <c r="W250" i="125"/>
  <c r="V487" i="125"/>
  <c r="AL21" i="128"/>
  <c r="W80" i="125"/>
  <c r="U539" i="125"/>
  <c r="T392" i="125"/>
  <c r="T583" i="125"/>
  <c r="AM29" i="128"/>
  <c r="U176" i="125"/>
  <c r="U103" i="125"/>
  <c r="W176" i="125"/>
  <c r="T319" i="125"/>
  <c r="W155" i="125"/>
  <c r="W107" i="125"/>
  <c r="W151" i="125"/>
  <c r="W395" i="125"/>
  <c r="W228" i="125"/>
  <c r="T247" i="125"/>
  <c r="AX28" i="128"/>
  <c r="AW21" i="128"/>
  <c r="AX15" i="128"/>
  <c r="AW29" i="128"/>
  <c r="AW12" i="128"/>
  <c r="AX18" i="128"/>
  <c r="AW20" i="128"/>
  <c r="AX19" i="128"/>
  <c r="AW7" i="128"/>
  <c r="AX31" i="128"/>
  <c r="AW19" i="128"/>
  <c r="AX24" i="128"/>
  <c r="AX17" i="128"/>
  <c r="AW9" i="128"/>
  <c r="AW15" i="128"/>
  <c r="AX8" i="128"/>
  <c r="AW14" i="128"/>
  <c r="AX12" i="128"/>
  <c r="AW24" i="128"/>
  <c r="W348" i="125"/>
  <c r="W492" i="125"/>
  <c r="AN27" i="128"/>
  <c r="T299" i="125"/>
  <c r="T31" i="128"/>
  <c r="U585" i="125"/>
  <c r="T23" i="128"/>
  <c r="T19" i="128"/>
  <c r="V19" i="128"/>
  <c r="AN28" i="128"/>
  <c r="U11" i="125"/>
  <c r="T22" i="128"/>
  <c r="AO13" i="128"/>
  <c r="W463" i="125"/>
  <c r="V16" i="128"/>
  <c r="AM9" i="128"/>
  <c r="V131" i="125"/>
  <c r="S28" i="128"/>
  <c r="AL26" i="128"/>
  <c r="AO8" i="128"/>
  <c r="U463" i="125"/>
  <c r="AO11" i="128"/>
  <c r="U372" i="125"/>
  <c r="W344" i="125"/>
  <c r="V299" i="125"/>
  <c r="U36" i="125"/>
  <c r="U515" i="125"/>
  <c r="W33" i="125"/>
  <c r="V228" i="125"/>
  <c r="AL27" i="128"/>
  <c r="AO23" i="128"/>
  <c r="S15" i="128"/>
  <c r="AN30" i="128"/>
  <c r="V467" i="125"/>
  <c r="U59" i="125"/>
  <c r="V29" i="128"/>
  <c r="U272" i="125"/>
  <c r="W563" i="125"/>
  <c r="T20" i="128"/>
  <c r="AM21" i="128"/>
  <c r="U56" i="125"/>
  <c r="AN29" i="128"/>
  <c r="T278" i="125"/>
  <c r="U204" i="125"/>
  <c r="U17" i="128"/>
  <c r="U559" i="125"/>
  <c r="U395" i="125"/>
  <c r="U33" i="125"/>
  <c r="W535" i="125"/>
  <c r="W584" i="125"/>
  <c r="U23" i="128"/>
  <c r="AL20" i="128"/>
  <c r="W11" i="125"/>
  <c r="V25" i="128"/>
  <c r="W391" i="125"/>
  <c r="T79" i="125"/>
  <c r="U415" i="125"/>
  <c r="V10" i="128"/>
  <c r="AL9" i="128"/>
  <c r="AM14" i="128"/>
  <c r="U18" i="128"/>
  <c r="V27" i="128"/>
  <c r="U11" i="128"/>
  <c r="T15" i="128"/>
  <c r="V539" i="125"/>
  <c r="U16" i="128"/>
  <c r="T16" i="128"/>
  <c r="W396" i="125"/>
  <c r="W248" i="125"/>
  <c r="W440" i="125"/>
  <c r="U29" i="128"/>
  <c r="AO10" i="128"/>
  <c r="V26" i="128"/>
  <c r="V563" i="125"/>
  <c r="AM25" i="128"/>
  <c r="AM11" i="128"/>
  <c r="AL28" i="128"/>
  <c r="W416" i="125"/>
  <c r="AO29" i="128"/>
  <c r="U14" i="128"/>
  <c r="W56" i="125"/>
  <c r="W59" i="125"/>
  <c r="U55" i="125"/>
  <c r="T10" i="128"/>
  <c r="W296" i="125"/>
  <c r="V371" i="125"/>
  <c r="V417" i="125"/>
  <c r="W271" i="125"/>
  <c r="W153" i="125"/>
  <c r="U439" i="125"/>
  <c r="AN7" i="128"/>
  <c r="W367" i="125"/>
  <c r="S21" i="128"/>
  <c r="W491" i="125"/>
  <c r="T560" i="125"/>
  <c r="T9" i="128"/>
  <c r="W204" i="125"/>
  <c r="U295" i="125"/>
  <c r="T536" i="125"/>
  <c r="W175" i="125"/>
  <c r="U57" i="125"/>
  <c r="W439" i="125"/>
  <c r="U30" i="128"/>
  <c r="W224" i="125"/>
  <c r="U27" i="128"/>
  <c r="S9" i="128"/>
  <c r="U276" i="125"/>
  <c r="V199" i="125"/>
  <c r="V443" i="125"/>
  <c r="W276" i="125"/>
  <c r="U153" i="125"/>
  <c r="T176" i="125"/>
  <c r="U199" i="125"/>
  <c r="T155" i="125"/>
  <c r="T151" i="125"/>
  <c r="W247" i="125"/>
  <c r="V7" i="128"/>
  <c r="AW28" i="128"/>
  <c r="AW23" i="128"/>
  <c r="AW27" i="128"/>
  <c r="AW17" i="128"/>
  <c r="AX16" i="128"/>
  <c r="AX27" i="128"/>
  <c r="AX13" i="128"/>
  <c r="AW18" i="128"/>
  <c r="AW13" i="128"/>
  <c r="AX9" i="128"/>
  <c r="AX22" i="128"/>
  <c r="AN19" i="128"/>
  <c r="AL19" i="128"/>
  <c r="W299" i="125"/>
  <c r="S30" i="128"/>
  <c r="S24" i="128"/>
  <c r="V247" i="125"/>
  <c r="AM24" i="128"/>
  <c r="U34" i="125"/>
  <c r="W9" i="125"/>
  <c r="V323" i="125"/>
  <c r="AO18" i="128"/>
  <c r="AL13" i="128"/>
  <c r="AN23" i="128"/>
  <c r="U20" i="128"/>
  <c r="AN15" i="128"/>
  <c r="T55" i="125"/>
  <c r="V28" i="128"/>
  <c r="AO26" i="128"/>
  <c r="AM18" i="128"/>
  <c r="W368" i="125"/>
  <c r="AL11" i="128"/>
  <c r="AO31" i="128"/>
  <c r="AN26" i="128"/>
  <c r="AM7" i="128"/>
  <c r="S20" i="128"/>
  <c r="V14" i="128"/>
  <c r="AL25" i="128"/>
  <c r="AM31" i="128"/>
  <c r="AO27" i="128"/>
  <c r="T26" i="128"/>
  <c r="U252" i="125"/>
  <c r="AL23" i="128"/>
  <c r="U24" i="128"/>
  <c r="U79" i="125"/>
  <c r="U10" i="125"/>
  <c r="U299" i="125"/>
  <c r="U131" i="125"/>
  <c r="AN17" i="128"/>
  <c r="S22" i="128"/>
  <c r="AM13" i="128"/>
  <c r="T584" i="125"/>
  <c r="U9" i="128"/>
  <c r="AO20" i="128"/>
  <c r="W79" i="125"/>
  <c r="AO24" i="128"/>
  <c r="S10" i="128"/>
  <c r="AO9" i="128"/>
  <c r="U587" i="125"/>
  <c r="AL16" i="128"/>
  <c r="U19" i="128"/>
  <c r="AN12" i="128"/>
  <c r="U7" i="128"/>
  <c r="U35" i="125"/>
  <c r="U588" i="125"/>
  <c r="V420" i="125"/>
  <c r="AN13" i="128"/>
  <c r="V369" i="125"/>
  <c r="T25" i="128"/>
  <c r="U368" i="125"/>
  <c r="AL10" i="128"/>
  <c r="AN20" i="128"/>
  <c r="U511" i="125"/>
  <c r="U12" i="128"/>
  <c r="W467" i="125"/>
  <c r="AO28" i="128"/>
  <c r="U271" i="125"/>
  <c r="W128" i="125"/>
  <c r="AN31" i="128"/>
  <c r="T416" i="125"/>
  <c r="V515" i="125"/>
  <c r="AL30" i="128"/>
  <c r="T8" i="128"/>
  <c r="W154" i="125"/>
  <c r="V230" i="125"/>
  <c r="W81" i="125"/>
  <c r="U466" i="125"/>
  <c r="U347" i="125"/>
  <c r="T296" i="125"/>
  <c r="T13" i="128"/>
  <c r="U273" i="125"/>
  <c r="U15" i="128"/>
  <c r="W127" i="125"/>
  <c r="W177" i="125"/>
  <c r="W511" i="125"/>
  <c r="U491" i="125"/>
  <c r="W560" i="125"/>
  <c r="U492" i="125"/>
  <c r="AM23" i="128"/>
  <c r="W10" i="125"/>
  <c r="W536" i="125"/>
  <c r="U228" i="125"/>
  <c r="U31" i="125"/>
  <c r="W272" i="125"/>
  <c r="T223" i="125"/>
  <c r="W371" i="125"/>
  <c r="AO12" i="128"/>
  <c r="AM26" i="128"/>
  <c r="U250" i="125"/>
  <c r="W35" i="125"/>
  <c r="W324" i="125"/>
  <c r="W180" i="125"/>
  <c r="U488" i="125"/>
  <c r="S7" i="128"/>
  <c r="AX25" i="128"/>
  <c r="AX29" i="128"/>
  <c r="AX7" i="128"/>
  <c r="AW25" i="128"/>
  <c r="AW22" i="128"/>
  <c r="AW31" i="128"/>
  <c r="AX30" i="128"/>
  <c r="AX23" i="128"/>
  <c r="AW8" i="128"/>
  <c r="AX26" i="128"/>
  <c r="AX21" i="128"/>
  <c r="AW26" i="128"/>
  <c r="AW30" i="128"/>
  <c r="AW11" i="128"/>
  <c r="AS8" i="128" l="1"/>
  <c r="AS24" i="128"/>
  <c r="AS26" i="128"/>
  <c r="AW41" i="128"/>
  <c r="AS19" i="128"/>
  <c r="AS13" i="128"/>
  <c r="AW39" i="128"/>
  <c r="AY39" i="128"/>
  <c r="AX38" i="128"/>
  <c r="AE14" i="44"/>
  <c r="AG14" i="44"/>
  <c r="E14" i="44"/>
  <c r="AH14" i="44"/>
  <c r="AH9" i="44"/>
  <c r="E9" i="44"/>
  <c r="AE9" i="44"/>
  <c r="AG9" i="44"/>
  <c r="AS34" i="128"/>
  <c r="AS17" i="128"/>
  <c r="AS9" i="128"/>
  <c r="AS25" i="128"/>
  <c r="AS31" i="128"/>
  <c r="AY44" i="128"/>
  <c r="AX45" i="128"/>
  <c r="AW35" i="128"/>
  <c r="AY35" i="128"/>
  <c r="AY46" i="128"/>
  <c r="AX44" i="128"/>
  <c r="AW46" i="128"/>
  <c r="AW38" i="128"/>
  <c r="AS33" i="128"/>
  <c r="AE12" i="44"/>
  <c r="AH12" i="44"/>
  <c r="AG12" i="44"/>
  <c r="E12" i="44"/>
  <c r="AE10" i="44"/>
  <c r="AG10" i="44"/>
  <c r="AH10" i="44"/>
  <c r="E10" i="44"/>
  <c r="AS14" i="128"/>
  <c r="AS30" i="128"/>
  <c r="AY37" i="128"/>
  <c r="AW37" i="128"/>
  <c r="K32" i="44"/>
  <c r="CG7" i="44" s="1"/>
  <c r="CE7" i="44"/>
  <c r="AE32" i="44"/>
  <c r="E32" i="44"/>
  <c r="CA7" i="44" s="1"/>
  <c r="AG32" i="44"/>
  <c r="AH32" i="44"/>
  <c r="BZ7" i="44"/>
  <c r="AS32" i="128"/>
  <c r="AG11" i="44"/>
  <c r="AH11" i="44"/>
  <c r="AE11" i="44"/>
  <c r="E11" i="44"/>
  <c r="AS16" i="128"/>
  <c r="AS18" i="128"/>
  <c r="AH8" i="44"/>
  <c r="E8" i="44"/>
  <c r="AG8" i="44"/>
  <c r="AE8" i="44"/>
  <c r="AS28" i="128"/>
  <c r="W31" i="44"/>
  <c r="BQ7" i="44" s="1"/>
  <c r="BH7" i="44"/>
  <c r="O31" i="44"/>
  <c r="AS27" i="128"/>
  <c r="K31" i="44"/>
  <c r="BE7" i="44" s="1"/>
  <c r="BC7" i="44"/>
  <c r="AG7" i="44"/>
  <c r="AH7" i="44"/>
  <c r="E7" i="44"/>
  <c r="AE7" i="44"/>
  <c r="AE31" i="44"/>
  <c r="E31" i="44"/>
  <c r="AY7" i="44" s="1"/>
  <c r="AX7" i="44"/>
  <c r="AH31" i="44"/>
  <c r="AG31" i="44"/>
  <c r="AS20" i="128"/>
  <c r="AS21" i="128"/>
  <c r="AS12" i="128"/>
  <c r="AS15" i="128"/>
  <c r="AS22" i="128"/>
  <c r="AS29" i="128"/>
  <c r="AS7" i="128"/>
  <c r="AS11" i="128"/>
  <c r="AS10" i="128"/>
  <c r="AS23" i="128"/>
  <c r="X31" i="44" l="1"/>
  <c r="BR7" i="44" s="1"/>
  <c r="BI7" i="44"/>
</calcChain>
</file>

<file path=xl/comments1.xml><?xml version="1.0" encoding="utf-8"?>
<comments xmlns="http://schemas.openxmlformats.org/spreadsheetml/2006/main">
  <authors>
    <author>dan</author>
  </authors>
  <commentList>
    <comment ref="B6" authorId="0">
      <text>
        <r>
          <rPr>
            <b/>
            <sz val="10"/>
            <color indexed="81"/>
            <rFont val="Calibri"/>
            <family val="2"/>
          </rPr>
          <t>First Name, Last Name</t>
        </r>
        <r>
          <rPr>
            <sz val="10"/>
            <color indexed="81"/>
            <rFont val="Calibri"/>
            <family val="2"/>
          </rPr>
          <t xml:space="preserve">
</t>
        </r>
      </text>
    </comment>
  </commentList>
</comments>
</file>

<file path=xl/comments10.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11.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12.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13.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14.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15.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16.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17.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18.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19.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2.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20.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21.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22.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23.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24.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25.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26.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27.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28.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29.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3.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30.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31.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32.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33.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34.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35.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36.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37.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38.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39.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4.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40.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41.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42.xml><?xml version="1.0" encoding="utf-8"?>
<comments xmlns="http://schemas.openxmlformats.org/spreadsheetml/2006/main">
  <authors>
    <author>dan</author>
  </authors>
  <commentList>
    <comment ref="E6" authorId="0">
      <text>
        <r>
          <rPr>
            <b/>
            <sz val="9"/>
            <color indexed="81"/>
            <rFont val="Tahoma"/>
            <family val="2"/>
          </rPr>
          <t>1 if player entered game.  Else, leave blank</t>
        </r>
      </text>
    </comment>
  </commentList>
</comments>
</file>

<file path=xl/comments43.xml><?xml version="1.0" encoding="utf-8"?>
<comments xmlns="http://schemas.openxmlformats.org/spreadsheetml/2006/main">
  <authors>
    <author>dan</author>
  </authors>
  <commentList>
    <comment ref="D6" authorId="0">
      <text>
        <r>
          <rPr>
            <b/>
            <sz val="9"/>
            <color indexed="81"/>
            <rFont val="Tahoma"/>
            <family val="2"/>
          </rPr>
          <t>1 if player entered game.  Else, leave blank</t>
        </r>
      </text>
    </comment>
    <comment ref="W6" authorId="0">
      <text>
        <r>
          <rPr>
            <b/>
            <sz val="9"/>
            <color indexed="81"/>
            <rFont val="Tahoma"/>
            <family val="2"/>
          </rPr>
          <t>1 if player entered game.  Else, leave blank</t>
        </r>
      </text>
    </comment>
  </commentList>
</comments>
</file>

<file path=xl/comments5.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6.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7.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8.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comments9.xml><?xml version="1.0" encoding="utf-8"?>
<comments xmlns="http://schemas.openxmlformats.org/spreadsheetml/2006/main">
  <authors>
    <author>dan</author>
  </authors>
  <commentList>
    <comment ref="K2" authorId="0">
      <text>
        <r>
          <rPr>
            <b/>
            <sz val="10"/>
            <color indexed="81"/>
            <rFont val="Tahoma"/>
            <family val="2"/>
          </rPr>
          <t>MM/DD/YY</t>
        </r>
        <r>
          <rPr>
            <sz val="10"/>
            <color indexed="81"/>
            <rFont val="Tahoma"/>
            <family val="2"/>
          </rPr>
          <t xml:space="preserve">
</t>
        </r>
        <r>
          <rPr>
            <sz val="10"/>
            <color indexed="81"/>
            <rFont val="Calibri"/>
            <family val="2"/>
          </rPr>
          <t>MM/DD/YY</t>
        </r>
      </text>
    </comment>
    <comment ref="Z2" authorId="0">
      <text>
        <r>
          <rPr>
            <sz val="9"/>
            <color indexed="81"/>
            <rFont val="Tahoma"/>
            <family val="2"/>
          </rPr>
          <t>This cell contains the minimum # of attempts for the peak performance consideration</t>
        </r>
      </text>
    </comment>
    <comment ref="E4" authorId="0">
      <text>
        <r>
          <rPr>
            <b/>
            <sz val="9"/>
            <color indexed="81"/>
            <rFont val="Tahoma"/>
            <family val="2"/>
          </rPr>
          <t>Enter OT, 2OT, 3OT, etc.</t>
        </r>
      </text>
    </comment>
    <comment ref="C6" authorId="0">
      <text>
        <r>
          <rPr>
            <b/>
            <sz val="9"/>
            <color indexed="81"/>
            <rFont val="Tahoma"/>
            <family val="2"/>
          </rPr>
          <t>1 if player entered game.  Else, leave blank</t>
        </r>
      </text>
    </comment>
  </commentList>
</comments>
</file>

<file path=xl/sharedStrings.xml><?xml version="1.0" encoding="utf-8"?>
<sst xmlns="http://schemas.openxmlformats.org/spreadsheetml/2006/main" count="8974" uniqueCount="603">
  <si>
    <t>Big Piney</t>
  </si>
  <si>
    <t>Class</t>
  </si>
  <si>
    <t>Conference</t>
  </si>
  <si>
    <t>Region</t>
  </si>
  <si>
    <t>Sub Region</t>
  </si>
  <si>
    <t>Mascot</t>
  </si>
  <si>
    <t>Lady Mascot</t>
  </si>
  <si>
    <t>1A</t>
  </si>
  <si>
    <t>West</t>
  </si>
  <si>
    <t>South</t>
  </si>
  <si>
    <t>East</t>
  </si>
  <si>
    <t>North</t>
  </si>
  <si>
    <t>Panthers</t>
  </si>
  <si>
    <t>Men (BB) / Women (GB)</t>
  </si>
  <si>
    <t>2A</t>
  </si>
  <si>
    <t>Punchers</t>
  </si>
  <si>
    <t>#</t>
  </si>
  <si>
    <t>Buffalo</t>
  </si>
  <si>
    <t>3A</t>
  </si>
  <si>
    <t>Bison</t>
  </si>
  <si>
    <t>Burlington</t>
  </si>
  <si>
    <t>Huskies</t>
  </si>
  <si>
    <t>Central</t>
  </si>
  <si>
    <t>4A</t>
  </si>
  <si>
    <t>Indians</t>
  </si>
  <si>
    <t>Chugwater</t>
  </si>
  <si>
    <t>Buffalos</t>
  </si>
  <si>
    <t>Cody</t>
  </si>
  <si>
    <t>Broncs</t>
  </si>
  <si>
    <t>Cokeville</t>
  </si>
  <si>
    <t>Douglas</t>
  </si>
  <si>
    <t>Bearcats</t>
  </si>
  <si>
    <t>Dubois</t>
  </si>
  <si>
    <t>Rams</t>
  </si>
  <si>
    <t>Thunderbirds</t>
  </si>
  <si>
    <t>Encampment</t>
  </si>
  <si>
    <t>Tigers</t>
  </si>
  <si>
    <t>Evanston</t>
  </si>
  <si>
    <t>Red Devils</t>
  </si>
  <si>
    <t>Pronghorns</t>
  </si>
  <si>
    <t>Eagles</t>
  </si>
  <si>
    <t>Camels</t>
  </si>
  <si>
    <t>Glendo</t>
  </si>
  <si>
    <t>Glenrock</t>
  </si>
  <si>
    <t>Herders</t>
  </si>
  <si>
    <t>Green River</t>
  </si>
  <si>
    <t>Wolves</t>
  </si>
  <si>
    <t>Greybull</t>
  </si>
  <si>
    <t>Guernsey</t>
  </si>
  <si>
    <t>Vikings</t>
  </si>
  <si>
    <t>HEM</t>
  </si>
  <si>
    <t>Miners</t>
  </si>
  <si>
    <t>Hulett</t>
  </si>
  <si>
    <t>Jackson</t>
  </si>
  <si>
    <t>Kaycee</t>
  </si>
  <si>
    <t>Buckaroos</t>
  </si>
  <si>
    <t>Kelly Walsh</t>
  </si>
  <si>
    <t>Trojans</t>
  </si>
  <si>
    <t>Kemmerer</t>
  </si>
  <si>
    <t>Rangers</t>
  </si>
  <si>
    <t>Lander Valley</t>
  </si>
  <si>
    <t>Laramie</t>
  </si>
  <si>
    <t>Plainsmen</t>
  </si>
  <si>
    <t>Lovell</t>
  </si>
  <si>
    <t>Bulldogs</t>
  </si>
  <si>
    <t>Lyman</t>
  </si>
  <si>
    <t>Meeteetse</t>
  </si>
  <si>
    <t>Longhorns</t>
  </si>
  <si>
    <t>Midwest</t>
  </si>
  <si>
    <t>Oilers</t>
  </si>
  <si>
    <t>Mountain View</t>
  </si>
  <si>
    <t>Natrona</t>
  </si>
  <si>
    <t>Mustangs</t>
  </si>
  <si>
    <t>Fillies</t>
  </si>
  <si>
    <t>Newcastle</t>
  </si>
  <si>
    <t>Dogies</t>
  </si>
  <si>
    <t>NSI</t>
  </si>
  <si>
    <t>Pinedale</t>
  </si>
  <si>
    <t>Wranglers</t>
  </si>
  <si>
    <t>Powell</t>
  </si>
  <si>
    <t>Rawlins</t>
  </si>
  <si>
    <t>Outlaws</t>
  </si>
  <si>
    <t>Riverside</t>
  </si>
  <si>
    <t>Rebels</t>
  </si>
  <si>
    <t>Riverton</t>
  </si>
  <si>
    <t>Wolverines</t>
  </si>
  <si>
    <t>Rock River</t>
  </si>
  <si>
    <t>Rock Springs</t>
  </si>
  <si>
    <t>Rocky Mountain</t>
  </si>
  <si>
    <t>Grizzlies</t>
  </si>
  <si>
    <t>Saratoga</t>
  </si>
  <si>
    <t>Sheridan</t>
  </si>
  <si>
    <t>Shoshoni</t>
  </si>
  <si>
    <t>Snake River</t>
  </si>
  <si>
    <t>Rattlers</t>
  </si>
  <si>
    <t>St Stephens</t>
  </si>
  <si>
    <t>Star Valley</t>
  </si>
  <si>
    <t>Braves</t>
  </si>
  <si>
    <t>Ten Sleep</t>
  </si>
  <si>
    <t>Pioneers</t>
  </si>
  <si>
    <t>Thermopolis</t>
  </si>
  <si>
    <t>Bobcats</t>
  </si>
  <si>
    <t>Torrington</t>
  </si>
  <si>
    <t>Trailblazers</t>
  </si>
  <si>
    <t>Upton</t>
  </si>
  <si>
    <t>Wheatland</t>
  </si>
  <si>
    <t>Wind River</t>
  </si>
  <si>
    <t>Cougars</t>
  </si>
  <si>
    <t>Worland</t>
  </si>
  <si>
    <t>Warriors</t>
  </si>
  <si>
    <t>Wyoming Indian</t>
  </si>
  <si>
    <t>Chiefs</t>
  </si>
  <si>
    <t>Opponent</t>
  </si>
  <si>
    <t>Date of Game</t>
  </si>
  <si>
    <t>Win</t>
  </si>
  <si>
    <t>Conf W</t>
  </si>
  <si>
    <t>Loss</t>
  </si>
  <si>
    <t>Conf L</t>
  </si>
  <si>
    <t>Score</t>
  </si>
  <si>
    <t>PLAYER</t>
  </si>
  <si>
    <t>GP</t>
  </si>
  <si>
    <t>3FGM</t>
  </si>
  <si>
    <t>3FGA</t>
  </si>
  <si>
    <t>2FGM</t>
  </si>
  <si>
    <t>2FGA</t>
  </si>
  <si>
    <t>FTM</t>
  </si>
  <si>
    <t>FTA</t>
  </si>
  <si>
    <t>OFF REB</t>
  </si>
  <si>
    <t>DEF REB</t>
  </si>
  <si>
    <t>AST</t>
  </si>
  <si>
    <t>STL</t>
  </si>
  <si>
    <t>BLK</t>
  </si>
  <si>
    <t>TO</t>
  </si>
  <si>
    <t>FOUL</t>
  </si>
  <si>
    <t>TL PTS</t>
  </si>
  <si>
    <t>3FG %</t>
  </si>
  <si>
    <t>2FG %</t>
  </si>
  <si>
    <t>FT %</t>
  </si>
  <si>
    <t>FG%</t>
  </si>
  <si>
    <t>FGA</t>
  </si>
  <si>
    <t>REB</t>
  </si>
  <si>
    <t>Elig FG%</t>
  </si>
  <si>
    <t>Elig FT%</t>
  </si>
  <si>
    <t>Name2</t>
  </si>
  <si>
    <t>Team Totals</t>
  </si>
  <si>
    <t>Opponent Totals</t>
  </si>
  <si>
    <t>Peak Performances</t>
  </si>
  <si>
    <t>Points</t>
  </si>
  <si>
    <t>Rebounds</t>
  </si>
  <si>
    <t>Assists</t>
  </si>
  <si>
    <t>Steals</t>
  </si>
  <si>
    <t>Overall Record</t>
  </si>
  <si>
    <t>Conference Record</t>
  </si>
  <si>
    <t>PLAYER,#</t>
  </si>
  <si>
    <t>PTS</t>
  </si>
  <si>
    <t>TO'S</t>
  </si>
  <si>
    <t>PTS / GM</t>
  </si>
  <si>
    <t>REB / GM</t>
  </si>
  <si>
    <t>AST / GM</t>
  </si>
  <si>
    <t>STL / GM</t>
  </si>
  <si>
    <t>BLK / GM</t>
  </si>
  <si>
    <t>TO'S / GM</t>
  </si>
  <si>
    <t>FOUL / GM</t>
  </si>
  <si>
    <t>Defensive Stats</t>
  </si>
  <si>
    <t>PEAK PERFORMERS</t>
  </si>
  <si>
    <t>Opponent: Score</t>
  </si>
  <si>
    <t>FG %</t>
  </si>
  <si>
    <t>O REB</t>
  </si>
  <si>
    <t>D REB</t>
  </si>
  <si>
    <t>Farson Eden</t>
  </si>
  <si>
    <t>Lady Bucs</t>
  </si>
  <si>
    <t>Subregion</t>
  </si>
  <si>
    <t>O REB /GM</t>
  </si>
  <si>
    <t>D REB /GM</t>
  </si>
  <si>
    <t>3FG</t>
  </si>
  <si>
    <t>2FG</t>
  </si>
  <si>
    <t>FT</t>
  </si>
  <si>
    <t>POINTS</t>
  </si>
  <si>
    <t>Season Recap</t>
  </si>
  <si>
    <t>School</t>
  </si>
  <si>
    <t>3 FGA/Gm</t>
  </si>
  <si>
    <t>FTA / GM</t>
  </si>
  <si>
    <t>FGA / GM</t>
  </si>
  <si>
    <t>Team GP</t>
  </si>
  <si>
    <t>Conf</t>
  </si>
  <si>
    <t>Arvada Clearmont</t>
  </si>
  <si>
    <t>Big Horn</t>
  </si>
  <si>
    <t>Burns</t>
  </si>
  <si>
    <t>Lady Broncs</t>
  </si>
  <si>
    <t>Lingle</t>
  </si>
  <si>
    <t>Doggers</t>
  </si>
  <si>
    <t>Lusk</t>
  </si>
  <si>
    <t>Moorcroft</t>
  </si>
  <si>
    <t>Pine Bluffs</t>
  </si>
  <si>
    <t>Hornets</t>
  </si>
  <si>
    <t>Southeast</t>
  </si>
  <si>
    <t>Cyclones</t>
  </si>
  <si>
    <t>Sundance</t>
  </si>
  <si>
    <t>Tongue River</t>
  </si>
  <si>
    <t>Wright</t>
  </si>
  <si>
    <t>Select Team Name</t>
  </si>
  <si>
    <t>BB</t>
  </si>
  <si>
    <t>Forfeit W?</t>
  </si>
  <si>
    <t>Forfeit L?</t>
  </si>
  <si>
    <t>Overall Record *</t>
  </si>
  <si>
    <t>game1 (1)</t>
  </si>
  <si>
    <t>game1 (2)</t>
  </si>
  <si>
    <t>game1 (3)</t>
  </si>
  <si>
    <t>game1 (4)</t>
  </si>
  <si>
    <t>game1 (5)</t>
  </si>
  <si>
    <t>game1 (6)</t>
  </si>
  <si>
    <t>game1 (7)</t>
  </si>
  <si>
    <t>game1 (8)</t>
  </si>
  <si>
    <t>game1 (9)</t>
  </si>
  <si>
    <t>game1 (10)</t>
  </si>
  <si>
    <t>game1 (11)</t>
  </si>
  <si>
    <t>game1 (12)</t>
  </si>
  <si>
    <t>game1 (13)</t>
  </si>
  <si>
    <t>game1 (14)</t>
  </si>
  <si>
    <t>game1 (15)</t>
  </si>
  <si>
    <t>game1 (16)</t>
  </si>
  <si>
    <t>game1 (17)</t>
  </si>
  <si>
    <t>game1 (18)</t>
  </si>
  <si>
    <t>game1 (19)</t>
  </si>
  <si>
    <t>game1 (20)</t>
  </si>
  <si>
    <t>game1 (21)</t>
  </si>
  <si>
    <t>game1 (22)</t>
  </si>
  <si>
    <t>game1 (23)</t>
  </si>
  <si>
    <t>game1 (24)</t>
  </si>
  <si>
    <t>game1 (25)</t>
  </si>
  <si>
    <t>game1 (26)</t>
  </si>
  <si>
    <t>game1 (27)</t>
  </si>
  <si>
    <t>game1 (28)</t>
  </si>
  <si>
    <t>game1 (29)</t>
  </si>
  <si>
    <t>game1 (30)</t>
  </si>
  <si>
    <t>game1 (31)</t>
  </si>
  <si>
    <t>game1 (32)</t>
  </si>
  <si>
    <t>game1 (33)</t>
  </si>
  <si>
    <t>game1 (34)</t>
  </si>
  <si>
    <t>game1 (35)</t>
  </si>
  <si>
    <t>game1 (36)</t>
  </si>
  <si>
    <t>game1 (37)</t>
  </si>
  <si>
    <t>game1 (38)</t>
  </si>
  <si>
    <t>game1 (39)</t>
  </si>
  <si>
    <t>game1 (40)</t>
  </si>
  <si>
    <t>PLAYER - First Name Last Name</t>
  </si>
  <si>
    <t>Northeast</t>
  </si>
  <si>
    <t>Southwest</t>
  </si>
  <si>
    <t>Northwest</t>
  </si>
  <si>
    <t>PLAYER, #</t>
  </si>
  <si>
    <t>Date</t>
  </si>
  <si>
    <t>Game Attempts</t>
  </si>
  <si>
    <t>Season Attempts</t>
  </si>
  <si>
    <t>FG%*</t>
  </si>
  <si>
    <t>FT %*</t>
  </si>
  <si>
    <t>Game#</t>
  </si>
  <si>
    <t>Player #, Opponent,Game#</t>
  </si>
  <si>
    <t>Max of TL PTS</t>
  </si>
  <si>
    <t>Max of FG%*</t>
  </si>
  <si>
    <t>Sum of TotalFGA</t>
  </si>
  <si>
    <t>Sum of FT %*</t>
  </si>
  <si>
    <t>Sum of FTA</t>
  </si>
  <si>
    <t>Max of FT %*</t>
  </si>
  <si>
    <t>Sum of TotalREB</t>
  </si>
  <si>
    <t>Sum of AST</t>
  </si>
  <si>
    <t>Sum of STL</t>
  </si>
  <si>
    <t>Sum of BLK</t>
  </si>
  <si>
    <t>Sum of 3FGM</t>
  </si>
  <si>
    <t>Sum of TotalFGM</t>
  </si>
  <si>
    <t>Sum of FTM</t>
  </si>
  <si>
    <t>Sum of OFF REB</t>
  </si>
  <si>
    <t>3 FG%*</t>
  </si>
  <si>
    <t>2 FG%*</t>
  </si>
  <si>
    <t>Sum of 3 FG%*</t>
  </si>
  <si>
    <t>Sum of 3FGA</t>
  </si>
  <si>
    <t>Sum of 2FGA</t>
  </si>
  <si>
    <t>Sum of 2 FG%*</t>
  </si>
  <si>
    <t>Sum of 2FGM</t>
  </si>
  <si>
    <t>Sum of TO</t>
  </si>
  <si>
    <t>Sum of FOUL</t>
  </si>
  <si>
    <t>School, Opponent,Game#</t>
  </si>
  <si>
    <t>Opp GP</t>
  </si>
  <si>
    <t>Opp 3FGM</t>
  </si>
  <si>
    <t>Opp 3FGA</t>
  </si>
  <si>
    <t>Opp 2FGM</t>
  </si>
  <si>
    <t>Opp 2FGA</t>
  </si>
  <si>
    <t>Opp FTM</t>
  </si>
  <si>
    <t>Opp FTA</t>
  </si>
  <si>
    <t>Opp OFF REB</t>
  </si>
  <si>
    <t>Opp DEF REB</t>
  </si>
  <si>
    <t>Opp AST</t>
  </si>
  <si>
    <t>Opp STL</t>
  </si>
  <si>
    <t>Opp BLK</t>
  </si>
  <si>
    <t>Opp TO</t>
  </si>
  <si>
    <t>Opp FOUL</t>
  </si>
  <si>
    <t>Opp TL PTS</t>
  </si>
  <si>
    <t>Opp 3 FG%*</t>
  </si>
  <si>
    <t>Opp 2 FG%*</t>
  </si>
  <si>
    <t>Opp FT %*</t>
  </si>
  <si>
    <t>Opp FG%*</t>
  </si>
  <si>
    <t>PT Margin</t>
  </si>
  <si>
    <t>OREB Margin</t>
  </si>
  <si>
    <t>DREB Margin</t>
  </si>
  <si>
    <t>REB Margin</t>
  </si>
  <si>
    <t>Max of Opp TL PTS</t>
  </si>
  <si>
    <t>Min of Opp TL PTS</t>
  </si>
  <si>
    <t>Min of TL PTS</t>
  </si>
  <si>
    <t>Sum of OppTotalReb</t>
  </si>
  <si>
    <t>Max of OFF REB</t>
  </si>
  <si>
    <t>Min of OFF REB</t>
  </si>
  <si>
    <t>Max of Opp OFF REB</t>
  </si>
  <si>
    <t>Min of Opp OFF REB</t>
  </si>
  <si>
    <t>Max of DEF REB</t>
  </si>
  <si>
    <t>Min of DEF REB</t>
  </si>
  <si>
    <t>Max of Opp DEF REB</t>
  </si>
  <si>
    <t>Min of Opp DEF REB</t>
  </si>
  <si>
    <t>Max of REB Margin</t>
  </si>
  <si>
    <t>Min of REB Margin</t>
  </si>
  <si>
    <t>Max of OREB Margin</t>
  </si>
  <si>
    <t>Min of OREB Margin</t>
  </si>
  <si>
    <t>Max of DREB Margin</t>
  </si>
  <si>
    <t>Min of DREB Margin</t>
  </si>
  <si>
    <t>Top 5 Performances - Team</t>
  </si>
  <si>
    <t>Off. Points</t>
  </si>
  <si>
    <t>Def. Points</t>
  </si>
  <si>
    <t>Score Margin</t>
  </si>
  <si>
    <t>Max of PT Margin</t>
  </si>
  <si>
    <t>Off. Rebs</t>
  </si>
  <si>
    <t>Def. Rebs</t>
  </si>
  <si>
    <t>Reb Margin</t>
  </si>
  <si>
    <t>Max of 3 FG%*</t>
  </si>
  <si>
    <t>Max of Opp FG%*</t>
  </si>
  <si>
    <t>Blocks</t>
  </si>
  <si>
    <t>Top Points</t>
  </si>
  <si>
    <t>Player</t>
  </si>
  <si>
    <t>FI,LastName,#</t>
  </si>
  <si>
    <t>Top REB</t>
  </si>
  <si>
    <t>Top AST</t>
  </si>
  <si>
    <t>Top 5 Performances - Player</t>
  </si>
  <si>
    <t>Rebs</t>
  </si>
  <si>
    <t>FGM</t>
  </si>
  <si>
    <t>Block</t>
  </si>
  <si>
    <t>Thunder Basin</t>
  </si>
  <si>
    <t>Bolts</t>
  </si>
  <si>
    <t>Campbell Co.</t>
  </si>
  <si>
    <t>Def. FG%*</t>
  </si>
  <si>
    <t>FT%*</t>
  </si>
  <si>
    <t>3FG%*</t>
  </si>
  <si>
    <t>** Indicates game counted toward conference record</t>
  </si>
  <si>
    <t>Region Game "R"</t>
  </si>
  <si>
    <t>Only Region Opponents Shown</t>
  </si>
  <si>
    <t>Date2</t>
  </si>
  <si>
    <t>Wins</t>
  </si>
  <si>
    <t>Losses</t>
  </si>
  <si>
    <t>Conf Wins</t>
  </si>
  <si>
    <t>Conf Losses</t>
  </si>
  <si>
    <t>Opp_GP</t>
  </si>
  <si>
    <t>Opp_3FGM</t>
  </si>
  <si>
    <t>Opp_3FGA</t>
  </si>
  <si>
    <t>Opp_3FG %</t>
  </si>
  <si>
    <t>Opp_2FGM</t>
  </si>
  <si>
    <t>Opp_2FGA</t>
  </si>
  <si>
    <t>Opp_2FG %</t>
  </si>
  <si>
    <t>Opp_FTM</t>
  </si>
  <si>
    <t>Opp_FTA</t>
  </si>
  <si>
    <t>Opp_FT %</t>
  </si>
  <si>
    <t>Opp_PTS</t>
  </si>
  <si>
    <t>Opp_OFF REB</t>
  </si>
  <si>
    <t>Opp_DEF REB</t>
  </si>
  <si>
    <t>Opp_REB</t>
  </si>
  <si>
    <t>Opp_AST</t>
  </si>
  <si>
    <t>Opp_STL</t>
  </si>
  <si>
    <t>Opp_BLK</t>
  </si>
  <si>
    <t>Opp_TO'S</t>
  </si>
  <si>
    <t>Opp_FOUL</t>
  </si>
  <si>
    <t>Opp_PTS / GM</t>
  </si>
  <si>
    <t>Opp_O REB /GM</t>
  </si>
  <si>
    <t>Opp_D REB /GM</t>
  </si>
  <si>
    <t>Opp_REB / GM</t>
  </si>
  <si>
    <t>Opp_AST / GM</t>
  </si>
  <si>
    <t>Opp_STL / GM</t>
  </si>
  <si>
    <t>Opp_BLK / GM</t>
  </si>
  <si>
    <t>Opp_TO'S / GM</t>
  </si>
  <si>
    <t>Opp_FOUL / GM</t>
  </si>
  <si>
    <t>Payton Watt</t>
  </si>
  <si>
    <t>Dillon Barritt</t>
  </si>
  <si>
    <t>Dawson Butts</t>
  </si>
  <si>
    <t>Jayden Caylor</t>
  </si>
  <si>
    <t>Clayton Louderback</t>
  </si>
  <si>
    <t>Jess Claycomb</t>
  </si>
  <si>
    <t>Maxx Cowger</t>
  </si>
  <si>
    <t>Brayden Bruce</t>
  </si>
  <si>
    <t>Jo Bishop</t>
  </si>
  <si>
    <t>Nolan Turner</t>
  </si>
  <si>
    <t>Robert Crawford</t>
  </si>
  <si>
    <t>Jace Bruce</t>
  </si>
  <si>
    <t>Upton - Hulett 12/8/2017</t>
  </si>
  <si>
    <t>Upton - Kaycee 12/9/2017</t>
  </si>
  <si>
    <t>Upton - Ten Sleep 12/9/2017</t>
  </si>
  <si>
    <t>Clayton Louderback, 23 - Kaycee 12/9/2017</t>
  </si>
  <si>
    <t>Clayton Louderback, 23</t>
  </si>
  <si>
    <t>Brayden Bruce, 22</t>
  </si>
  <si>
    <t>Payton Watt, 24 - Hulett 12/8/2017</t>
  </si>
  <si>
    <t>Payton Watt, 24</t>
  </si>
  <si>
    <t>Payton Watt, 24 - Kaycee 12/9/2017</t>
  </si>
  <si>
    <t>Dillon Barritt, 20 - Hulett 12/8/2017</t>
  </si>
  <si>
    <t>Dillon Barritt, 20</t>
  </si>
  <si>
    <t>Dawson Butts, 14 - Hulett 12/8/2017</t>
  </si>
  <si>
    <t>Dawson Butts, 14</t>
  </si>
  <si>
    <t>Jayden Caylor, 12</t>
  </si>
  <si>
    <t>Jayden Caylor, 12 - Hulett 12/8/2017</t>
  </si>
  <si>
    <t>Clayton Louderback, 23 - Hulett 12/8/2017</t>
  </si>
  <si>
    <t>Dawson Butts, 14 - Kaycee 12/9/2017</t>
  </si>
  <si>
    <t>Jess Claycomb, 10 - Hulett 12/8/2017</t>
  </si>
  <si>
    <t>Jess Claycomb, 10</t>
  </si>
  <si>
    <t>Maxx Cowger, 4</t>
  </si>
  <si>
    <t>Maxx Cowger, 4 - Hulett 12/8/2017</t>
  </si>
  <si>
    <t>Robert Crawford, 32</t>
  </si>
  <si>
    <t>Nolan Turner, 33</t>
  </si>
  <si>
    <t>Dillon Barritt, 20 - Kaycee 12/9/2017</t>
  </si>
  <si>
    <t>Jayden Caylor, 12 - Kaycee 12/9/2017</t>
  </si>
  <si>
    <t>Payton Watt, 24 - Ten Sleep 12/9/2017</t>
  </si>
  <si>
    <t>Jess Claycomb, 10 - Kaycee 12/9/2017</t>
  </si>
  <si>
    <t>Dillon Barritt, 20 - Ten Sleep 12/9/2017</t>
  </si>
  <si>
    <t>Dawson Butts, 14 - Ten Sleep 12/9/2017</t>
  </si>
  <si>
    <t>Jayden Caylor, 12 - Ten Sleep 12/9/2017</t>
  </si>
  <si>
    <t>Clayton Louderback, 23 - Ten Sleep 12/9/2017</t>
  </si>
  <si>
    <t>Jess Claycomb, 10 - Ten Sleep 12/9/2017</t>
  </si>
  <si>
    <t>Ethan Mills</t>
  </si>
  <si>
    <t>Payton Watt, 24 - Shoshoni 12/16/2017</t>
  </si>
  <si>
    <t>Jess Claycomb, 10 - Shoshoni 12/16/2017</t>
  </si>
  <si>
    <t>Payton Watt, 24 - Riverside 12/14/2017</t>
  </si>
  <si>
    <t>Clayton Louderback, 23 - Shoshoni 12/16/2017</t>
  </si>
  <si>
    <t>Clayton Louderback, 23 - Riverside 12/14/2017</t>
  </si>
  <si>
    <t>Dillon Barritt, 20 - Riverside 12/14/2017</t>
  </si>
  <si>
    <t>Jess Claycomb, 10 - Riverside 12/14/2017</t>
  </si>
  <si>
    <t>Dawson Butts, 14 - Riverside 12/14/2017</t>
  </si>
  <si>
    <t>Dillon Barritt, 20 - Shoshoni 12/16/2017</t>
  </si>
  <si>
    <t>Jayden Caylor, 12 - Riverside 12/14/2017</t>
  </si>
  <si>
    <t>Dawson Butts, 14 - Shoshoni 12/16/2017</t>
  </si>
  <si>
    <t>Payton Watt, 24 - Cokeville 12/15/2017</t>
  </si>
  <si>
    <t>Clayton Louderback, 23 - Cokeville 12/15/2017</t>
  </si>
  <si>
    <t>Dillon Barritt, 20 - Cokeville 12/15/2017</t>
  </si>
  <si>
    <t>Jayden Caylor, 12 - Cokeville 12/15/2017</t>
  </si>
  <si>
    <t>Upton - Riverside 12/14/2017</t>
  </si>
  <si>
    <t>Upton - Shoshoni 12/16/2017</t>
  </si>
  <si>
    <t>Upton - Cokeville 12/15/2017</t>
  </si>
  <si>
    <t>Team</t>
  </si>
  <si>
    <t>Lead-Deadwood</t>
  </si>
  <si>
    <t>Payton Watt, 24 - Lead-Deadwood 1/4/2018</t>
  </si>
  <si>
    <t>Jayden Caylor, 12 - Lead-Deadwood 1/4/2018</t>
  </si>
  <si>
    <t>Clayton Louderback, 23 - Lead-Deadwood 1/4/2018</t>
  </si>
  <si>
    <t>Dawson Butts, 14 - Lead-Deadwood 1/4/2018</t>
  </si>
  <si>
    <t xml:space="preserve">Team, </t>
  </si>
  <si>
    <t>Upton - Lead-Deadwood 1/4/2018</t>
  </si>
  <si>
    <t>Newell</t>
  </si>
  <si>
    <t>Upton - Newell 1/11/2018</t>
  </si>
  <si>
    <t>Payton Watt, 24 - Newell 1/11/2018</t>
  </si>
  <si>
    <t>Dawson Butts, 14 - Newell 1/11/2018</t>
  </si>
  <si>
    <t>Jayden Caylor, 12 - Newell 1/11/2018</t>
  </si>
  <si>
    <t>Dillon Barritt, 20 - Newell 1/11/2018</t>
  </si>
  <si>
    <t>Jess Claycomb, 10 - Newell 1/11/2018</t>
  </si>
  <si>
    <t>Robert Crawford, 32 - Newell 1/11/2018</t>
  </si>
  <si>
    <t>Brayden Bruce, 22 - Newell 1/11/2018</t>
  </si>
  <si>
    <t>Faith</t>
  </si>
  <si>
    <t>Hot Springs</t>
  </si>
  <si>
    <t>Payton Watt, 24 - Faith 1/12/2018</t>
  </si>
  <si>
    <t>Payton Watt, 24 - Hot Springs 1/13/2018</t>
  </si>
  <si>
    <t>Dawson Butts, 14 - Faith 1/12/2018</t>
  </si>
  <si>
    <t>Dawson Butts, 14 - Hot Springs 1/13/2018</t>
  </si>
  <si>
    <t>Dillon Barritt, 20 - Hot Springs 1/13/2018</t>
  </si>
  <si>
    <t>Jess Claycomb, 10 - Hot Springs 1/13/2018</t>
  </si>
  <si>
    <t>Jess Claycomb, 10 - Faith 1/12/2018</t>
  </si>
  <si>
    <t>Brayden Bruce, 22 - Hot Springs 1/13/2018</t>
  </si>
  <si>
    <t>Jayden Caylor, 12 - Faith 1/12/2018</t>
  </si>
  <si>
    <t>Brayden Bruce, 22 - Faith 1/12/2018</t>
  </si>
  <si>
    <t>Upton - Faith 1/12/2018</t>
  </si>
  <si>
    <t>Upton - Hot Springs 1/13/2018</t>
  </si>
  <si>
    <t>Bridger Alishouse</t>
  </si>
  <si>
    <t>Landon Keever</t>
  </si>
  <si>
    <t>Upton - Moorcroft 1/18/2018</t>
  </si>
  <si>
    <t>Upton - Wright 1/20/2018</t>
  </si>
  <si>
    <t>Payton Watt, 24 - Moorcroft 1/18/2018</t>
  </si>
  <si>
    <t>Jayden Caylor, 12 - Moorcroft 1/18/2018</t>
  </si>
  <si>
    <t>Jess Claycomb, 10 - Moorcroft 1/18/2018</t>
  </si>
  <si>
    <t>Dawson Butts, 14 - Moorcroft 1/18/2018</t>
  </si>
  <si>
    <t>Dillon Barritt, 20 - Moorcroft 1/18/2018</t>
  </si>
  <si>
    <t>Jess Claycomb, 10 - Wright 1/20/2018</t>
  </si>
  <si>
    <t>Dillon Barritt, 20 - Wright 1/20/2018</t>
  </si>
  <si>
    <t>Team,  - Wright 1/20/2018</t>
  </si>
  <si>
    <t>Payton Watt, 24 - Wright 1/20/2018</t>
  </si>
  <si>
    <t>Brayden Bruce, 22 - Wright 1/20/2018</t>
  </si>
  <si>
    <t>Dawson Butts, 14 - Wright 1/20/2018</t>
  </si>
  <si>
    <t>Nolan Turner, 33 - Wright 1/20/2018</t>
  </si>
  <si>
    <t>DJ Till</t>
  </si>
  <si>
    <t>Payton Watt, 24 - Sundance 1/25/2018</t>
  </si>
  <si>
    <t>Clayton Louderback, 23 - Sundance 1/25/2018</t>
  </si>
  <si>
    <t>Dillon Barritt, 20 - Sundance 1/25/2018</t>
  </si>
  <si>
    <t>Jess Claycomb, 10 - Sundance 1/25/2018</t>
  </si>
  <si>
    <t>Nolan Turner, 33 - Sundance 1/25/2018</t>
  </si>
  <si>
    <t>Upton - Sundance 1/25/2018</t>
  </si>
  <si>
    <t>Clayton Louderback, 23 - Big Horn 1/27/2018</t>
  </si>
  <si>
    <t>Team,  - Big Horn 1/27/2018</t>
  </si>
  <si>
    <t>Payton Watt, 24 - Big Horn 1/27/2018</t>
  </si>
  <si>
    <t>Dillon Barritt, 20 - Big Horn 1/27/2018</t>
  </si>
  <si>
    <t>Dawson Butts, 14 - Big Horn 1/27/2018</t>
  </si>
  <si>
    <t>Jess Claycomb, 10 - Big Horn 1/27/2018</t>
  </si>
  <si>
    <t>Upton - Big Horn 1/27/2018</t>
  </si>
  <si>
    <t>Upton - Moorcroft 2/1/2018</t>
  </si>
  <si>
    <t>Clayton Louderback, 23 - Moorcroft 2/1/2018</t>
  </si>
  <si>
    <t>Payton Watt, 24 - Moorcroft 2/1/2018</t>
  </si>
  <si>
    <t>Dillon Barritt, 20 - Moorcroft 2/1/2018</t>
  </si>
  <si>
    <t>Brayden Bruce, 22 - Moorcroft 2/1/2018</t>
  </si>
  <si>
    <t>Jess Claycomb, 10 - Moorcroft 2/1/2018</t>
  </si>
  <si>
    <t>Dawson Butts, 14 - Moorcroft 2/1/2018</t>
  </si>
  <si>
    <t>Payton Watt, 24 - Tongue River 2/2/2018</t>
  </si>
  <si>
    <t>Clayton Louderback, 23 - Tongue River 2/2/2018</t>
  </si>
  <si>
    <t>Jess Claycomb, 10 - Tongue River 2/2/2018</t>
  </si>
  <si>
    <t>Dawson Butts, 14 - Tongue River 2/2/2018</t>
  </si>
  <si>
    <t>Brayden Bruce, 22 - Tongue River 2/2/2018</t>
  </si>
  <si>
    <t>Dillon Barritt, 20 - Tongue River 2/2/2018</t>
  </si>
  <si>
    <t>Upton - Tongue River 2/2/2018</t>
  </si>
  <si>
    <t>Upton - Sundance 2/6/2018</t>
  </si>
  <si>
    <t>Payton Watt, 24 - Sundance 2/6/2018</t>
  </si>
  <si>
    <t>Jess Claycomb, 10 - Sundance 2/6/2018</t>
  </si>
  <si>
    <t>Clayton Louderback, 23 - Sundance 2/6/2018</t>
  </si>
  <si>
    <t>Dillon Barritt, 20 - Sundance 2/6/2018</t>
  </si>
  <si>
    <t>New Underwood</t>
  </si>
  <si>
    <t>Upton - New Underwood 2/10/2018</t>
  </si>
  <si>
    <t>Upton - Wright 2/8/2018</t>
  </si>
  <si>
    <t>Clayton Louderback, 23 - Wright 2/8/2018</t>
  </si>
  <si>
    <t>Payton Watt, 24 - Wright 2/8/2018</t>
  </si>
  <si>
    <t>Jess Claycomb, 10 - Wright 2/8/2018</t>
  </si>
  <si>
    <t>Jayden Caylor, 12 - Wright 2/8/2018</t>
  </si>
  <si>
    <t>Payton Watt, 24 - New Underwood 2/10/2018</t>
  </si>
  <si>
    <t>Dillon Barritt, 20 - New Underwood 2/10/2018</t>
  </si>
  <si>
    <t>Dillon Barritt, 20 - Wright 2/8/2018</t>
  </si>
  <si>
    <t>Dawson Butts, 14 - Wright 2/8/2018</t>
  </si>
  <si>
    <t>Dawson Butts, 14 - New Underwood 2/10/2018</t>
  </si>
  <si>
    <t>Clayton Louderback, 23 - New Underwood 2/10/2018</t>
  </si>
  <si>
    <t>Jayden Caylor, 12 - New Underwood 2/10/2018</t>
  </si>
  <si>
    <t>Jess Claycomb, 10 - New Underwood 2/10/2018</t>
  </si>
  <si>
    <t>Upton - Tongue River 2/17/2018</t>
  </si>
  <si>
    <t>Upton - Big Horn 2/16/2018</t>
  </si>
  <si>
    <t>Clayton Louderback, 23 - Big Horn 2/16/2018</t>
  </si>
  <si>
    <t>Payton Watt, 24 - Tongue River 2/17/2018</t>
  </si>
  <si>
    <t>Clayton Louderback, 23 - Tongue River 2/17/2018</t>
  </si>
  <si>
    <t>Dillon Barritt, 20 - Tongue River 2/17/2018</t>
  </si>
  <si>
    <t>Dawson Butts, 14 - Tongue River 2/17/2018</t>
  </si>
  <si>
    <t>Payton Watt, 24 - Big Horn 2/16/2018</t>
  </si>
  <si>
    <t>Jess Claycomb, 10 - Tongue River 2/17/2018</t>
  </si>
  <si>
    <t>Dillon Barritt, 20 - Big Horn 2/16/2018</t>
  </si>
  <si>
    <t>Jayden Caylor, 12 - Big Horn 2/16/2018</t>
  </si>
  <si>
    <t>Jayden Caylor, 12 - Tongue River 2/17/2018</t>
  </si>
  <si>
    <t>Southeast HS</t>
  </si>
  <si>
    <t>Payton Watt, 24 - Southeast HS 2/22/2018</t>
  </si>
  <si>
    <t>Dawson Butts, 14 - Southeast HS 2/22/2018</t>
  </si>
  <si>
    <t>Jayden Caylor, 12 - Southeast HS 2/22/2018</t>
  </si>
  <si>
    <t>Payton Watt, 24 - Big Horn 2/24/2018</t>
  </si>
  <si>
    <t>Clayton Louderback, 23 - Big Horn 2/24/2018</t>
  </si>
  <si>
    <t>Dillon Barritt, 20 - Big Horn 2/24/2018</t>
  </si>
  <si>
    <t>Clayton Louderback, 23 - Southeast HS 2/22/2018</t>
  </si>
  <si>
    <t>Dillon Barritt, 20 - Southeast HS 2/22/2018</t>
  </si>
  <si>
    <t>Jess Claycomb, 10 - Southeast HS 2/22/2018</t>
  </si>
  <si>
    <t>Brayden Bruce, 22 - Big Horn 2/24/2018</t>
  </si>
  <si>
    <t>Jayden Caylor, 12 - Big Horn 2/24/2018</t>
  </si>
  <si>
    <t>Dawson Butts, 14 - Big Horn 2/24/2018</t>
  </si>
  <si>
    <t>Jess Claycomb, 10 - Big Horn 2/24/2018</t>
  </si>
  <si>
    <t>Upton - Southeast HS 2/22/2018</t>
  </si>
  <si>
    <t>Upton - Big Horn 2/24/2018</t>
  </si>
  <si>
    <t xml:space="preserve">Pine Bluffs  </t>
  </si>
  <si>
    <t>Upton - Wyoming Indian 3/1/2018</t>
  </si>
  <si>
    <t>Upton - Rocky Mountain 3/3/2018</t>
  </si>
  <si>
    <t>Upton - Pine Bluffs   3/2/2018</t>
  </si>
  <si>
    <t>Payton Watt, 24 - Rocky Mountain 3/3/2018</t>
  </si>
  <si>
    <t>Dillon Barritt, 20 - Rocky Mountain 3/3/2018</t>
  </si>
  <si>
    <t>Clayton Louderback, 23 - Wyoming Indian 3/1/2018</t>
  </si>
  <si>
    <t>Payton Watt, 24 - Pine Bluffs   3/2/2018</t>
  </si>
  <si>
    <t>Payton Watt, 24 - Wyoming Indian 3/1/2018</t>
  </si>
  <si>
    <t>Clayton Louderback, 23 - Rocky Mountain 3/3/2018</t>
  </si>
  <si>
    <t>Dillon Barritt, 20 - Pine Bluffs   3/2/2018</t>
  </si>
  <si>
    <t>Clayton Louderback, 23 - Pine Bluffs   3/2/2018</t>
  </si>
  <si>
    <t>Dillon Barritt, 20 - Wyoming Indian 3/1/2018</t>
  </si>
  <si>
    <t>Jess Claycomb, 10 - Wyoming Indian 3/1/2018</t>
  </si>
  <si>
    <t>Jayden Caylor, 12 - Rocky Mountain 3/3/2018</t>
  </si>
  <si>
    <t>Dawson Butts, 14 - Rocky Mountain 3/3/2018</t>
  </si>
  <si>
    <t>Jayden Caylor, 12 - Pine Bluffs   3/2/2018</t>
  </si>
  <si>
    <t xml:space="preserve">Wright  </t>
  </si>
  <si>
    <t xml:space="preserve">Lusk   </t>
  </si>
  <si>
    <t>Payton Watt, 24 - Wright   2/24/2018</t>
  </si>
  <si>
    <t>Payton Watt, 24 - Lusk    2/23/2018</t>
  </si>
  <si>
    <t>Clayton Louderback, 23 - Wright   2/24/2018</t>
  </si>
  <si>
    <t>Clayton Louderback, 23 - Lusk    2/23/2018</t>
  </si>
  <si>
    <t>Jess Claycomb, 10 - Lusk    2/23/2018</t>
  </si>
  <si>
    <t>Dillon Barritt, 20 - Lusk    2/23/2018</t>
  </si>
  <si>
    <t>Jess Claycomb, 10 - Wright   2/24/2018</t>
  </si>
  <si>
    <t>Dillon Barritt, 20 - Wright   2/24/2018</t>
  </si>
  <si>
    <t>Brayden Bruce, 22 - Wright   2/24/2018</t>
  </si>
  <si>
    <t>Dawson Butts, 14 - Wright   2/24/2018</t>
  </si>
  <si>
    <t>Jayden Caylor, 12 - Wright   2/24/2018</t>
  </si>
  <si>
    <t>Jayden Caylor, 12 - Lusk    2/23/2018</t>
  </si>
  <si>
    <t>Upton - Lusk    2/23/2018</t>
  </si>
  <si>
    <t>Upton - Wright   2/24/2018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</si>
</sst>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d/yy;@"/>
  </numFmts>
  <fonts count="61" x14ac:knownFonts="1">
    <font>
      <sz val="11"/>
      <color theme="1"/>
      <name val="Calibri"/>
      <family val="2"/>
      <scheme val="minor"/>
    </font>
    <font>
      <sz val="11"/>
      <color theme="1"/>
      <name val="Calibri"/>
      <family val="2"/>
      <scheme val="minor"/>
    </font>
    <font>
      <sz val="9"/>
      <name val="Courier New"/>
      <family val="3"/>
    </font>
    <font>
      <b/>
      <i/>
      <sz val="14"/>
      <name val="Tahoma"/>
      <family val="2"/>
    </font>
    <font>
      <sz val="10"/>
      <name val="Calibri"/>
      <family val="2"/>
      <scheme val="minor"/>
    </font>
    <font>
      <sz val="10"/>
      <name val="Times New Roman"/>
      <family val="1"/>
    </font>
    <font>
      <sz val="8"/>
      <name val="Calibri"/>
      <family val="2"/>
      <scheme val="minor"/>
    </font>
    <font>
      <b/>
      <sz val="10"/>
      <name val="Tahoma"/>
      <family val="2"/>
    </font>
    <font>
      <sz val="12"/>
      <name val="Calibri"/>
      <family val="2"/>
      <scheme val="minor"/>
    </font>
    <font>
      <sz val="12"/>
      <name val="Calibri"/>
      <family val="2"/>
    </font>
    <font>
      <b/>
      <sz val="10"/>
      <color indexed="81"/>
      <name val="Calibri"/>
      <family val="2"/>
    </font>
    <font>
      <sz val="10"/>
      <color indexed="81"/>
      <name val="Calibri"/>
      <family val="2"/>
    </font>
    <font>
      <sz val="9"/>
      <name val="Calibri"/>
      <family val="2"/>
    </font>
    <font>
      <b/>
      <i/>
      <sz val="14"/>
      <name val="Calibri"/>
      <family val="2"/>
    </font>
    <font>
      <sz val="10"/>
      <name val="Calibri"/>
      <family val="2"/>
    </font>
    <font>
      <sz val="9"/>
      <color theme="0"/>
      <name val="Calibri"/>
      <family val="2"/>
    </font>
    <font>
      <b/>
      <sz val="10"/>
      <name val="Calibri"/>
      <family val="2"/>
    </font>
    <font>
      <i/>
      <sz val="10"/>
      <name val="Calibri"/>
      <family val="2"/>
    </font>
    <font>
      <b/>
      <sz val="12"/>
      <name val="Calibri"/>
      <family val="2"/>
    </font>
    <font>
      <b/>
      <sz val="11"/>
      <name val="Calibri"/>
      <family val="2"/>
    </font>
    <font>
      <sz val="10"/>
      <color theme="0"/>
      <name val="Calibri"/>
      <family val="2"/>
    </font>
    <font>
      <sz val="12"/>
      <color theme="0"/>
      <name val="Calibri"/>
      <family val="2"/>
    </font>
    <font>
      <b/>
      <i/>
      <sz val="12"/>
      <name val="Calibri"/>
      <family val="2"/>
    </font>
    <font>
      <b/>
      <sz val="12"/>
      <color indexed="12"/>
      <name val="Calibri"/>
      <family val="2"/>
    </font>
    <font>
      <sz val="12"/>
      <color indexed="12"/>
      <name val="Calibri"/>
      <family val="2"/>
    </font>
    <font>
      <b/>
      <i/>
      <sz val="12"/>
      <color indexed="12"/>
      <name val="Calibri"/>
      <family val="2"/>
    </font>
    <font>
      <b/>
      <sz val="9"/>
      <name val="Calibri"/>
      <family val="2"/>
    </font>
    <font>
      <b/>
      <sz val="10"/>
      <color indexed="81"/>
      <name val="Tahoma"/>
      <family val="2"/>
    </font>
    <font>
      <sz val="10"/>
      <color indexed="81"/>
      <name val="Tahoma"/>
      <family val="2"/>
    </font>
    <font>
      <b/>
      <sz val="9"/>
      <color indexed="81"/>
      <name val="Tahoma"/>
      <family val="2"/>
    </font>
    <font>
      <sz val="9"/>
      <color indexed="81"/>
      <name val="Tahoma"/>
      <family val="2"/>
    </font>
    <font>
      <b/>
      <sz val="14"/>
      <name val="Calibri"/>
      <family val="2"/>
    </font>
    <font>
      <i/>
      <sz val="10"/>
      <color theme="1" tint="0.34998626667073579"/>
      <name val="Calibri"/>
      <family val="2"/>
      <scheme val="minor"/>
    </font>
    <font>
      <b/>
      <sz val="9"/>
      <name val="Calibri"/>
      <family val="2"/>
      <scheme val="minor"/>
    </font>
    <font>
      <sz val="9"/>
      <color rgb="FFFF0000"/>
      <name val="Calibri"/>
      <family val="2"/>
    </font>
    <font>
      <sz val="10"/>
      <color rgb="FFFF0000"/>
      <name val="Calibri"/>
      <family val="2"/>
    </font>
    <font>
      <sz val="12"/>
      <color rgb="FFFF0000"/>
      <name val="Calibri"/>
      <family val="2"/>
    </font>
    <font>
      <sz val="11"/>
      <color theme="0"/>
      <name val="Calibri"/>
      <family val="2"/>
      <scheme val="minor"/>
    </font>
    <font>
      <b/>
      <i/>
      <sz val="14"/>
      <name val="Calibri"/>
      <family val="2"/>
      <scheme val="minor"/>
    </font>
    <font>
      <b/>
      <sz val="10"/>
      <color theme="0"/>
      <name val="Calibri"/>
      <family val="2"/>
      <scheme val="minor"/>
    </font>
    <font>
      <sz val="10"/>
      <color theme="2" tint="-0.499984740745262"/>
      <name val="Calibri"/>
      <family val="2"/>
      <scheme val="minor"/>
    </font>
    <font>
      <b/>
      <sz val="10"/>
      <name val="Calibri"/>
      <family val="2"/>
      <scheme val="minor"/>
    </font>
    <font>
      <sz val="8"/>
      <color theme="1"/>
      <name val="Arial"/>
      <family val="2"/>
    </font>
    <font>
      <b/>
      <sz val="8"/>
      <name val="Arial"/>
      <family val="2"/>
    </font>
    <font>
      <sz val="11"/>
      <color rgb="FF3F3F76"/>
      <name val="Calibri"/>
      <family val="2"/>
      <scheme val="minor"/>
    </font>
    <font>
      <b/>
      <sz val="8"/>
      <color theme="1"/>
      <name val="Arial"/>
      <family val="2"/>
    </font>
    <font>
      <sz val="8"/>
      <color rgb="FF3F3F76"/>
      <name val="Calibri"/>
      <family val="2"/>
      <scheme val="minor"/>
    </font>
    <font>
      <sz val="8"/>
      <color theme="1"/>
      <name val="Calibri"/>
      <family val="2"/>
      <scheme val="minor"/>
    </font>
    <font>
      <sz val="8"/>
      <color theme="1"/>
      <name val="Arial"/>
      <family val="2"/>
    </font>
    <font>
      <sz val="10"/>
      <color theme="1"/>
      <name val="Calibri"/>
      <family val="2"/>
      <scheme val="minor"/>
    </font>
    <font>
      <b/>
      <sz val="12"/>
      <color theme="1"/>
      <name val="Calibri"/>
      <family val="2"/>
      <scheme val="minor"/>
    </font>
    <font>
      <sz val="11"/>
      <color rgb="FFFF0000"/>
      <name val="Calibri"/>
      <family val="2"/>
      <scheme val="minor"/>
    </font>
    <font>
      <b/>
      <sz val="11"/>
      <color theme="0"/>
      <name val="Calibri"/>
      <family val="2"/>
      <scheme val="minor"/>
    </font>
    <font>
      <b/>
      <sz val="11"/>
      <color rgb="FF3F3F3F"/>
      <name val="Calibri"/>
      <family val="2"/>
      <scheme val="minor"/>
    </font>
    <font>
      <i/>
      <sz val="12"/>
      <color theme="1"/>
      <name val="Calibri"/>
      <family val="2"/>
      <scheme val="minor"/>
    </font>
    <font>
      <sz val="11"/>
      <name val="Calibri"/>
      <family val="2"/>
      <scheme val="minor"/>
    </font>
    <font>
      <b/>
      <sz val="10"/>
      <color rgb="FFFF0000"/>
      <name val="Calibri"/>
      <family val="2"/>
    </font>
    <font>
      <b/>
      <sz val="10"/>
      <color theme="0"/>
      <name val="Calibri"/>
      <family val="2"/>
    </font>
    <font>
      <b/>
      <sz val="8"/>
      <color theme="0"/>
      <name val="Calibri"/>
      <family val="2"/>
    </font>
    <font>
      <b/>
      <sz val="11"/>
      <color rgb="FF0000FF"/>
      <name val="Calibri"/>
      <family val="2"/>
    </font>
    <font>
      <sz val="8"/>
      <color theme="1"/>
      <name val="Arial"/>
    </font>
  </fonts>
  <fills count="12">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CC99"/>
      </patternFill>
    </fill>
    <fill>
      <patternFill patternType="solid">
        <fgColor theme="5" tint="0.79998168889431442"/>
        <bgColor indexed="65"/>
      </patternFill>
    </fill>
    <fill>
      <patternFill patternType="solid">
        <fgColor theme="8" tint="0.79998168889431442"/>
        <bgColor indexed="64"/>
      </patternFill>
    </fill>
    <fill>
      <patternFill patternType="solid">
        <fgColor rgb="FFA5A5A5"/>
      </patternFill>
    </fill>
    <fill>
      <patternFill patternType="solid">
        <fgColor theme="5" tint="0.79998168889431442"/>
        <bgColor indexed="64"/>
      </patternFill>
    </fill>
    <fill>
      <patternFill patternType="solid">
        <fgColor rgb="FFF2F2F2"/>
      </patternFill>
    </fill>
  </fills>
  <borders count="53">
    <border>
      <left/>
      <right/>
      <top/>
      <bottom/>
      <diagonal/>
    </border>
    <border>
      <left/>
      <right/>
      <top/>
      <bottom style="thin">
        <color indexed="64"/>
      </bottom>
      <diagonal/>
    </border>
    <border>
      <left/>
      <right style="dashDotDot">
        <color indexed="64"/>
      </right>
      <top style="dashDotDot">
        <color indexed="64"/>
      </top>
      <bottom style="dashDotDot">
        <color indexed="64"/>
      </bottom>
      <diagonal/>
    </border>
    <border>
      <left style="dashDotDot">
        <color indexed="64"/>
      </left>
      <right/>
      <top style="dashDotDot">
        <color indexed="64"/>
      </top>
      <bottom style="dashDotDot">
        <color indexed="64"/>
      </bottom>
      <diagonal/>
    </border>
    <border>
      <left/>
      <right style="dashDotDot">
        <color indexed="64"/>
      </right>
      <top style="dashDotDot">
        <color indexed="64"/>
      </top>
      <bottom/>
      <diagonal/>
    </border>
    <border>
      <left style="dashDotDot">
        <color indexed="64"/>
      </left>
      <right/>
      <top style="dashDotDot">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dashDotDot">
        <color indexed="64"/>
      </right>
      <top/>
      <bottom/>
      <diagonal/>
    </border>
    <border>
      <left/>
      <right style="dashDotDot">
        <color indexed="64"/>
      </right>
      <top style="medium">
        <color indexed="64"/>
      </top>
      <bottom/>
      <diagonal/>
    </border>
    <border>
      <left/>
      <right/>
      <top style="medium">
        <color indexed="64"/>
      </top>
      <bottom/>
      <diagonal/>
    </border>
    <border>
      <left style="dashDotDot">
        <color indexed="64"/>
      </left>
      <right style="thick">
        <color indexed="64"/>
      </right>
      <top style="medium">
        <color indexed="64"/>
      </top>
      <bottom/>
      <diagonal/>
    </border>
    <border>
      <left style="thick">
        <color indexed="64"/>
      </left>
      <right/>
      <top style="medium">
        <color indexed="64"/>
      </top>
      <bottom/>
      <diagonal/>
    </border>
    <border>
      <left/>
      <right style="dashDotDot">
        <color indexed="64"/>
      </right>
      <top/>
      <bottom style="hair">
        <color indexed="64"/>
      </bottom>
      <diagonal/>
    </border>
    <border>
      <left/>
      <right/>
      <top/>
      <bottom style="hair">
        <color indexed="64"/>
      </bottom>
      <diagonal/>
    </border>
    <border>
      <left style="dashDotDot">
        <color indexed="64"/>
      </left>
      <right style="thick">
        <color indexed="64"/>
      </right>
      <top/>
      <bottom style="hair">
        <color indexed="64"/>
      </bottom>
      <diagonal/>
    </border>
    <border>
      <left style="thick">
        <color indexed="64"/>
      </left>
      <right/>
      <top/>
      <bottom style="hair">
        <color indexed="64"/>
      </bottom>
      <diagonal/>
    </border>
    <border>
      <left style="dashDotDot">
        <color indexed="64"/>
      </left>
      <right style="thick">
        <color indexed="64"/>
      </right>
      <top/>
      <bottom/>
      <diagonal/>
    </border>
    <border>
      <left style="thick">
        <color indexed="64"/>
      </left>
      <right/>
      <top/>
      <bottom/>
      <diagonal/>
    </border>
    <border>
      <left/>
      <right style="dashDotDot">
        <color indexed="64"/>
      </right>
      <top/>
      <bottom style="thin">
        <color indexed="64"/>
      </bottom>
      <diagonal/>
    </border>
    <border>
      <left/>
      <right style="dashDotDot">
        <color indexed="64"/>
      </right>
      <top style="thin">
        <color indexed="64"/>
      </top>
      <bottom style="double">
        <color indexed="64"/>
      </bottom>
      <diagonal/>
    </border>
    <border>
      <left style="dashDotDot">
        <color indexed="64"/>
      </left>
      <right/>
      <top style="thin">
        <color indexed="64"/>
      </top>
      <bottom style="double">
        <color indexed="64"/>
      </bottom>
      <diagonal/>
    </border>
    <border>
      <left/>
      <right/>
      <top style="thin">
        <color indexed="64"/>
      </top>
      <bottom style="double">
        <color indexed="64"/>
      </bottom>
      <diagonal/>
    </border>
    <border>
      <left style="dashDotDot">
        <color indexed="64"/>
      </left>
      <right style="thick">
        <color indexed="64"/>
      </right>
      <top style="thin">
        <color indexed="64"/>
      </top>
      <bottom style="double">
        <color indexed="64"/>
      </bottom>
      <diagonal/>
    </border>
    <border>
      <left style="thick">
        <color indexed="64"/>
      </left>
      <right/>
      <top style="thin">
        <color indexed="64"/>
      </top>
      <bottom style="double">
        <color indexed="64"/>
      </bottom>
      <diagonal/>
    </border>
    <border>
      <left/>
      <right/>
      <top/>
      <bottom style="slantDashDot">
        <color indexed="64"/>
      </bottom>
      <diagonal/>
    </border>
    <border>
      <left style="slantDashDot">
        <color indexed="64"/>
      </left>
      <right style="mediumDashDot">
        <color indexed="64"/>
      </right>
      <top style="slantDashDot">
        <color indexed="64"/>
      </top>
      <bottom/>
      <diagonal/>
    </border>
    <border>
      <left/>
      <right style="mediumDashDot">
        <color indexed="64"/>
      </right>
      <top style="slantDashDot">
        <color indexed="64"/>
      </top>
      <bottom/>
      <diagonal/>
    </border>
    <border>
      <left style="slantDashDot">
        <color indexed="64"/>
      </left>
      <right style="mediumDashDot">
        <color indexed="64"/>
      </right>
      <top/>
      <bottom style="dashed">
        <color indexed="64"/>
      </bottom>
      <diagonal/>
    </border>
    <border>
      <left/>
      <right style="mediumDashDot">
        <color indexed="64"/>
      </right>
      <top/>
      <bottom style="dashed">
        <color indexed="64"/>
      </bottom>
      <diagonal/>
    </border>
    <border>
      <left/>
      <right/>
      <top/>
      <bottom style="dashed">
        <color indexed="64"/>
      </bottom>
      <diagonal/>
    </border>
    <border>
      <left style="slantDashDot">
        <color indexed="64"/>
      </left>
      <right style="mediumDashDot">
        <color indexed="64"/>
      </right>
      <top/>
      <bottom/>
      <diagonal/>
    </border>
    <border>
      <left/>
      <right style="mediumDashDot">
        <color indexed="64"/>
      </right>
      <top/>
      <bottom/>
      <diagonal/>
    </border>
    <border>
      <left style="slantDashDot">
        <color indexed="64"/>
      </left>
      <right style="mediumDashDot">
        <color indexed="64"/>
      </right>
      <top/>
      <bottom style="medium">
        <color indexed="64"/>
      </bottom>
      <diagonal/>
    </border>
    <border>
      <left/>
      <right style="mediumDashDot">
        <color indexed="64"/>
      </right>
      <top/>
      <bottom style="medium">
        <color indexed="64"/>
      </bottom>
      <diagonal/>
    </border>
    <border>
      <left style="slantDashDot">
        <color indexed="64"/>
      </left>
      <right style="mediumDashDot">
        <color indexed="64"/>
      </right>
      <top style="medium">
        <color indexed="64"/>
      </top>
      <bottom style="double">
        <color indexed="64"/>
      </bottom>
      <diagonal/>
    </border>
    <border>
      <left style="mediumDashDot">
        <color indexed="64"/>
      </left>
      <right style="mediumDashDot">
        <color indexed="64"/>
      </right>
      <top style="medium">
        <color indexed="64"/>
      </top>
      <bottom style="double">
        <color indexed="64"/>
      </bottom>
      <diagonal/>
    </border>
    <border>
      <left/>
      <right/>
      <top style="medium">
        <color indexed="64"/>
      </top>
      <bottom style="double">
        <color indexed="64"/>
      </bottom>
      <diagonal/>
    </border>
    <border>
      <left/>
      <right style="mediumDashDot">
        <color indexed="64"/>
      </right>
      <top style="medium">
        <color indexed="64"/>
      </top>
      <bottom style="double">
        <color indexed="64"/>
      </bottom>
      <diagonal/>
    </border>
    <border>
      <left/>
      <right style="slantDashDot">
        <color indexed="64"/>
      </right>
      <top style="medium">
        <color indexed="64"/>
      </top>
      <bottom style="double">
        <color indexed="64"/>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s>
  <cellStyleXfs count="10">
    <xf numFmtId="0" fontId="0" fillId="0" borderId="0"/>
    <xf numFmtId="9" fontId="1" fillId="0" borderId="0" applyFont="0" applyFill="0" applyBorder="0" applyAlignment="0" applyProtection="0"/>
    <xf numFmtId="0" fontId="2" fillId="0" borderId="0"/>
    <xf numFmtId="0" fontId="2" fillId="0" borderId="0"/>
    <xf numFmtId="0" fontId="5" fillId="0" borderId="0"/>
    <xf numFmtId="0" fontId="2" fillId="0" borderId="0"/>
    <xf numFmtId="0" fontId="44" fillId="6" borderId="45" applyNumberFormat="0" applyAlignment="0" applyProtection="0"/>
    <xf numFmtId="0" fontId="1" fillId="7" borderId="0" applyNumberFormat="0" applyBorder="0" applyAlignment="0" applyProtection="0"/>
    <xf numFmtId="0" fontId="52" fillId="9" borderId="51" applyNumberFormat="0" applyAlignment="0" applyProtection="0"/>
    <xf numFmtId="0" fontId="53" fillId="11" borderId="52" applyNumberFormat="0" applyAlignment="0" applyProtection="0"/>
  </cellStyleXfs>
  <cellXfs count="292">
    <xf numFmtId="0" fontId="0" fillId="0" borderId="0" xfId="0"/>
    <xf numFmtId="0" fontId="2" fillId="0" borderId="0" xfId="2" applyFont="1" applyFill="1" applyAlignment="1" applyProtection="1">
      <alignment horizontal="center"/>
    </xf>
    <xf numFmtId="0" fontId="3" fillId="2" borderId="0" xfId="2" applyNumberFormat="1" applyFont="1" applyFill="1" applyAlignment="1" applyProtection="1">
      <protection locked="0"/>
    </xf>
    <xf numFmtId="0" fontId="4" fillId="3" borderId="0" xfId="0" applyFont="1" applyFill="1" applyAlignment="1" applyProtection="1">
      <alignment horizontal="center"/>
    </xf>
    <xf numFmtId="0" fontId="5" fillId="0" borderId="0" xfId="0" applyFont="1" applyProtection="1"/>
    <xf numFmtId="0" fontId="6" fillId="0" borderId="0" xfId="0" applyFont="1" applyBorder="1" applyAlignment="1" applyProtection="1">
      <alignment horizontal="left"/>
    </xf>
    <xf numFmtId="0" fontId="3" fillId="3" borderId="0" xfId="2" applyFont="1" applyFill="1" applyAlignment="1" applyProtection="1"/>
    <xf numFmtId="0" fontId="3" fillId="0" borderId="0" xfId="2" applyFont="1" applyFill="1" applyAlignment="1" applyProtection="1"/>
    <xf numFmtId="0" fontId="4" fillId="2" borderId="0" xfId="0" applyFont="1" applyFill="1" applyAlignment="1" applyProtection="1">
      <alignment horizontal="center" vertical="center"/>
      <protection locked="0"/>
    </xf>
    <xf numFmtId="0" fontId="2" fillId="0" borderId="1" xfId="2" applyFont="1" applyBorder="1" applyAlignment="1" applyProtection="1">
      <alignment horizontal="center"/>
    </xf>
    <xf numFmtId="0" fontId="7" fillId="0" borderId="1" xfId="2" applyFont="1" applyBorder="1" applyAlignment="1" applyProtection="1">
      <alignment horizontal="center"/>
    </xf>
    <xf numFmtId="0" fontId="8" fillId="0" borderId="0" xfId="0" applyFont="1" applyProtection="1"/>
    <xf numFmtId="0" fontId="9" fillId="2" borderId="2" xfId="2" applyNumberFormat="1" applyFont="1" applyFill="1" applyBorder="1" applyAlignment="1" applyProtection="1">
      <alignment horizontal="center"/>
      <protection locked="0"/>
    </xf>
    <xf numFmtId="0" fontId="9" fillId="2" borderId="3" xfId="3" applyFont="1" applyFill="1" applyBorder="1" applyAlignment="1" applyProtection="1">
      <alignment horizontal="left"/>
      <protection locked="0"/>
    </xf>
    <xf numFmtId="0" fontId="9" fillId="2" borderId="3" xfId="3" applyFont="1" applyFill="1" applyBorder="1" applyProtection="1">
      <protection locked="0"/>
    </xf>
    <xf numFmtId="0" fontId="9" fillId="2" borderId="3" xfId="2" applyFont="1" applyFill="1" applyBorder="1" applyProtection="1">
      <protection locked="0"/>
    </xf>
    <xf numFmtId="0" fontId="9" fillId="2" borderId="4" xfId="2" applyNumberFormat="1" applyFont="1" applyFill="1" applyBorder="1" applyAlignment="1" applyProtection="1">
      <alignment horizontal="center"/>
      <protection locked="0"/>
    </xf>
    <xf numFmtId="0" fontId="9" fillId="2" borderId="5" xfId="2" applyFont="1" applyFill="1" applyBorder="1" applyProtection="1">
      <protection locked="0"/>
    </xf>
    <xf numFmtId="0" fontId="2" fillId="0" borderId="0" xfId="2" applyFont="1" applyAlignment="1" applyProtection="1">
      <alignment horizontal="center"/>
    </xf>
    <xf numFmtId="0" fontId="2" fillId="0" borderId="0" xfId="2" applyFont="1" applyProtection="1"/>
    <xf numFmtId="0" fontId="4" fillId="0" borderId="0" xfId="0" applyFont="1" applyAlignment="1" applyProtection="1">
      <alignment horizontal="center"/>
    </xf>
    <xf numFmtId="0" fontId="4" fillId="0" borderId="0" xfId="0" applyFont="1" applyAlignment="1" applyProtection="1">
      <alignment horizontal="center" wrapText="1"/>
    </xf>
    <xf numFmtId="0" fontId="16" fillId="4" borderId="10" xfId="2" applyFont="1" applyFill="1" applyBorder="1" applyAlignment="1" applyProtection="1">
      <alignment horizontal="center"/>
      <protection locked="0"/>
    </xf>
    <xf numFmtId="0" fontId="9" fillId="4" borderId="12" xfId="2" applyFont="1" applyFill="1" applyBorder="1" applyAlignment="1" applyProtection="1">
      <alignment horizontal="center"/>
      <protection locked="0"/>
    </xf>
    <xf numFmtId="0" fontId="9" fillId="2" borderId="0" xfId="2" applyFont="1" applyFill="1" applyBorder="1" applyAlignment="1" applyProtection="1">
      <alignment horizontal="center"/>
      <protection locked="0"/>
    </xf>
    <xf numFmtId="0" fontId="9" fillId="2" borderId="13" xfId="2" applyFont="1" applyFill="1" applyBorder="1" applyAlignment="1" applyProtection="1">
      <alignment horizontal="center"/>
      <protection locked="0"/>
    </xf>
    <xf numFmtId="0" fontId="9" fillId="2" borderId="0" xfId="2" applyNumberFormat="1" applyFont="1" applyFill="1" applyBorder="1" applyAlignment="1" applyProtection="1">
      <alignment horizontal="center"/>
      <protection locked="0"/>
    </xf>
    <xf numFmtId="0" fontId="9" fillId="2" borderId="13" xfId="2" applyNumberFormat="1" applyFont="1" applyFill="1" applyBorder="1" applyAlignment="1" applyProtection="1">
      <alignment horizontal="center"/>
      <protection locked="0"/>
    </xf>
    <xf numFmtId="0" fontId="9" fillId="4" borderId="0" xfId="2" applyFont="1" applyFill="1" applyBorder="1" applyAlignment="1" applyProtection="1">
      <alignment horizontal="center"/>
      <protection locked="0"/>
    </xf>
    <xf numFmtId="0" fontId="9" fillId="4" borderId="14" xfId="2" applyFont="1" applyFill="1" applyBorder="1" applyAlignment="1" applyProtection="1">
      <alignment horizontal="center"/>
      <protection locked="0"/>
    </xf>
    <xf numFmtId="0" fontId="9" fillId="4" borderId="15" xfId="2" applyFont="1" applyFill="1" applyBorder="1" applyAlignment="1" applyProtection="1">
      <alignment horizontal="center"/>
      <protection locked="0"/>
    </xf>
    <xf numFmtId="0" fontId="9" fillId="4" borderId="17" xfId="2" applyFont="1" applyFill="1" applyBorder="1" applyAlignment="1" applyProtection="1">
      <alignment horizontal="center"/>
      <protection locked="0"/>
    </xf>
    <xf numFmtId="0" fontId="9" fillId="2" borderId="18" xfId="2" applyFont="1" applyFill="1" applyBorder="1" applyAlignment="1" applyProtection="1">
      <alignment horizontal="center"/>
      <protection locked="0"/>
    </xf>
    <xf numFmtId="0" fontId="9" fillId="2" borderId="17" xfId="2" applyFont="1" applyFill="1" applyBorder="1" applyAlignment="1" applyProtection="1">
      <alignment horizontal="center"/>
      <protection locked="0"/>
    </xf>
    <xf numFmtId="0" fontId="9" fillId="2" borderId="18" xfId="2" applyNumberFormat="1" applyFont="1" applyFill="1" applyBorder="1" applyAlignment="1" applyProtection="1">
      <alignment horizontal="center"/>
      <protection locked="0"/>
    </xf>
    <xf numFmtId="0" fontId="9" fillId="2" borderId="17" xfId="2" applyNumberFormat="1" applyFont="1" applyFill="1" applyBorder="1" applyAlignment="1" applyProtection="1">
      <alignment horizontal="center"/>
      <protection locked="0"/>
    </xf>
    <xf numFmtId="0" fontId="9" fillId="4" borderId="18" xfId="2" applyFont="1" applyFill="1" applyBorder="1" applyAlignment="1" applyProtection="1">
      <alignment horizontal="center"/>
      <protection locked="0"/>
    </xf>
    <xf numFmtId="0" fontId="9" fillId="4" borderId="19" xfId="2" applyFont="1" applyFill="1" applyBorder="1" applyAlignment="1" applyProtection="1">
      <alignment horizontal="center"/>
      <protection locked="0"/>
    </xf>
    <xf numFmtId="0" fontId="9" fillId="2" borderId="0" xfId="2" applyFont="1" applyFill="1" applyAlignment="1" applyProtection="1">
      <alignment horizontal="center"/>
      <protection locked="0"/>
    </xf>
    <xf numFmtId="0" fontId="9" fillId="2" borderId="12" xfId="2" applyFont="1" applyFill="1" applyBorder="1" applyAlignment="1" applyProtection="1">
      <alignment horizontal="center"/>
      <protection locked="0"/>
    </xf>
    <xf numFmtId="0" fontId="9" fillId="2" borderId="12" xfId="2" applyNumberFormat="1" applyFont="1" applyFill="1" applyBorder="1" applyAlignment="1" applyProtection="1">
      <alignment horizontal="center"/>
      <protection locked="0"/>
    </xf>
    <xf numFmtId="0" fontId="9" fillId="4" borderId="0" xfId="2" applyFont="1" applyFill="1" applyAlignment="1" applyProtection="1">
      <alignment horizontal="center"/>
      <protection locked="0"/>
    </xf>
    <xf numFmtId="0" fontId="9" fillId="4" borderId="21" xfId="2" applyFont="1" applyFill="1" applyBorder="1" applyAlignment="1" applyProtection="1">
      <alignment horizontal="center"/>
      <protection locked="0"/>
    </xf>
    <xf numFmtId="0" fontId="9" fillId="2" borderId="23" xfId="2" applyFont="1" applyFill="1" applyBorder="1" applyAlignment="1" applyProtection="1">
      <alignment horizontal="center"/>
      <protection locked="0"/>
    </xf>
    <xf numFmtId="0" fontId="9" fillId="2" borderId="1" xfId="2" applyNumberFormat="1" applyFont="1" applyFill="1" applyBorder="1" applyAlignment="1" applyProtection="1">
      <alignment horizontal="center"/>
      <protection locked="0"/>
    </xf>
    <xf numFmtId="0" fontId="9" fillId="4" borderId="1" xfId="2" applyFont="1" applyFill="1" applyBorder="1" applyAlignment="1" applyProtection="1">
      <alignment horizontal="center"/>
      <protection locked="0"/>
    </xf>
    <xf numFmtId="0" fontId="9" fillId="0" borderId="24" xfId="2" applyFont="1" applyFill="1" applyBorder="1" applyAlignment="1" applyProtection="1">
      <alignment horizontal="center"/>
    </xf>
    <xf numFmtId="0" fontId="24" fillId="0" borderId="24" xfId="2" applyFont="1" applyFill="1" applyBorder="1" applyAlignment="1" applyProtection="1">
      <alignment horizontal="center"/>
      <protection hidden="1"/>
    </xf>
    <xf numFmtId="0" fontId="23" fillId="2" borderId="25" xfId="2" applyFont="1" applyFill="1" applyBorder="1" applyAlignment="1" applyProtection="1">
      <alignment horizontal="center"/>
      <protection locked="0"/>
    </xf>
    <xf numFmtId="0" fontId="23" fillId="2" borderId="26" xfId="2" applyFont="1" applyFill="1" applyBorder="1" applyAlignment="1" applyProtection="1">
      <alignment horizontal="center"/>
      <protection locked="0"/>
    </xf>
    <xf numFmtId="0" fontId="23" fillId="2" borderId="24" xfId="2" applyFont="1" applyFill="1" applyBorder="1" applyAlignment="1" applyProtection="1">
      <alignment horizontal="center"/>
      <protection locked="0"/>
    </xf>
    <xf numFmtId="0" fontId="23" fillId="2" borderId="27" xfId="2" applyFont="1" applyFill="1" applyBorder="1" applyAlignment="1" applyProtection="1">
      <alignment horizontal="center"/>
      <protection locked="0"/>
    </xf>
    <xf numFmtId="0" fontId="12" fillId="3" borderId="0" xfId="2" applyFont="1" applyFill="1" applyProtection="1"/>
    <xf numFmtId="0" fontId="13" fillId="3" borderId="0" xfId="2" applyFont="1" applyFill="1" applyAlignment="1" applyProtection="1">
      <alignment horizontal="center"/>
    </xf>
    <xf numFmtId="0" fontId="14" fillId="3" borderId="0" xfId="0" applyFont="1" applyFill="1" applyProtection="1"/>
    <xf numFmtId="0" fontId="15" fillId="3" borderId="0" xfId="2" applyFont="1" applyFill="1" applyProtection="1"/>
    <xf numFmtId="0" fontId="16" fillId="3" borderId="0" xfId="2" applyFont="1" applyFill="1" applyAlignment="1" applyProtection="1">
      <alignment horizontal="right"/>
    </xf>
    <xf numFmtId="0" fontId="17" fillId="3" borderId="9" xfId="2" applyFont="1" applyFill="1" applyBorder="1" applyAlignment="1" applyProtection="1"/>
    <xf numFmtId="0" fontId="16" fillId="3" borderId="0" xfId="2" applyFont="1" applyFill="1" applyAlignment="1" applyProtection="1">
      <alignment horizontal="center"/>
    </xf>
    <xf numFmtId="0" fontId="19" fillId="3" borderId="0" xfId="2" applyFont="1" applyFill="1" applyAlignment="1" applyProtection="1">
      <alignment horizontal="center"/>
    </xf>
    <xf numFmtId="0" fontId="16" fillId="3" borderId="10" xfId="2" applyFont="1" applyFill="1" applyBorder="1" applyAlignment="1" applyProtection="1">
      <alignment horizontal="center"/>
      <protection hidden="1"/>
    </xf>
    <xf numFmtId="0" fontId="16" fillId="3" borderId="11" xfId="2" applyFont="1" applyFill="1" applyBorder="1" applyAlignment="1" applyProtection="1">
      <alignment horizontal="center" vertical="center" wrapText="1"/>
    </xf>
    <xf numFmtId="0" fontId="14" fillId="3" borderId="0" xfId="2" applyFont="1" applyFill="1" applyAlignment="1" applyProtection="1">
      <alignment horizontal="center" vertical="center" wrapText="1"/>
    </xf>
    <xf numFmtId="0" fontId="9" fillId="3" borderId="0" xfId="2" applyFont="1" applyFill="1" applyProtection="1"/>
    <xf numFmtId="0" fontId="14" fillId="3" borderId="12" xfId="2" applyFont="1" applyFill="1" applyBorder="1" applyAlignment="1" applyProtection="1">
      <alignment horizontal="center"/>
      <protection hidden="1"/>
    </xf>
    <xf numFmtId="0" fontId="9" fillId="3" borderId="16" xfId="2" applyFont="1" applyFill="1" applyBorder="1" applyProtection="1">
      <protection hidden="1"/>
    </xf>
    <xf numFmtId="9" fontId="9" fillId="3" borderId="0" xfId="2" applyNumberFormat="1" applyFont="1" applyFill="1" applyBorder="1" applyProtection="1">
      <protection hidden="1"/>
    </xf>
    <xf numFmtId="9" fontId="9" fillId="3" borderId="14" xfId="2" applyNumberFormat="1" applyFont="1" applyFill="1" applyBorder="1" applyProtection="1">
      <protection hidden="1"/>
    </xf>
    <xf numFmtId="9" fontId="9" fillId="3" borderId="12" xfId="2" applyNumberFormat="1" applyFont="1" applyFill="1" applyBorder="1" applyProtection="1">
      <protection hidden="1"/>
    </xf>
    <xf numFmtId="0" fontId="21" fillId="3" borderId="0" xfId="2" applyFont="1" applyFill="1" applyProtection="1"/>
    <xf numFmtId="0" fontId="14" fillId="3" borderId="17" xfId="2" applyFont="1" applyFill="1" applyBorder="1" applyAlignment="1" applyProtection="1">
      <alignment horizontal="center"/>
      <protection hidden="1"/>
    </xf>
    <xf numFmtId="0" fontId="9" fillId="3" borderId="20" xfId="2" applyFont="1" applyFill="1" applyBorder="1" applyProtection="1">
      <protection hidden="1"/>
    </xf>
    <xf numFmtId="9" fontId="9" fillId="3" borderId="18" xfId="2" applyNumberFormat="1" applyFont="1" applyFill="1" applyBorder="1" applyProtection="1">
      <protection hidden="1"/>
    </xf>
    <xf numFmtId="9" fontId="9" fillId="3" borderId="17" xfId="2" applyNumberFormat="1" applyFont="1" applyFill="1" applyBorder="1" applyProtection="1">
      <protection hidden="1"/>
    </xf>
    <xf numFmtId="0" fontId="9" fillId="3" borderId="22" xfId="2" applyFont="1" applyFill="1" applyBorder="1" applyProtection="1">
      <protection hidden="1"/>
    </xf>
    <xf numFmtId="9" fontId="9" fillId="3" borderId="1" xfId="2" applyNumberFormat="1" applyFont="1" applyFill="1" applyBorder="1" applyProtection="1">
      <protection hidden="1"/>
    </xf>
    <xf numFmtId="9" fontId="9" fillId="3" borderId="23" xfId="2" applyNumberFormat="1" applyFont="1" applyFill="1" applyBorder="1" applyProtection="1">
      <protection hidden="1"/>
    </xf>
    <xf numFmtId="0" fontId="18" fillId="3" borderId="24" xfId="2" applyFont="1" applyFill="1" applyBorder="1" applyAlignment="1" applyProtection="1">
      <alignment horizontal="center"/>
    </xf>
    <xf numFmtId="0" fontId="18" fillId="3" borderId="25" xfId="2" applyFont="1" applyFill="1" applyBorder="1" applyAlignment="1" applyProtection="1">
      <alignment horizontal="center"/>
      <protection hidden="1"/>
    </xf>
    <xf numFmtId="0" fontId="18" fillId="3" borderId="26" xfId="2" applyFont="1" applyFill="1" applyBorder="1" applyAlignment="1" applyProtection="1">
      <alignment horizontal="center"/>
      <protection hidden="1"/>
    </xf>
    <xf numFmtId="0" fontId="18" fillId="3" borderId="24" xfId="2" applyFont="1" applyFill="1" applyBorder="1" applyAlignment="1" applyProtection="1">
      <alignment horizontal="center"/>
      <protection hidden="1"/>
    </xf>
    <xf numFmtId="0" fontId="18" fillId="3" borderId="27" xfId="2" applyFont="1" applyFill="1" applyBorder="1" applyAlignment="1" applyProtection="1">
      <alignment horizontal="center"/>
      <protection hidden="1"/>
    </xf>
    <xf numFmtId="0" fontId="22" fillId="3" borderId="28" xfId="2" applyNumberFormat="1" applyFont="1" applyFill="1" applyBorder="1" applyProtection="1">
      <protection hidden="1"/>
    </xf>
    <xf numFmtId="9" fontId="22" fillId="3" borderId="26" xfId="1" applyNumberFormat="1" applyFont="1" applyFill="1" applyBorder="1" applyProtection="1">
      <protection hidden="1"/>
    </xf>
    <xf numFmtId="9" fontId="22" fillId="3" borderId="24" xfId="1" applyNumberFormat="1" applyFont="1" applyFill="1" applyBorder="1" applyProtection="1">
      <protection hidden="1"/>
    </xf>
    <xf numFmtId="0" fontId="23" fillId="3" borderId="24" xfId="2" applyFont="1" applyFill="1" applyBorder="1" applyAlignment="1" applyProtection="1">
      <alignment horizontal="center"/>
    </xf>
    <xf numFmtId="0" fontId="25" fillId="3" borderId="28" xfId="2" applyNumberFormat="1" applyFont="1" applyFill="1" applyBorder="1" applyProtection="1">
      <protection hidden="1"/>
    </xf>
    <xf numFmtId="9" fontId="25" fillId="3" borderId="26" xfId="1" applyNumberFormat="1" applyFont="1" applyFill="1" applyBorder="1" applyProtection="1">
      <protection hidden="1"/>
    </xf>
    <xf numFmtId="9" fontId="25" fillId="3" borderId="24" xfId="1" applyNumberFormat="1" applyFont="1" applyFill="1" applyBorder="1" applyProtection="1">
      <protection hidden="1"/>
    </xf>
    <xf numFmtId="0" fontId="12" fillId="4" borderId="0" xfId="2" applyFont="1" applyFill="1" applyProtection="1">
      <protection locked="0"/>
    </xf>
    <xf numFmtId="0" fontId="13" fillId="3" borderId="0" xfId="2" applyFont="1" applyFill="1" applyAlignment="1" applyProtection="1">
      <alignment horizontal="center"/>
    </xf>
    <xf numFmtId="0" fontId="14" fillId="3" borderId="0" xfId="4" applyFont="1" applyFill="1" applyProtection="1">
      <protection hidden="1"/>
    </xf>
    <xf numFmtId="0" fontId="16" fillId="3" borderId="0" xfId="4" applyFont="1" applyFill="1" applyProtection="1">
      <protection hidden="1"/>
    </xf>
    <xf numFmtId="0" fontId="20" fillId="3" borderId="0" xfId="4" applyFont="1" applyFill="1" applyProtection="1">
      <protection hidden="1"/>
    </xf>
    <xf numFmtId="0" fontId="14" fillId="0" borderId="0" xfId="4" applyFont="1" applyProtection="1">
      <protection hidden="1"/>
    </xf>
    <xf numFmtId="49" fontId="16" fillId="3" borderId="0" xfId="4" applyNumberFormat="1" applyFont="1" applyFill="1" applyProtection="1">
      <protection hidden="1"/>
    </xf>
    <xf numFmtId="0" fontId="16" fillId="3" borderId="0" xfId="4" applyFont="1" applyFill="1" applyAlignment="1" applyProtection="1">
      <alignment horizontal="center"/>
      <protection hidden="1"/>
    </xf>
    <xf numFmtId="0" fontId="16" fillId="3" borderId="0" xfId="2" applyFont="1" applyFill="1" applyAlignment="1" applyProtection="1">
      <alignment horizontal="center"/>
      <protection hidden="1"/>
    </xf>
    <xf numFmtId="0" fontId="26" fillId="3" borderId="0" xfId="4" applyFont="1" applyFill="1" applyAlignment="1" applyProtection="1">
      <alignment horizontal="center"/>
      <protection hidden="1"/>
    </xf>
    <xf numFmtId="0" fontId="14" fillId="3" borderId="30" xfId="4" applyFont="1" applyFill="1" applyBorder="1" applyAlignment="1" applyProtection="1">
      <alignment horizontal="center"/>
      <protection hidden="1"/>
    </xf>
    <xf numFmtId="1" fontId="14" fillId="3" borderId="31" xfId="4" applyNumberFormat="1" applyFont="1" applyFill="1" applyBorder="1" applyAlignment="1" applyProtection="1">
      <alignment horizontal="center"/>
      <protection hidden="1"/>
    </xf>
    <xf numFmtId="1" fontId="14" fillId="3" borderId="0" xfId="4" applyNumberFormat="1" applyFont="1" applyFill="1" applyAlignment="1" applyProtection="1">
      <alignment horizontal="center"/>
      <protection hidden="1"/>
    </xf>
    <xf numFmtId="9" fontId="14" fillId="3" borderId="31" xfId="4" applyNumberFormat="1" applyFont="1" applyFill="1" applyBorder="1" applyAlignment="1" applyProtection="1">
      <alignment horizontal="center"/>
      <protection hidden="1"/>
    </xf>
    <xf numFmtId="164" fontId="14" fillId="3" borderId="0" xfId="4" applyNumberFormat="1" applyFont="1" applyFill="1" applyAlignment="1" applyProtection="1">
      <alignment horizontal="center"/>
      <protection hidden="1"/>
    </xf>
    <xf numFmtId="164" fontId="14" fillId="3" borderId="31" xfId="4" applyNumberFormat="1" applyFont="1" applyFill="1" applyBorder="1" applyAlignment="1" applyProtection="1">
      <alignment horizontal="center"/>
      <protection hidden="1"/>
    </xf>
    <xf numFmtId="0" fontId="14" fillId="3" borderId="32" xfId="4" applyFont="1" applyFill="1" applyBorder="1" applyAlignment="1" applyProtection="1">
      <alignment horizontal="center"/>
      <protection hidden="1"/>
    </xf>
    <xf numFmtId="1" fontId="14" fillId="3" borderId="33" xfId="4" applyNumberFormat="1" applyFont="1" applyFill="1" applyBorder="1" applyAlignment="1" applyProtection="1">
      <alignment horizontal="center"/>
      <protection hidden="1"/>
    </xf>
    <xf numFmtId="1" fontId="14" fillId="3" borderId="34" xfId="4" applyNumberFormat="1" applyFont="1" applyFill="1" applyBorder="1" applyAlignment="1" applyProtection="1">
      <alignment horizontal="center"/>
      <protection hidden="1"/>
    </xf>
    <xf numFmtId="9" fontId="14" fillId="3" borderId="33" xfId="4" applyNumberFormat="1" applyFont="1" applyFill="1" applyBorder="1" applyAlignment="1" applyProtection="1">
      <alignment horizontal="center"/>
      <protection hidden="1"/>
    </xf>
    <xf numFmtId="164" fontId="14" fillId="3" borderId="34" xfId="4" applyNumberFormat="1" applyFont="1" applyFill="1" applyBorder="1" applyAlignment="1" applyProtection="1">
      <alignment horizontal="center"/>
      <protection hidden="1"/>
    </xf>
    <xf numFmtId="164" fontId="14" fillId="3" borderId="33" xfId="4" applyNumberFormat="1" applyFont="1" applyFill="1" applyBorder="1" applyAlignment="1" applyProtection="1">
      <alignment horizontal="center"/>
      <protection hidden="1"/>
    </xf>
    <xf numFmtId="0" fontId="14" fillId="3" borderId="35" xfId="4" applyFont="1" applyFill="1" applyBorder="1" applyAlignment="1" applyProtection="1">
      <alignment horizontal="center"/>
      <protection hidden="1"/>
    </xf>
    <xf numFmtId="1" fontId="14" fillId="3" borderId="36" xfId="4" applyNumberFormat="1" applyFont="1" applyFill="1" applyBorder="1" applyAlignment="1" applyProtection="1">
      <alignment horizontal="center"/>
      <protection hidden="1"/>
    </xf>
    <xf numFmtId="9" fontId="14" fillId="3" borderId="36" xfId="4" applyNumberFormat="1" applyFont="1" applyFill="1" applyBorder="1" applyAlignment="1" applyProtection="1">
      <alignment horizontal="center"/>
      <protection hidden="1"/>
    </xf>
    <xf numFmtId="164" fontId="14" fillId="3" borderId="36" xfId="4" applyNumberFormat="1" applyFont="1" applyFill="1" applyBorder="1" applyAlignment="1" applyProtection="1">
      <alignment horizontal="center"/>
      <protection hidden="1"/>
    </xf>
    <xf numFmtId="0" fontId="14" fillId="3" borderId="37" xfId="4" applyFont="1" applyFill="1" applyBorder="1" applyAlignment="1" applyProtection="1">
      <alignment horizontal="center"/>
      <protection hidden="1"/>
    </xf>
    <xf numFmtId="1" fontId="14" fillId="3" borderId="38" xfId="4" applyNumberFormat="1" applyFont="1" applyFill="1" applyBorder="1" applyAlignment="1" applyProtection="1">
      <alignment horizontal="center"/>
      <protection hidden="1"/>
    </xf>
    <xf numFmtId="1" fontId="14" fillId="3" borderId="11" xfId="4" applyNumberFormat="1" applyFont="1" applyFill="1" applyBorder="1" applyAlignment="1" applyProtection="1">
      <alignment horizontal="center"/>
      <protection hidden="1"/>
    </xf>
    <xf numFmtId="9" fontId="14" fillId="3" borderId="38" xfId="4" applyNumberFormat="1" applyFont="1" applyFill="1" applyBorder="1" applyAlignment="1" applyProtection="1">
      <alignment horizontal="center"/>
      <protection hidden="1"/>
    </xf>
    <xf numFmtId="164" fontId="14" fillId="3" borderId="11" xfId="4" applyNumberFormat="1" applyFont="1" applyFill="1" applyBorder="1" applyAlignment="1" applyProtection="1">
      <alignment horizontal="center"/>
      <protection hidden="1"/>
    </xf>
    <xf numFmtId="164" fontId="14" fillId="3" borderId="38" xfId="4" applyNumberFormat="1" applyFont="1" applyFill="1" applyBorder="1" applyAlignment="1" applyProtection="1">
      <alignment horizontal="center"/>
      <protection hidden="1"/>
    </xf>
    <xf numFmtId="0" fontId="16" fillId="3" borderId="39" xfId="4" applyFont="1" applyFill="1" applyBorder="1" applyAlignment="1" applyProtection="1">
      <alignment horizontal="center"/>
      <protection hidden="1"/>
    </xf>
    <xf numFmtId="1" fontId="14" fillId="3" borderId="40" xfId="4" applyNumberFormat="1" applyFont="1" applyFill="1" applyBorder="1" applyAlignment="1" applyProtection="1">
      <alignment horizontal="center"/>
      <protection hidden="1"/>
    </xf>
    <xf numFmtId="1" fontId="14" fillId="3" borderId="41" xfId="4" applyNumberFormat="1" applyFont="1" applyFill="1" applyBorder="1" applyAlignment="1" applyProtection="1">
      <alignment horizontal="center"/>
      <protection hidden="1"/>
    </xf>
    <xf numFmtId="9" fontId="14" fillId="3" borderId="42" xfId="4" applyNumberFormat="1" applyFont="1" applyFill="1" applyBorder="1" applyAlignment="1" applyProtection="1">
      <alignment horizontal="center"/>
      <protection hidden="1"/>
    </xf>
    <xf numFmtId="1" fontId="14" fillId="3" borderId="42" xfId="4" applyNumberFormat="1" applyFont="1" applyFill="1" applyBorder="1" applyAlignment="1" applyProtection="1">
      <alignment horizontal="center"/>
      <protection hidden="1"/>
    </xf>
    <xf numFmtId="164" fontId="14" fillId="3" borderId="41" xfId="4" applyNumberFormat="1" applyFont="1" applyFill="1" applyBorder="1" applyAlignment="1" applyProtection="1">
      <alignment horizontal="center"/>
      <protection hidden="1"/>
    </xf>
    <xf numFmtId="164" fontId="14" fillId="3" borderId="43" xfId="4" applyNumberFormat="1" applyFont="1" applyFill="1" applyBorder="1" applyAlignment="1" applyProtection="1">
      <alignment horizontal="center"/>
      <protection hidden="1"/>
    </xf>
    <xf numFmtId="0" fontId="16" fillId="3" borderId="0" xfId="4" applyFont="1" applyFill="1" applyBorder="1" applyAlignment="1" applyProtection="1">
      <alignment horizontal="center"/>
      <protection hidden="1"/>
    </xf>
    <xf numFmtId="1" fontId="14" fillId="3" borderId="0" xfId="4" applyNumberFormat="1" applyFont="1" applyFill="1" applyBorder="1" applyAlignment="1" applyProtection="1">
      <alignment horizontal="center"/>
      <protection hidden="1"/>
    </xf>
    <xf numFmtId="9" fontId="14" fillId="3" borderId="0" xfId="4" applyNumberFormat="1" applyFont="1" applyFill="1" applyBorder="1" applyAlignment="1" applyProtection="1">
      <alignment horizontal="center"/>
      <protection hidden="1"/>
    </xf>
    <xf numFmtId="164" fontId="14" fillId="3" borderId="0" xfId="4" applyNumberFormat="1" applyFont="1" applyFill="1" applyBorder="1" applyAlignment="1" applyProtection="1">
      <alignment horizontal="center"/>
      <protection hidden="1"/>
    </xf>
    <xf numFmtId="0" fontId="12" fillId="0" borderId="0" xfId="2" applyFont="1" applyProtection="1">
      <protection hidden="1"/>
    </xf>
    <xf numFmtId="0" fontId="17" fillId="0" borderId="0" xfId="4" applyFont="1" applyProtection="1">
      <protection hidden="1"/>
    </xf>
    <xf numFmtId="0" fontId="14" fillId="0" borderId="0" xfId="4" applyFont="1" applyAlignment="1" applyProtection="1">
      <alignment horizontal="center"/>
      <protection hidden="1"/>
    </xf>
    <xf numFmtId="9" fontId="14" fillId="0" borderId="0" xfId="1" applyNumberFormat="1" applyFont="1" applyAlignment="1" applyProtection="1">
      <alignment horizontal="center"/>
      <protection hidden="1"/>
    </xf>
    <xf numFmtId="14" fontId="14" fillId="0" borderId="0" xfId="4" applyNumberFormat="1" applyFont="1" applyBorder="1" applyAlignment="1" applyProtection="1">
      <alignment horizontal="center"/>
      <protection hidden="1"/>
    </xf>
    <xf numFmtId="0" fontId="14" fillId="0" borderId="0" xfId="4" applyFont="1" applyBorder="1" applyAlignment="1" applyProtection="1">
      <alignment horizontal="center"/>
      <protection hidden="1"/>
    </xf>
    <xf numFmtId="9" fontId="14" fillId="0" borderId="0" xfId="1" applyNumberFormat="1" applyFont="1" applyBorder="1" applyAlignment="1" applyProtection="1">
      <alignment horizontal="center"/>
      <protection hidden="1"/>
    </xf>
    <xf numFmtId="0" fontId="34" fillId="3" borderId="0" xfId="2" applyFont="1" applyFill="1" applyProtection="1"/>
    <xf numFmtId="0" fontId="35" fillId="3" borderId="0" xfId="2" applyFont="1" applyFill="1" applyAlignment="1" applyProtection="1">
      <alignment horizontal="center" vertical="center" wrapText="1"/>
    </xf>
    <xf numFmtId="0" fontId="36" fillId="3" borderId="0" xfId="0" applyFont="1" applyFill="1" applyProtection="1"/>
    <xf numFmtId="9" fontId="36" fillId="3" borderId="0" xfId="1" applyNumberFormat="1" applyFont="1" applyFill="1" applyProtection="1"/>
    <xf numFmtId="0" fontId="36" fillId="3" borderId="0" xfId="2" applyFont="1" applyFill="1" applyProtection="1"/>
    <xf numFmtId="0" fontId="16" fillId="3" borderId="29" xfId="4" applyFont="1" applyFill="1" applyBorder="1" applyAlignment="1" applyProtection="1">
      <alignment horizontal="center" vertical="center" wrapText="1"/>
      <protection hidden="1"/>
    </xf>
    <xf numFmtId="1" fontId="14" fillId="0" borderId="0" xfId="1" applyNumberFormat="1" applyFont="1" applyAlignment="1" applyProtection="1">
      <alignment horizontal="center"/>
      <protection hidden="1"/>
    </xf>
    <xf numFmtId="1" fontId="14" fillId="0" borderId="0" xfId="1" applyNumberFormat="1" applyFont="1" applyBorder="1" applyAlignment="1" applyProtection="1">
      <alignment horizontal="center"/>
      <protection hidden="1"/>
    </xf>
    <xf numFmtId="0" fontId="31" fillId="3" borderId="0" xfId="4" applyFont="1" applyFill="1" applyAlignment="1" applyProtection="1">
      <protection hidden="1"/>
    </xf>
    <xf numFmtId="0" fontId="20" fillId="0" borderId="0" xfId="4" applyFont="1" applyProtection="1">
      <protection hidden="1"/>
    </xf>
    <xf numFmtId="0" fontId="20" fillId="0" borderId="0" xfId="4" applyFont="1" applyAlignment="1" applyProtection="1">
      <alignment horizontal="center"/>
      <protection hidden="1"/>
    </xf>
    <xf numFmtId="164" fontId="20" fillId="0" borderId="0" xfId="4" applyNumberFormat="1" applyFont="1" applyAlignment="1" applyProtection="1">
      <alignment horizontal="center"/>
      <protection hidden="1"/>
    </xf>
    <xf numFmtId="9" fontId="20" fillId="0" borderId="0" xfId="1" applyFont="1" applyAlignment="1" applyProtection="1">
      <alignment horizontal="center"/>
      <protection hidden="1"/>
    </xf>
    <xf numFmtId="0" fontId="15" fillId="0" borderId="0" xfId="2" applyFont="1" applyProtection="1">
      <protection hidden="1"/>
    </xf>
    <xf numFmtId="0" fontId="37" fillId="0" borderId="0" xfId="0" applyFont="1"/>
    <xf numFmtId="0" fontId="39" fillId="0" borderId="0" xfId="4" applyFont="1" applyBorder="1" applyAlignment="1" applyProtection="1">
      <alignment horizontal="center" vertical="center" wrapText="1"/>
      <protection hidden="1"/>
    </xf>
    <xf numFmtId="0" fontId="40" fillId="3" borderId="0" xfId="0" applyFont="1" applyFill="1" applyAlignment="1" applyProtection="1">
      <alignment horizontal="center"/>
    </xf>
    <xf numFmtId="0" fontId="33" fillId="0" borderId="0" xfId="2" applyFont="1" applyAlignment="1" applyProtection="1">
      <alignment horizontal="center"/>
    </xf>
    <xf numFmtId="0" fontId="41" fillId="5" borderId="10" xfId="2" applyFont="1" applyFill="1" applyBorder="1" applyAlignment="1" applyProtection="1">
      <alignment horizontal="center"/>
      <protection locked="0"/>
    </xf>
    <xf numFmtId="0" fontId="4" fillId="0" borderId="0" xfId="0" applyFont="1" applyBorder="1" applyAlignment="1" applyProtection="1">
      <alignment horizontal="left"/>
    </xf>
    <xf numFmtId="0" fontId="4" fillId="0" borderId="0" xfId="0" applyFont="1" applyFill="1" applyBorder="1" applyAlignment="1" applyProtection="1">
      <alignment horizontal="left"/>
    </xf>
    <xf numFmtId="0" fontId="4" fillId="0" borderId="0" xfId="0" applyNumberFormat="1" applyFont="1" applyBorder="1" applyAlignment="1" applyProtection="1">
      <alignment horizontal="left"/>
    </xf>
    <xf numFmtId="0" fontId="16" fillId="3" borderId="0" xfId="2" applyFont="1" applyFill="1" applyAlignment="1" applyProtection="1">
      <alignment horizontal="center"/>
      <protection hidden="1"/>
    </xf>
    <xf numFmtId="0" fontId="16" fillId="3" borderId="0" xfId="4" applyFont="1" applyFill="1" applyAlignment="1" applyProtection="1">
      <protection hidden="1"/>
    </xf>
    <xf numFmtId="0" fontId="31" fillId="3" borderId="0" xfId="4" applyFont="1" applyFill="1" applyAlignment="1" applyProtection="1">
      <protection locked="0" hidden="1"/>
    </xf>
    <xf numFmtId="0" fontId="9" fillId="2" borderId="2" xfId="2" quotePrefix="1" applyNumberFormat="1" applyFont="1" applyFill="1" applyBorder="1" applyAlignment="1" applyProtection="1">
      <alignment horizontal="center"/>
      <protection locked="0"/>
    </xf>
    <xf numFmtId="0" fontId="42" fillId="0" borderId="0" xfId="0" applyFont="1"/>
    <xf numFmtId="0" fontId="43" fillId="3" borderId="11" xfId="2" applyFont="1" applyFill="1" applyBorder="1" applyAlignment="1" applyProtection="1">
      <alignment horizontal="center" vertical="center" wrapText="1"/>
    </xf>
    <xf numFmtId="14" fontId="42" fillId="0" borderId="0" xfId="0" applyNumberFormat="1" applyFont="1"/>
    <xf numFmtId="9" fontId="42" fillId="0" borderId="0" xfId="1" applyFont="1"/>
    <xf numFmtId="0" fontId="42" fillId="0" borderId="0" xfId="0" applyNumberFormat="1" applyFont="1"/>
    <xf numFmtId="9" fontId="42" fillId="0" borderId="0" xfId="0" applyNumberFormat="1" applyFont="1"/>
    <xf numFmtId="0" fontId="44" fillId="6" borderId="45" xfId="6" applyAlignment="1">
      <alignment horizontal="center"/>
    </xf>
    <xf numFmtId="0" fontId="45" fillId="7" borderId="11" xfId="7" applyFont="1" applyBorder="1" applyAlignment="1" applyProtection="1">
      <alignment horizontal="center" vertical="center" wrapText="1"/>
    </xf>
    <xf numFmtId="0" fontId="46" fillId="6" borderId="45" xfId="6" applyFont="1" applyAlignment="1">
      <alignment horizontal="center"/>
    </xf>
    <xf numFmtId="0" fontId="47" fillId="0" borderId="0" xfId="0" applyFont="1"/>
    <xf numFmtId="165" fontId="42" fillId="0" borderId="0" xfId="0" applyNumberFormat="1" applyFont="1"/>
    <xf numFmtId="0" fontId="0" fillId="0" borderId="0" xfId="0" applyBorder="1" applyAlignment="1">
      <alignment horizontal="left"/>
    </xf>
    <xf numFmtId="165" fontId="0" fillId="0" borderId="0" xfId="0" applyNumberFormat="1" applyBorder="1" applyAlignment="1">
      <alignment horizontal="center"/>
    </xf>
    <xf numFmtId="0" fontId="0" fillId="0" borderId="0" xfId="0" applyBorder="1" applyAlignment="1">
      <alignment horizontal="center"/>
    </xf>
    <xf numFmtId="0" fontId="48" fillId="0" borderId="0" xfId="0" applyFont="1"/>
    <xf numFmtId="0" fontId="48" fillId="0" borderId="0" xfId="0" applyNumberFormat="1" applyFont="1"/>
    <xf numFmtId="0" fontId="49" fillId="0" borderId="0" xfId="0" applyFont="1"/>
    <xf numFmtId="0" fontId="14" fillId="0" borderId="0" xfId="2" applyFont="1" applyProtection="1">
      <protection hidden="1"/>
    </xf>
    <xf numFmtId="0" fontId="49" fillId="0" borderId="0" xfId="0" applyFont="1" applyBorder="1" applyAlignment="1">
      <alignment horizontal="left"/>
    </xf>
    <xf numFmtId="165" fontId="49" fillId="0" borderId="0" xfId="0" applyNumberFormat="1" applyFont="1" applyBorder="1" applyAlignment="1">
      <alignment horizontal="center"/>
    </xf>
    <xf numFmtId="0" fontId="49" fillId="0" borderId="0" xfId="0" applyFont="1" applyBorder="1" applyAlignment="1">
      <alignment horizontal="center"/>
    </xf>
    <xf numFmtId="0" fontId="14" fillId="0" borderId="0" xfId="0" applyFont="1" applyFill="1" applyProtection="1"/>
    <xf numFmtId="0" fontId="0" fillId="0" borderId="0" xfId="0" applyFill="1"/>
    <xf numFmtId="0" fontId="14" fillId="8" borderId="0" xfId="0" applyFont="1" applyFill="1" applyAlignment="1" applyProtection="1">
      <alignment horizontal="center"/>
    </xf>
    <xf numFmtId="0" fontId="14" fillId="8" borderId="0" xfId="0" applyFont="1" applyFill="1" applyProtection="1"/>
    <xf numFmtId="0" fontId="51" fillId="0" borderId="0" xfId="0" applyFont="1"/>
    <xf numFmtId="0" fontId="14" fillId="0" borderId="9" xfId="2" applyFont="1" applyBorder="1" applyProtection="1">
      <protection hidden="1"/>
    </xf>
    <xf numFmtId="0" fontId="14" fillId="0" borderId="49" xfId="2" applyFont="1" applyBorder="1" applyProtection="1">
      <protection hidden="1"/>
    </xf>
    <xf numFmtId="0" fontId="14" fillId="10" borderId="0" xfId="0" applyFont="1" applyFill="1" applyProtection="1"/>
    <xf numFmtId="0" fontId="52" fillId="9" borderId="51" xfId="8" applyAlignment="1" applyProtection="1">
      <alignment horizontal="center"/>
    </xf>
    <xf numFmtId="0" fontId="53" fillId="11" borderId="52" xfId="9"/>
    <xf numFmtId="0" fontId="16" fillId="3" borderId="46" xfId="4" applyFont="1" applyFill="1" applyBorder="1" applyAlignment="1" applyProtection="1">
      <protection hidden="1"/>
    </xf>
    <xf numFmtId="0" fontId="14" fillId="0" borderId="50" xfId="2" applyFont="1" applyBorder="1" applyAlignment="1" applyProtection="1">
      <alignment horizontal="center"/>
      <protection hidden="1"/>
    </xf>
    <xf numFmtId="0" fontId="14" fillId="0" borderId="48" xfId="2" applyFont="1" applyBorder="1" applyAlignment="1" applyProtection="1">
      <alignment horizontal="center"/>
      <protection hidden="1"/>
    </xf>
    <xf numFmtId="0" fontId="16" fillId="0" borderId="47" xfId="2" applyFont="1" applyBorder="1" applyAlignment="1" applyProtection="1">
      <alignment horizontal="center"/>
      <protection hidden="1"/>
    </xf>
    <xf numFmtId="9" fontId="14" fillId="0" borderId="50" xfId="1" applyFont="1" applyBorder="1" applyAlignment="1" applyProtection="1">
      <alignment horizontal="center"/>
      <protection hidden="1"/>
    </xf>
    <xf numFmtId="9" fontId="14" fillId="0" borderId="48" xfId="1" applyFont="1" applyBorder="1" applyAlignment="1" applyProtection="1">
      <alignment horizontal="center"/>
      <protection hidden="1"/>
    </xf>
    <xf numFmtId="0" fontId="16" fillId="3" borderId="46" xfId="4" applyFont="1" applyFill="1" applyBorder="1" applyAlignment="1" applyProtection="1">
      <alignment horizontal="left"/>
      <protection hidden="1"/>
    </xf>
    <xf numFmtId="0" fontId="16" fillId="0" borderId="44" xfId="4" applyFont="1" applyBorder="1" applyAlignment="1" applyProtection="1">
      <alignment horizontal="center"/>
      <protection hidden="1"/>
    </xf>
    <xf numFmtId="0" fontId="42" fillId="0" borderId="0" xfId="0" pivotButton="1" applyFont="1"/>
    <xf numFmtId="0" fontId="0" fillId="0" borderId="0" xfId="0" applyAlignment="1">
      <alignment horizontal="center"/>
    </xf>
    <xf numFmtId="0" fontId="0" fillId="0" borderId="0" xfId="0" pivotButton="1"/>
    <xf numFmtId="0" fontId="48" fillId="0" borderId="0" xfId="0" pivotButton="1" applyFont="1"/>
    <xf numFmtId="0" fontId="50" fillId="0" borderId="0" xfId="0" applyFont="1" applyAlignment="1" applyProtection="1"/>
    <xf numFmtId="0" fontId="54" fillId="0" borderId="0" xfId="0" applyFont="1" applyAlignment="1" applyProtection="1">
      <alignment horizontal="right"/>
    </xf>
    <xf numFmtId="0" fontId="49" fillId="0" borderId="0" xfId="0" applyFont="1" applyProtection="1"/>
    <xf numFmtId="0" fontId="49" fillId="0" borderId="9" xfId="0" applyFont="1" applyBorder="1" applyAlignment="1" applyProtection="1">
      <alignment horizontal="left"/>
    </xf>
    <xf numFmtId="0" fontId="49" fillId="0" borderId="49" xfId="0" applyFont="1" applyBorder="1" applyAlignment="1" applyProtection="1">
      <alignment horizontal="left"/>
    </xf>
    <xf numFmtId="0" fontId="49" fillId="0" borderId="0" xfId="0" applyFont="1" applyBorder="1" applyAlignment="1" applyProtection="1">
      <alignment horizontal="left"/>
    </xf>
    <xf numFmtId="165" fontId="49" fillId="0" borderId="0" xfId="0" applyNumberFormat="1" applyFont="1" applyBorder="1" applyAlignment="1" applyProtection="1">
      <alignment horizontal="center"/>
    </xf>
    <xf numFmtId="0" fontId="49" fillId="0" borderId="0" xfId="0" applyFont="1" applyBorder="1" applyAlignment="1" applyProtection="1">
      <alignment horizontal="center"/>
    </xf>
    <xf numFmtId="0" fontId="49" fillId="0" borderId="9" xfId="0" applyFont="1" applyBorder="1" applyAlignment="1" applyProtection="1"/>
    <xf numFmtId="0" fontId="49" fillId="0" borderId="49" xfId="0" applyFont="1" applyBorder="1" applyAlignment="1" applyProtection="1"/>
    <xf numFmtId="0" fontId="0" fillId="0" borderId="0" xfId="0" applyProtection="1"/>
    <xf numFmtId="0" fontId="38" fillId="0" borderId="0" xfId="5" applyFont="1" applyBorder="1" applyProtection="1"/>
    <xf numFmtId="0" fontId="33" fillId="0" borderId="44" xfId="5" applyFont="1" applyBorder="1" applyAlignment="1" applyProtection="1">
      <alignment wrapText="1"/>
    </xf>
    <xf numFmtId="0" fontId="4" fillId="0" borderId="0" xfId="5" applyNumberFormat="1" applyFont="1" applyBorder="1" applyAlignment="1" applyProtection="1">
      <alignment horizontal="center"/>
    </xf>
    <xf numFmtId="0" fontId="47" fillId="0" borderId="0" xfId="0" pivotButton="1" applyFont="1"/>
    <xf numFmtId="0" fontId="55" fillId="0" borderId="0" xfId="0" applyFont="1"/>
    <xf numFmtId="0" fontId="56" fillId="0" borderId="0" xfId="4" applyFont="1" applyProtection="1">
      <protection hidden="1"/>
    </xf>
    <xf numFmtId="0" fontId="42" fillId="0" borderId="0" xfId="0" applyFont="1"/>
    <xf numFmtId="0" fontId="43" fillId="3" borderId="11" xfId="2" applyFont="1" applyFill="1" applyBorder="1" applyAlignment="1" applyProtection="1">
      <alignment horizontal="center" vertical="center" wrapText="1"/>
    </xf>
    <xf numFmtId="165" fontId="42" fillId="0" borderId="0" xfId="0" applyNumberFormat="1" applyFont="1"/>
    <xf numFmtId="0" fontId="57" fillId="0" borderId="0" xfId="4" applyFont="1" applyFill="1" applyBorder="1" applyAlignment="1" applyProtection="1">
      <alignment horizontal="center" vertical="center" wrapText="1"/>
      <protection hidden="1"/>
    </xf>
    <xf numFmtId="0" fontId="58" fillId="0" borderId="0" xfId="4" applyFont="1" applyFill="1" applyBorder="1" applyAlignment="1" applyProtection="1">
      <alignment horizontal="center" vertical="center" wrapText="1"/>
      <protection hidden="1"/>
    </xf>
    <xf numFmtId="0" fontId="20" fillId="0" borderId="0" xfId="4" applyFont="1" applyFill="1" applyBorder="1" applyProtection="1">
      <protection hidden="1"/>
    </xf>
    <xf numFmtId="1" fontId="20" fillId="0" borderId="0" xfId="4" applyNumberFormat="1" applyFont="1" applyFill="1" applyBorder="1" applyAlignment="1" applyProtection="1">
      <alignment horizontal="center"/>
      <protection hidden="1"/>
    </xf>
    <xf numFmtId="9" fontId="20" fillId="0" borderId="0" xfId="4" applyNumberFormat="1" applyFont="1" applyFill="1" applyBorder="1" applyAlignment="1" applyProtection="1">
      <alignment horizontal="center"/>
      <protection hidden="1"/>
    </xf>
    <xf numFmtId="164" fontId="20" fillId="0" borderId="0" xfId="4" applyNumberFormat="1" applyFont="1" applyFill="1" applyBorder="1" applyAlignment="1" applyProtection="1">
      <alignment horizontal="center"/>
      <protection hidden="1"/>
    </xf>
    <xf numFmtId="0" fontId="39" fillId="0" borderId="0" xfId="4" applyFont="1" applyFill="1" applyBorder="1" applyAlignment="1" applyProtection="1">
      <alignment horizontal="center" vertical="center" wrapText="1"/>
      <protection hidden="1"/>
    </xf>
    <xf numFmtId="1" fontId="37" fillId="0" borderId="0" xfId="0" applyNumberFormat="1" applyFont="1"/>
    <xf numFmtId="0" fontId="60" fillId="0" borderId="0" xfId="0" pivotButton="1" applyFont="1"/>
    <xf numFmtId="0" fontId="60" fillId="0" borderId="0" xfId="0" applyFont="1"/>
    <xf numFmtId="14" fontId="60" fillId="0" borderId="0" xfId="0" applyNumberFormat="1" applyFont="1"/>
    <xf numFmtId="0" fontId="60" fillId="0" borderId="0" xfId="0" applyNumberFormat="1" applyFont="1"/>
    <xf numFmtId="0" fontId="60" fillId="0" borderId="0" xfId="0" applyFont="1" applyAlignment="1">
      <alignment horizontal="left"/>
    </xf>
    <xf numFmtId="9" fontId="60" fillId="0" borderId="0" xfId="0" applyNumberFormat="1" applyFont="1"/>
    <xf numFmtId="165" fontId="60" fillId="0" borderId="0" xfId="0" applyNumberFormat="1" applyFont="1"/>
    <xf numFmtId="0" fontId="31" fillId="3" borderId="0" xfId="4" applyFont="1" applyFill="1" applyAlignment="1" applyProtection="1">
      <alignment horizontal="center"/>
      <protection hidden="1"/>
    </xf>
    <xf numFmtId="0" fontId="16" fillId="3" borderId="0" xfId="4" applyFont="1" applyFill="1" applyAlignment="1" applyProtection="1">
      <alignment horizontal="right"/>
      <protection hidden="1"/>
    </xf>
    <xf numFmtId="0" fontId="16" fillId="3" borderId="0" xfId="2" applyFont="1" applyFill="1" applyAlignment="1" applyProtection="1">
      <alignment horizontal="center"/>
      <protection hidden="1"/>
    </xf>
    <xf numFmtId="0" fontId="50" fillId="0" borderId="0" xfId="0" applyFont="1" applyAlignment="1" applyProtection="1">
      <alignment horizontal="center"/>
    </xf>
    <xf numFmtId="0" fontId="16" fillId="3" borderId="14" xfId="4" applyFont="1" applyFill="1" applyBorder="1" applyAlignment="1" applyProtection="1">
      <alignment horizontal="center"/>
      <protection hidden="1"/>
    </xf>
    <xf numFmtId="0" fontId="16" fillId="3" borderId="47" xfId="4" applyFont="1" applyFill="1" applyBorder="1" applyAlignment="1" applyProtection="1">
      <alignment horizontal="center"/>
      <protection hidden="1"/>
    </xf>
    <xf numFmtId="0" fontId="16" fillId="3" borderId="46" xfId="4" applyFont="1" applyFill="1" applyBorder="1" applyAlignment="1" applyProtection="1">
      <alignment horizontal="left"/>
      <protection hidden="1"/>
    </xf>
    <xf numFmtId="0" fontId="16" fillId="3" borderId="14" xfId="4" applyFont="1" applyFill="1" applyBorder="1" applyAlignment="1" applyProtection="1">
      <alignment horizontal="left"/>
      <protection hidden="1"/>
    </xf>
    <xf numFmtId="165" fontId="49" fillId="0" borderId="0" xfId="0" applyNumberFormat="1" applyFont="1" applyBorder="1" applyAlignment="1" applyProtection="1">
      <alignment horizontal="center"/>
    </xf>
    <xf numFmtId="0" fontId="49" fillId="0" borderId="0" xfId="0" applyFont="1" applyBorder="1" applyAlignment="1" applyProtection="1">
      <alignment horizontal="center"/>
    </xf>
    <xf numFmtId="0" fontId="49" fillId="0" borderId="48" xfId="0" applyFont="1" applyBorder="1" applyAlignment="1" applyProtection="1">
      <alignment horizontal="center"/>
    </xf>
    <xf numFmtId="0" fontId="49" fillId="0" borderId="9" xfId="0" applyFont="1" applyBorder="1" applyAlignment="1" applyProtection="1">
      <alignment horizontal="left"/>
    </xf>
    <xf numFmtId="0" fontId="49" fillId="0" borderId="0" xfId="0" applyFont="1" applyBorder="1" applyAlignment="1" applyProtection="1">
      <alignment horizontal="left"/>
    </xf>
    <xf numFmtId="165" fontId="49" fillId="0" borderId="11" xfId="0" applyNumberFormat="1" applyFont="1" applyBorder="1" applyAlignment="1" applyProtection="1">
      <alignment horizontal="center"/>
    </xf>
    <xf numFmtId="0" fontId="49" fillId="0" borderId="11" xfId="0" applyFont="1" applyBorder="1" applyAlignment="1" applyProtection="1">
      <alignment horizontal="center"/>
    </xf>
    <xf numFmtId="0" fontId="49" fillId="0" borderId="50" xfId="0" applyFont="1" applyBorder="1" applyAlignment="1" applyProtection="1">
      <alignment horizontal="center"/>
    </xf>
    <xf numFmtId="0" fontId="49" fillId="0" borderId="49" xfId="0" applyFont="1" applyBorder="1" applyAlignment="1" applyProtection="1">
      <alignment horizontal="left"/>
    </xf>
    <xf numFmtId="0" fontId="49" fillId="0" borderId="11" xfId="0" applyFont="1" applyBorder="1" applyAlignment="1" applyProtection="1">
      <alignment horizontal="left"/>
    </xf>
    <xf numFmtId="9" fontId="49" fillId="0" borderId="0" xfId="0" applyNumberFormat="1" applyFont="1" applyBorder="1" applyAlignment="1" applyProtection="1">
      <alignment horizontal="center"/>
    </xf>
    <xf numFmtId="9" fontId="49" fillId="0" borderId="48" xfId="0" applyNumberFormat="1" applyFont="1" applyBorder="1" applyAlignment="1" applyProtection="1">
      <alignment horizontal="center"/>
    </xf>
    <xf numFmtId="9" fontId="49" fillId="0" borderId="11" xfId="0" applyNumberFormat="1" applyFont="1" applyBorder="1" applyAlignment="1" applyProtection="1">
      <alignment horizontal="center"/>
    </xf>
    <xf numFmtId="9" fontId="49" fillId="0" borderId="50" xfId="0" applyNumberFormat="1" applyFont="1" applyBorder="1" applyAlignment="1" applyProtection="1">
      <alignment horizontal="center"/>
    </xf>
    <xf numFmtId="0" fontId="16" fillId="0" borderId="14" xfId="2" applyFont="1" applyBorder="1" applyAlignment="1" applyProtection="1">
      <alignment horizontal="center"/>
      <protection hidden="1"/>
    </xf>
    <xf numFmtId="0" fontId="16" fillId="0" borderId="47" xfId="2" applyFont="1" applyBorder="1" applyAlignment="1" applyProtection="1">
      <alignment horizontal="center"/>
      <protection hidden="1"/>
    </xf>
    <xf numFmtId="0" fontId="16" fillId="0" borderId="46" xfId="2" applyFont="1" applyBorder="1" applyAlignment="1" applyProtection="1">
      <alignment horizontal="center"/>
      <protection hidden="1"/>
    </xf>
    <xf numFmtId="0" fontId="14" fillId="0" borderId="0" xfId="2" applyFont="1" applyBorder="1" applyAlignment="1" applyProtection="1">
      <alignment horizontal="center"/>
      <protection hidden="1"/>
    </xf>
    <xf numFmtId="165" fontId="14" fillId="0" borderId="0" xfId="2" applyNumberFormat="1" applyFont="1" applyBorder="1" applyAlignment="1" applyProtection="1">
      <alignment horizontal="center"/>
      <protection hidden="1"/>
    </xf>
    <xf numFmtId="0" fontId="14" fillId="0" borderId="48" xfId="2" applyFont="1" applyBorder="1" applyAlignment="1" applyProtection="1">
      <alignment horizontal="center"/>
      <protection hidden="1"/>
    </xf>
    <xf numFmtId="0" fontId="14" fillId="0" borderId="9" xfId="2" applyFont="1" applyBorder="1" applyAlignment="1" applyProtection="1">
      <alignment horizontal="center"/>
      <protection hidden="1"/>
    </xf>
    <xf numFmtId="14" fontId="14" fillId="0" borderId="0" xfId="2" applyNumberFormat="1" applyFont="1" applyBorder="1" applyAlignment="1" applyProtection="1">
      <alignment horizontal="center"/>
      <protection hidden="1"/>
    </xf>
    <xf numFmtId="165" fontId="14" fillId="0" borderId="11" xfId="2" applyNumberFormat="1" applyFont="1" applyBorder="1" applyAlignment="1" applyProtection="1">
      <alignment horizontal="center"/>
      <protection hidden="1"/>
    </xf>
    <xf numFmtId="0" fontId="14" fillId="0" borderId="11" xfId="2" applyFont="1" applyBorder="1" applyAlignment="1" applyProtection="1">
      <alignment horizontal="center"/>
      <protection hidden="1"/>
    </xf>
    <xf numFmtId="0" fontId="14" fillId="0" borderId="50" xfId="2" applyFont="1" applyBorder="1" applyAlignment="1" applyProtection="1">
      <alignment horizontal="center"/>
      <protection hidden="1"/>
    </xf>
    <xf numFmtId="0" fontId="14" fillId="0" borderId="49" xfId="2" applyFont="1" applyBorder="1" applyAlignment="1" applyProtection="1">
      <alignment horizontal="center"/>
      <protection hidden="1"/>
    </xf>
    <xf numFmtId="9" fontId="14" fillId="0" borderId="0" xfId="1" applyFont="1" applyBorder="1" applyAlignment="1" applyProtection="1">
      <alignment horizontal="center"/>
      <protection hidden="1"/>
    </xf>
    <xf numFmtId="9" fontId="14" fillId="0" borderId="48" xfId="1" applyFont="1" applyBorder="1" applyAlignment="1" applyProtection="1">
      <alignment horizontal="center"/>
      <protection hidden="1"/>
    </xf>
    <xf numFmtId="9" fontId="14" fillId="0" borderId="11" xfId="1" applyFont="1" applyBorder="1" applyAlignment="1" applyProtection="1">
      <alignment horizontal="center"/>
      <protection hidden="1"/>
    </xf>
    <xf numFmtId="9" fontId="14" fillId="0" borderId="50" xfId="1" applyFont="1" applyBorder="1" applyAlignment="1" applyProtection="1">
      <alignment horizontal="center"/>
      <protection hidden="1"/>
    </xf>
    <xf numFmtId="0" fontId="32" fillId="0" borderId="0" xfId="5" applyFont="1" applyBorder="1" applyAlignment="1" applyProtection="1">
      <alignment horizontal="center"/>
    </xf>
    <xf numFmtId="0" fontId="16" fillId="0" borderId="0" xfId="4" applyFont="1" applyBorder="1" applyAlignment="1" applyProtection="1">
      <alignment horizontal="center"/>
      <protection hidden="1"/>
    </xf>
    <xf numFmtId="0" fontId="16" fillId="0" borderId="44" xfId="4" applyFont="1" applyBorder="1" applyAlignment="1" applyProtection="1">
      <alignment horizontal="center"/>
      <protection hidden="1"/>
    </xf>
    <xf numFmtId="0" fontId="14" fillId="0" borderId="0" xfId="4" applyFont="1" applyAlignment="1" applyProtection="1">
      <alignment horizontal="center" vertical="top" wrapText="1"/>
      <protection hidden="1"/>
    </xf>
    <xf numFmtId="0" fontId="13" fillId="3" borderId="0" xfId="2" applyFont="1" applyFill="1" applyAlignment="1" applyProtection="1">
      <alignment horizontal="center"/>
    </xf>
    <xf numFmtId="0" fontId="16" fillId="4" borderId="6" xfId="2" applyFont="1" applyFill="1" applyBorder="1" applyAlignment="1" applyProtection="1">
      <alignment horizontal="center"/>
      <protection locked="0"/>
    </xf>
    <xf numFmtId="0" fontId="16" fillId="4" borderId="7" xfId="2" applyFont="1" applyFill="1" applyBorder="1" applyAlignment="1" applyProtection="1">
      <alignment horizontal="center"/>
      <protection locked="0"/>
    </xf>
    <xf numFmtId="0" fontId="16" fillId="4" borderId="8" xfId="2" applyFont="1" applyFill="1" applyBorder="1" applyAlignment="1" applyProtection="1">
      <alignment horizontal="center"/>
      <protection locked="0"/>
    </xf>
    <xf numFmtId="0" fontId="18" fillId="3" borderId="0" xfId="0" applyFont="1" applyFill="1" applyAlignment="1" applyProtection="1">
      <alignment horizontal="right"/>
    </xf>
    <xf numFmtId="14" fontId="18" fillId="4" borderId="0" xfId="0" applyNumberFormat="1" applyFont="1" applyFill="1" applyAlignment="1" applyProtection="1">
      <alignment horizontal="center"/>
      <protection locked="0"/>
    </xf>
    <xf numFmtId="0" fontId="18" fillId="3" borderId="0" xfId="2" applyFont="1" applyFill="1" applyBorder="1" applyAlignment="1" applyProtection="1">
      <alignment horizontal="center"/>
    </xf>
  </cellXfs>
  <cellStyles count="10">
    <cellStyle name="20% - Accent2" xfId="7" builtinId="34"/>
    <cellStyle name="Check Cell" xfId="8" builtinId="23"/>
    <cellStyle name="Input" xfId="6" builtinId="20"/>
    <cellStyle name="Normal" xfId="0" builtinId="0"/>
    <cellStyle name="Normal 2" xfId="4"/>
    <cellStyle name="Normal 3" xfId="5"/>
    <cellStyle name="Normal_Central" xfId="2"/>
    <cellStyle name="Normal_team template" xfId="3"/>
    <cellStyle name="Output" xfId="9" builtinId="21"/>
    <cellStyle name="Percent" xfId="1" builtinId="5"/>
  </cellStyles>
  <dxfs count="1425">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165" formatCode="m/d/yy;@"/>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165" formatCode="m/d/yy;@"/>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border outline="0">
        <bottom style="medium">
          <color indexed="64"/>
        </bottom>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protection locked="1" hidden="0"/>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sz val="8"/>
      </font>
    </dxf>
    <dxf>
      <font>
        <sz val="8"/>
      </font>
    </dxf>
    <dxf>
      <font>
        <sz val="8"/>
      </font>
    </dxf>
    <dxf>
      <font>
        <name val="Arial"/>
        <scheme val="none"/>
      </font>
    </dxf>
    <dxf>
      <font>
        <name val="Arial"/>
        <scheme val="none"/>
      </font>
    </dxf>
    <dxf>
      <font>
        <name val="Arial"/>
        <scheme val="none"/>
      </font>
    </dxf>
    <dxf>
      <font>
        <b val="0"/>
        <i val="0"/>
        <strike val="0"/>
        <condense val="0"/>
        <extend val="0"/>
        <outline val="0"/>
        <shadow val="0"/>
        <u val="none"/>
        <vertAlign val="baseline"/>
        <sz val="8"/>
        <color theme="1"/>
        <name val="Arial"/>
        <scheme val="none"/>
      </font>
      <numFmt numFmtId="0" formatCode="General"/>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numFmt numFmtId="165" formatCode="m/d/yy;@"/>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font>
        <b val="0"/>
        <i val="0"/>
        <strike val="0"/>
        <condense val="0"/>
        <extend val="0"/>
        <outline val="0"/>
        <shadow val="0"/>
        <u val="none"/>
        <vertAlign val="baseline"/>
        <sz val="8"/>
        <color theme="1"/>
        <name val="Arial"/>
        <scheme val="none"/>
      </font>
    </dxf>
    <dxf>
      <border outline="0">
        <bottom style="medium">
          <color indexed="64"/>
        </bottom>
      </border>
    </dxf>
    <dxf>
      <font>
        <b/>
        <i val="0"/>
        <strike val="0"/>
        <condense val="0"/>
        <extend val="0"/>
        <outline val="0"/>
        <shadow val="0"/>
        <u val="none"/>
        <vertAlign val="baseline"/>
        <sz val="8"/>
        <color auto="1"/>
        <name val="Arial"/>
        <scheme val="none"/>
      </font>
      <fill>
        <patternFill patternType="solid">
          <fgColor indexed="64"/>
          <bgColor theme="0"/>
        </patternFill>
      </fill>
      <alignment horizontal="center" vertical="center" textRotation="0" wrapText="1" indent="0" justifyLastLine="0" shrinkToFit="0" readingOrder="0"/>
      <protection locked="1" hidden="0"/>
    </dxf>
    <dxf>
      <font>
        <sz val="8"/>
      </font>
    </dxf>
    <dxf>
      <font>
        <sz val="8"/>
      </font>
    </dxf>
    <dxf>
      <font>
        <sz val="8"/>
      </font>
    </dxf>
    <dxf>
      <font>
        <sz val="8"/>
      </font>
    </dxf>
    <dxf>
      <font>
        <sz val="8"/>
      </font>
    </dxf>
    <dxf>
      <numFmt numFmtId="13" formatCode="0%"/>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numFmt numFmtId="13" formatCode="0%"/>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numFmt numFmtId="13" formatCode="0%"/>
    </dxf>
    <dxf>
      <font>
        <sz val="8"/>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numFmt numFmtId="13" formatCode="0%"/>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numFmt numFmtId="13" formatCode="0%"/>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numFmt numFmtId="13" formatCode="0%"/>
    </dxf>
    <dxf>
      <font>
        <sz val="8"/>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numFmt numFmtId="13" formatCode="0%"/>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numFmt numFmtId="13" formatCode="0%"/>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numFmt numFmtId="13" formatCode="0%"/>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numFmt numFmtId="13" formatCode="0%"/>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numFmt numFmtId="13" formatCode="0%"/>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numFmt numFmtId="13" formatCode="0%"/>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sz val="8"/>
      </font>
    </dxf>
    <dxf>
      <font>
        <sz val="8"/>
      </font>
    </dxf>
    <dxf>
      <font>
        <sz val="8"/>
      </font>
    </dxf>
    <dxf>
      <font>
        <sz val="8"/>
      </font>
    </dxf>
    <dxf>
      <font>
        <sz val="8"/>
      </font>
    </dxf>
    <dxf>
      <font>
        <name val="Arial"/>
        <scheme val="none"/>
      </font>
    </dxf>
    <dxf>
      <font>
        <name val="Arial"/>
        <scheme val="none"/>
      </font>
    </dxf>
    <dxf>
      <font>
        <name val="Arial"/>
        <scheme val="none"/>
      </font>
    </dxf>
    <dxf>
      <font>
        <name val="Arial"/>
        <scheme val="none"/>
      </font>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fill>
        <patternFill>
          <bgColor theme="0" tint="-4.9989318521683403E-2"/>
        </patternFill>
      </fill>
      <border>
        <bottom style="dashDotDot">
          <color auto="1"/>
        </bottom>
        <vertical/>
        <horizontal/>
      </border>
    </dxf>
    <dxf>
      <font>
        <b/>
        <i val="0"/>
        <color rgb="FF006600"/>
      </font>
    </dxf>
    <dxf>
      <border>
        <right style="dashed">
          <color auto="1"/>
        </right>
        <vertical/>
        <horizontal/>
      </border>
    </dxf>
    <dxf>
      <fill>
        <patternFill>
          <bgColor theme="0" tint="-4.9989318521683403E-2"/>
        </patternFill>
      </fill>
      <border>
        <bottom style="dashDotDot">
          <color auto="1"/>
        </bottom>
        <vertical/>
        <horizontal/>
      </border>
    </dxf>
    <dxf>
      <border>
        <bottom style="thin">
          <color auto="1"/>
        </bottom>
        <vertical/>
        <horizontal/>
      </border>
    </dxf>
    <dxf>
      <font>
        <b/>
        <i val="0"/>
        <color rgb="FF006600"/>
      </font>
    </dxf>
    <dxf>
      <font>
        <color auto="1"/>
      </font>
      <fill>
        <patternFill>
          <bgColor theme="0" tint="-4.9989318521683403E-2"/>
        </patternFill>
      </fill>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6600"/>
      </font>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fill>
        <patternFill>
          <bgColor theme="0" tint="-4.9989318521683403E-2"/>
        </patternFill>
      </fill>
      <border>
        <bottom style="dashDotDot">
          <color auto="1"/>
        </bottom>
        <vertical/>
        <horizontal/>
      </border>
    </dxf>
    <dxf>
      <border>
        <right style="dashed">
          <color auto="1"/>
        </right>
        <vertical/>
        <horizontal/>
      </border>
    </dxf>
    <dxf>
      <fill>
        <patternFill>
          <bgColor theme="0" tint="-4.9989318521683403E-2"/>
        </patternFill>
      </fill>
      <border>
        <bottom style="dashDotDot">
          <color auto="1"/>
        </bottom>
        <vertical/>
        <horizontal/>
      </border>
    </dxf>
    <dxf>
      <border>
        <bottom style="thin">
          <color auto="1"/>
        </bottom>
        <vertical/>
        <horizontal/>
      </border>
    </dxf>
    <dxf>
      <font>
        <b/>
        <i val="0"/>
        <color rgb="FF006600"/>
      </font>
    </dxf>
    <dxf>
      <font>
        <color auto="1"/>
      </font>
      <fill>
        <patternFill>
          <bgColor theme="0" tint="-4.9989318521683403E-2"/>
        </patternFill>
      </fill>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
      <font>
        <b/>
        <i val="0"/>
        <color rgb="FF0000FF"/>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pivotCacheDefinition" Target="pivotCache/pivotCacheDefinition2.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microsoft.com/office/2007/relationships/slicerCache" Target="slicerCaches/slicerCache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pivotCacheDefinition" Target="pivotCache/pivotCacheDefinition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07/relationships/slicerCache" Target="slicerCaches/slicerCache2.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9</xdr:col>
      <xdr:colOff>19050</xdr:colOff>
      <xdr:row>34</xdr:row>
      <xdr:rowOff>11430</xdr:rowOff>
    </xdr:from>
    <xdr:to>
      <xdr:col>13</xdr:col>
      <xdr:colOff>19050</xdr:colOff>
      <xdr:row>34</xdr:row>
      <xdr:rowOff>152624</xdr:rowOff>
    </xdr:to>
    <xdr:sp macro="" textlink="">
      <xdr:nvSpPr>
        <xdr:cNvPr id="2" name="Rectangle 1">
          <a:extLst>
            <a:ext uri="{FF2B5EF4-FFF2-40B4-BE49-F238E27FC236}">
              <a16:creationId xmlns:a16="http://schemas.microsoft.com/office/drawing/2014/main" xmlns="" id="{00000000-0008-0000-2A00-000002000000}"/>
            </a:ext>
          </a:extLst>
        </xdr:cNvPr>
        <xdr:cNvSpPr/>
      </xdr:nvSpPr>
      <xdr:spPr>
        <a:xfrm>
          <a:off x="4804410" y="5330190"/>
          <a:ext cx="1584960" cy="1411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19050</xdr:colOff>
      <xdr:row>34</xdr:row>
      <xdr:rowOff>11430</xdr:rowOff>
    </xdr:from>
    <xdr:to>
      <xdr:col>13</xdr:col>
      <xdr:colOff>19050</xdr:colOff>
      <xdr:row>34</xdr:row>
      <xdr:rowOff>152624</xdr:rowOff>
    </xdr:to>
    <xdr:sp macro="" textlink="">
      <xdr:nvSpPr>
        <xdr:cNvPr id="2" name="Rectangle 1">
          <a:extLst>
            <a:ext uri="{FF2B5EF4-FFF2-40B4-BE49-F238E27FC236}">
              <a16:creationId xmlns:a16="http://schemas.microsoft.com/office/drawing/2014/main" xmlns="" id="{00000000-0008-0000-0000-000002000000}"/>
            </a:ext>
          </a:extLst>
        </xdr:cNvPr>
        <xdr:cNvSpPr/>
      </xdr:nvSpPr>
      <xdr:spPr>
        <a:xfrm>
          <a:off x="4880610" y="5055870"/>
          <a:ext cx="1607820" cy="1411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mc:AlternateContent xmlns:mc="http://schemas.openxmlformats.org/markup-compatibility/2006">
    <mc:Choice xmlns:a14="http://schemas.microsoft.com/office/drawing/2010/main" Requires="a14">
      <xdr:twoCellAnchor>
        <xdr:from>
          <xdr:col>29</xdr:col>
          <xdr:colOff>171450</xdr:colOff>
          <xdr:row>33</xdr:row>
          <xdr:rowOff>190500</xdr:rowOff>
        </xdr:from>
        <xdr:to>
          <xdr:col>31</xdr:col>
          <xdr:colOff>409575</xdr:colOff>
          <xdr:row>35</xdr:row>
          <xdr:rowOff>133350</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1" i="0" u="none" strike="noStrike" baseline="0">
                  <a:solidFill>
                    <a:srgbClr val="0000FF"/>
                  </a:solidFill>
                  <a:latin typeface="Calibri"/>
                </a:rPr>
                <a:t>Refresh Data</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68580</xdr:colOff>
      <xdr:row>1987</xdr:row>
      <xdr:rowOff>60961</xdr:rowOff>
    </xdr:from>
    <xdr:to>
      <xdr:col>0</xdr:col>
      <xdr:colOff>1897380</xdr:colOff>
      <xdr:row>1997</xdr:row>
      <xdr:rowOff>38101</xdr:rowOff>
    </xdr:to>
    <mc:AlternateContent xmlns:mc="http://schemas.openxmlformats.org/markup-compatibility/2006" xmlns:a14="http://schemas.microsoft.com/office/drawing/2010/main">
      <mc:Choice Requires="a14">
        <xdr:graphicFrame macro="">
          <xdr:nvGraphicFramePr>
            <xdr:cNvPr id="2" name="Region Game &quot;R&quot; 1">
              <a:extLst>
                <a:ext uri="{FF2B5EF4-FFF2-40B4-BE49-F238E27FC236}">
                  <a16:creationId xmlns:a16="http://schemas.microsoft.com/office/drawing/2014/main" xmlns="" id="{00000000-0008-0000-2B00-000002000000}"/>
                </a:ext>
              </a:extLst>
            </xdr:cNvPr>
            <xdr:cNvGraphicFramePr/>
          </xdr:nvGraphicFramePr>
          <xdr:xfrm>
            <a:off x="0" y="0"/>
            <a:ext cx="0" cy="0"/>
          </xdr:xfrm>
          <a:graphic>
            <a:graphicData uri="http://schemas.microsoft.com/office/drawing/2010/slicer">
              <sle:slicer xmlns:sle="http://schemas.microsoft.com/office/drawing/2010/slicer" name="Region Game &quot;R&quot; 1"/>
            </a:graphicData>
          </a:graphic>
        </xdr:graphicFrame>
      </mc:Choice>
      <mc:Fallback xmlns="">
        <xdr:sp macro="" textlink="">
          <xdr:nvSpPr>
            <xdr:cNvPr id="0" name=""/>
            <xdr:cNvSpPr>
              <a:spLocks noTextEdit="1"/>
            </xdr:cNvSpPr>
          </xdr:nvSpPr>
          <xdr:spPr>
            <a:xfrm>
              <a:off x="68580" y="282260041"/>
              <a:ext cx="1828800" cy="12725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188</xdr:row>
      <xdr:rowOff>106681</xdr:rowOff>
    </xdr:from>
    <xdr:to>
      <xdr:col>2</xdr:col>
      <xdr:colOff>190500</xdr:colOff>
      <xdr:row>198</xdr:row>
      <xdr:rowOff>91441</xdr:rowOff>
    </xdr:to>
    <mc:AlternateContent xmlns:mc="http://schemas.openxmlformats.org/markup-compatibility/2006" xmlns:a14="http://schemas.microsoft.com/office/drawing/2010/main">
      <mc:Choice Requires="a14">
        <xdr:graphicFrame macro="">
          <xdr:nvGraphicFramePr>
            <xdr:cNvPr id="4" name="Region Game &quot;R&quot;">
              <a:extLst>
                <a:ext uri="{FF2B5EF4-FFF2-40B4-BE49-F238E27FC236}">
                  <a16:creationId xmlns:a16="http://schemas.microsoft.com/office/drawing/2014/main" xmlns="" id="{00000000-0008-0000-2C00-000004000000}"/>
                </a:ext>
              </a:extLst>
            </xdr:cNvPr>
            <xdr:cNvGraphicFramePr/>
          </xdr:nvGraphicFramePr>
          <xdr:xfrm>
            <a:off x="0" y="0"/>
            <a:ext cx="0" cy="0"/>
          </xdr:xfrm>
          <a:graphic>
            <a:graphicData uri="http://schemas.microsoft.com/office/drawing/2010/slicer">
              <sle:slicer xmlns:sle="http://schemas.microsoft.com/office/drawing/2010/slicer" name="Region Game &quot;R&quot;"/>
            </a:graphicData>
          </a:graphic>
        </xdr:graphicFrame>
      </mc:Choice>
      <mc:Fallback xmlns="">
        <xdr:sp macro="" textlink="">
          <xdr:nvSpPr>
            <xdr:cNvPr id="0" name=""/>
            <xdr:cNvSpPr>
              <a:spLocks noTextEdit="1"/>
            </xdr:cNvSpPr>
          </xdr:nvSpPr>
          <xdr:spPr>
            <a:xfrm>
              <a:off x="76200" y="23180041"/>
              <a:ext cx="1828800" cy="17602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Joseph Samuelson" refreshedDate="43164.348627777777" createdVersion="5" refreshedVersion="4" minRefreshableVersion="3" recordCount="960">
  <cacheSource type="worksheet">
    <worksheetSource name="PlayerGameStats"/>
  </cacheSource>
  <cacheFields count="29">
    <cacheField name="PLAYER, #" numFmtId="0">
      <sharedItems count="32">
        <s v="Payton Watt, 24"/>
        <s v="Dillon Barritt, 20"/>
        <s v="Dawson Butts, 14"/>
        <s v="Jayden Caylor, 12"/>
        <s v="Clayton Louderback, 23"/>
        <s v="Jess Claycomb, 10"/>
        <s v="Maxx Cowger, 4"/>
        <s v="Brayden Bruce, 22"/>
        <s v="Jo Bishop, 30"/>
        <s v="Nolan Turner, 33"/>
        <s v="Robert Crawford, 32"/>
        <s v="Jace Bruce, 40"/>
        <s v="Ethan Mills, 2"/>
        <s v="Bridger Alishouse, 2"/>
        <s v="Landon Keever, 4"/>
        <s v="DJ Till, 4"/>
        <s v=", "/>
        <s v="Team, "/>
        <s v="Brooks Browning, 24" u="1"/>
        <s v="Tim Nolan, 20" u="1"/>
        <s v="Matt Hays, 12" u="1"/>
        <s v="Holden Eckhardt, 22" u="1"/>
        <s v="Sam Marsh, 5" u="1"/>
        <s v="Manny N'Tula, 4" u="1"/>
        <s v="Davion Mcadam, 3" u="1"/>
        <s v="Sage Coventry, 13" u="1"/>
        <s v="Cameron Carter, 2" u="1"/>
        <s v="Carter L'Ami, 21" u="1"/>
        <s v="Jaxon Hiatt, 11" u="1"/>
        <s v="Ross Padilla, 10" u="1"/>
        <s v="Connor Shopp, 32" u="1"/>
        <s v="Joel Strube, 23" u="1"/>
      </sharedItems>
    </cacheField>
    <cacheField name="School" numFmtId="0">
      <sharedItems count="4">
        <s v="Upton"/>
        <s v="Campbell Co." u="1"/>
        <s v="Kelly Walsh" u="1"/>
        <s v="Select Team Name" u="1"/>
      </sharedItems>
    </cacheField>
    <cacheField name="Opponent" numFmtId="0">
      <sharedItems containsMixedTypes="1" containsNumber="1" containsInteger="1" minValue="0" maxValue="0" count="23">
        <s v="Hulett"/>
        <s v="Ten Sleep"/>
        <s v="Kaycee"/>
        <s v="Riverside"/>
        <s v="Cokeville"/>
        <s v="Shoshoni"/>
        <s v="Lead-Deadwood"/>
        <s v="Newell"/>
        <s v="Faith"/>
        <s v="Hot Springs"/>
        <s v="Moorcroft"/>
        <s v="Wright"/>
        <s v="Sundance"/>
        <s v="Big Horn"/>
        <s v="Tongue River"/>
        <s v="New Underwood"/>
        <s v="Southeast HS"/>
        <s v="Lusk   "/>
        <s v="Wright  "/>
        <s v="Wyoming Indian"/>
        <s v="Pine Bluffs  "/>
        <s v="Rocky Mountain"/>
        <n v="0"/>
      </sharedItems>
    </cacheField>
    <cacheField name="Date" numFmtId="165">
      <sharedItems containsSemiMixedTypes="0" containsNonDate="0" containsDate="1" containsString="0" minDate="1899-12-30T00:00:00" maxDate="2018-03-04T00:00:00" count="29">
        <d v="2017-12-08T00:00:00"/>
        <d v="2017-12-09T00:00:00"/>
        <d v="2017-12-14T00:00:00"/>
        <d v="2017-12-15T00:00:00"/>
        <d v="2017-12-16T00:00:00"/>
        <d v="2018-01-04T00:00:00"/>
        <d v="2018-01-11T00:00:00"/>
        <d v="2018-01-12T00:00:00"/>
        <d v="2018-01-13T00:00:00"/>
        <d v="2018-01-18T00:00:00"/>
        <d v="2018-01-20T00:00:00"/>
        <d v="2018-01-25T00:00:00"/>
        <d v="2018-01-27T00:00:00"/>
        <d v="2018-02-01T00:00:00"/>
        <d v="2018-02-02T00:00:00"/>
        <d v="2018-02-06T00:00:00"/>
        <d v="2018-02-08T00:00:00"/>
        <d v="2018-02-10T00:00:00"/>
        <d v="2018-02-16T00:00:00"/>
        <d v="2018-02-17T00:00:00"/>
        <d v="2018-02-22T00:00:00"/>
        <d v="2018-02-23T00:00:00"/>
        <d v="2018-02-24T00:00:00"/>
        <d v="2018-03-01T00:00:00"/>
        <d v="2018-03-02T00:00:00"/>
        <d v="2018-03-03T00:00:00"/>
        <d v="1899-12-30T00:00:00"/>
        <d v="2016-12-09T00:00:00" u="1"/>
        <d v="2016-12-08T00:00:00" u="1"/>
      </sharedItems>
    </cacheField>
    <cacheField name="GP" numFmtId="0">
      <sharedItems containsSemiMixedTypes="0" containsString="0" containsNumber="1" containsInteger="1" minValue="0" maxValue="1"/>
    </cacheField>
    <cacheField name="3FGM" numFmtId="0">
      <sharedItems containsSemiMixedTypes="0" containsString="0" containsNumber="1" containsInteger="1" minValue="0" maxValue="7"/>
    </cacheField>
    <cacheField name="3FGA" numFmtId="0">
      <sharedItems containsSemiMixedTypes="0" containsString="0" containsNumber="1" containsInteger="1" minValue="0" maxValue="12"/>
    </cacheField>
    <cacheField name="2FGM" numFmtId="0">
      <sharedItems containsSemiMixedTypes="0" containsString="0" containsNumber="1" containsInteger="1" minValue="0" maxValue="11"/>
    </cacheField>
    <cacheField name="2FGA" numFmtId="0">
      <sharedItems containsSemiMixedTypes="0" containsString="0" containsNumber="1" containsInteger="1" minValue="0" maxValue="18"/>
    </cacheField>
    <cacheField name="FTM" numFmtId="0">
      <sharedItems containsSemiMixedTypes="0" containsString="0" containsNumber="1" containsInteger="1" minValue="0" maxValue="9"/>
    </cacheField>
    <cacheField name="FTA" numFmtId="0">
      <sharedItems containsSemiMixedTypes="0" containsString="0" containsNumber="1" containsInteger="1" minValue="0" maxValue="12"/>
    </cacheField>
    <cacheField name="OFF REB" numFmtId="0">
      <sharedItems containsSemiMixedTypes="0" containsString="0" containsNumber="1" containsInteger="1" minValue="0" maxValue="7"/>
    </cacheField>
    <cacheField name="DEF REB" numFmtId="0">
      <sharedItems containsSemiMixedTypes="0" containsString="0" containsNumber="1" containsInteger="1" minValue="0" maxValue="11"/>
    </cacheField>
    <cacheField name="AST" numFmtId="0">
      <sharedItems containsSemiMixedTypes="0" containsString="0" containsNumber="1" containsInteger="1" minValue="0" maxValue="8"/>
    </cacheField>
    <cacheField name="STL" numFmtId="0">
      <sharedItems containsSemiMixedTypes="0" containsString="0" containsNumber="1" containsInteger="1" minValue="0" maxValue="6"/>
    </cacheField>
    <cacheField name="BLK" numFmtId="0">
      <sharedItems containsSemiMixedTypes="0" containsString="0" containsNumber="1" containsInteger="1" minValue="0" maxValue="3"/>
    </cacheField>
    <cacheField name="TO" numFmtId="0">
      <sharedItems containsSemiMixedTypes="0" containsString="0" containsNumber="1" containsInteger="1" minValue="0" maxValue="8"/>
    </cacheField>
    <cacheField name="FOUL" numFmtId="0">
      <sharedItems containsSemiMixedTypes="0" containsString="0" containsNumber="1" containsInteger="1" minValue="0" maxValue="5"/>
    </cacheField>
    <cacheField name="TL PTS" numFmtId="0">
      <sharedItems containsMixedTypes="1" containsNumber="1" containsInteger="1" minValue="0" maxValue="30"/>
    </cacheField>
    <cacheField name="3 FG%*" numFmtId="9">
      <sharedItems containsSemiMixedTypes="0" containsString="0" containsNumber="1" minValue="0" maxValue="0.8"/>
    </cacheField>
    <cacheField name="2 FG%*" numFmtId="9">
      <sharedItems containsSemiMixedTypes="0" containsString="0" containsNumber="1" minValue="0" maxValue="0.875"/>
    </cacheField>
    <cacheField name="FT %*" numFmtId="9">
      <sharedItems containsSemiMixedTypes="0" containsString="0" containsNumber="1" minValue="0" maxValue="1"/>
    </cacheField>
    <cacheField name="FG%*" numFmtId="9">
      <sharedItems containsSemiMixedTypes="0" containsString="0" containsNumber="1" minValue="0" maxValue="0.9"/>
    </cacheField>
    <cacheField name="Game#" numFmtId="0">
      <sharedItems containsSemiMixedTypes="0" containsString="0" containsNumber="1" containsInteger="1" minValue="1" maxValue="40"/>
    </cacheField>
    <cacheField name="Player #, Opponent,Game#" numFmtId="0">
      <sharedItems count="749">
        <s v="Payton Watt, 24 - Hulett 12/8/2017"/>
        <s v="Dillon Barritt, 20 - Hulett 12/8/2017"/>
        <s v="Dawson Butts, 14 - Hulett 12/8/2017"/>
        <s v="Jayden Caylor, 12 - Hulett 12/8/2017"/>
        <s v="Clayton Louderback, 23 - Hulett 12/8/2017"/>
        <s v="Jess Claycomb, 10 - Hulett 12/8/2017"/>
        <s v="Maxx Cowger, 4 - Hulett 12/8/2017"/>
        <s v="Brayden Bruce, 22 - Hulett 12/8/2017"/>
        <s v="Jo Bishop, 30 - Hulett 12/8/2017"/>
        <s v="Nolan Turner, 33 - Hulett 12/8/2017"/>
        <s v="Robert Crawford, 32 - Hulett 12/8/2017"/>
        <s v="Jace Bruce, 40 - Hulett 12/8/2017"/>
        <s v="Ethan Mills, 2 - Hulett 12/8/2017"/>
        <s v="Bridger Alishouse, 2 - Hulett 12/8/2017"/>
        <s v="Landon Keever, 4 - Hulett 12/8/2017"/>
        <s v="DJ Till, 4 - Hulett 12/8/2017"/>
        <s v=",  - Hulett 12/8/2017"/>
        <s v="Team,  - Hulett 12/8/2017"/>
        <s v="Payton Watt, 24 - Ten Sleep 12/9/2017"/>
        <s v="Dillon Barritt, 20 - Ten Sleep 12/9/2017"/>
        <s v="Dawson Butts, 14 - Ten Sleep 12/9/2017"/>
        <s v="Jayden Caylor, 12 - Ten Sleep 12/9/2017"/>
        <s v="Clayton Louderback, 23 - Ten Sleep 12/9/2017"/>
        <s v="Jess Claycomb, 10 - Ten Sleep 12/9/2017"/>
        <s v="Maxx Cowger, 4 - Ten Sleep 12/9/2017"/>
        <s v="Brayden Bruce, 22 - Ten Sleep 12/9/2017"/>
        <s v="Jo Bishop, 30 - Ten Sleep 12/9/2017"/>
        <s v="Nolan Turner, 33 - Ten Sleep 12/9/2017"/>
        <s v="Robert Crawford, 32 - Ten Sleep 12/9/2017"/>
        <s v="Jace Bruce, 40 - Ten Sleep 12/9/2017"/>
        <s v="Ethan Mills, 2 - Ten Sleep 12/9/2017"/>
        <s v="Bridger Alishouse, 2 - Ten Sleep 12/9/2017"/>
        <s v="Landon Keever, 4 - Ten Sleep 12/9/2017"/>
        <s v="DJ Till, 4 - Ten Sleep 12/9/2017"/>
        <s v=",  - Ten Sleep 12/9/2017"/>
        <s v="Team,  - Ten Sleep 12/9/2017"/>
        <s v="Payton Watt, 24 - Kaycee 12/9/2017"/>
        <s v="Dillon Barritt, 20 - Kaycee 12/9/2017"/>
        <s v="Dawson Butts, 14 - Kaycee 12/9/2017"/>
        <s v="Jayden Caylor, 12 - Kaycee 12/9/2017"/>
        <s v="Clayton Louderback, 23 - Kaycee 12/9/2017"/>
        <s v="Jess Claycomb, 10 - Kaycee 12/9/2017"/>
        <s v="Maxx Cowger, 4 - Kaycee 12/9/2017"/>
        <s v="Brayden Bruce, 22 - Kaycee 12/9/2017"/>
        <s v="Jo Bishop, 30 - Kaycee 12/9/2017"/>
        <s v="Nolan Turner, 33 - Kaycee 12/9/2017"/>
        <s v="Robert Crawford, 32 - Kaycee 12/9/2017"/>
        <s v="Jace Bruce, 40 - Kaycee 12/9/2017"/>
        <s v="Ethan Mills, 2 - Kaycee 12/9/2017"/>
        <s v="Bridger Alishouse, 2 - Kaycee 12/9/2017"/>
        <s v="Landon Keever, 4 - Kaycee 12/9/2017"/>
        <s v="DJ Till, 4 - Kaycee 12/9/2017"/>
        <s v=",  - Kaycee 12/9/2017"/>
        <s v="Team,  - Kaycee 12/9/2017"/>
        <s v="Payton Watt, 24 - Riverside 12/14/2017"/>
        <s v="Dillon Barritt, 20 - Riverside 12/14/2017"/>
        <s v="Dawson Butts, 14 - Riverside 12/14/2017"/>
        <s v="Jayden Caylor, 12 - Riverside 12/14/2017"/>
        <s v="Clayton Louderback, 23 - Riverside 12/14/2017"/>
        <s v="Jess Claycomb, 10 - Riverside 12/14/2017"/>
        <s v="Maxx Cowger, 4 - Riverside 12/14/2017"/>
        <s v="Brayden Bruce, 22 - Riverside 12/14/2017"/>
        <s v="Jo Bishop, 30 - Riverside 12/14/2017"/>
        <s v="Nolan Turner, 33 - Riverside 12/14/2017"/>
        <s v="Robert Crawford, 32 - Riverside 12/14/2017"/>
        <s v="Jace Bruce, 40 - Riverside 12/14/2017"/>
        <s v="Ethan Mills, 2 - Riverside 12/14/2017"/>
        <s v="Bridger Alishouse, 2 - Riverside 12/14/2017"/>
        <s v="Landon Keever, 4 - Riverside 12/14/2017"/>
        <s v="DJ Till, 4 - Riverside 12/14/2017"/>
        <s v=",  - Riverside 12/14/2017"/>
        <s v="Team,  - Riverside 12/14/2017"/>
        <s v="Payton Watt, 24 - Cokeville 12/15/2017"/>
        <s v="Dillon Barritt, 20 - Cokeville 12/15/2017"/>
        <s v="Dawson Butts, 14 - Cokeville 12/15/2017"/>
        <s v="Jayden Caylor, 12 - Cokeville 12/15/2017"/>
        <s v="Clayton Louderback, 23 - Cokeville 12/15/2017"/>
        <s v="Jess Claycomb, 10 - Cokeville 12/15/2017"/>
        <s v="Maxx Cowger, 4 - Cokeville 12/15/2017"/>
        <s v="Brayden Bruce, 22 - Cokeville 12/15/2017"/>
        <s v="Jo Bishop, 30 - Cokeville 12/15/2017"/>
        <s v="Nolan Turner, 33 - Cokeville 12/15/2017"/>
        <s v="Robert Crawford, 32 - Cokeville 12/15/2017"/>
        <s v="Jace Bruce, 40 - Cokeville 12/15/2017"/>
        <s v="Ethan Mills, 2 - Cokeville 12/15/2017"/>
        <s v="Bridger Alishouse, 2 - Cokeville 12/15/2017"/>
        <s v="Landon Keever, 4 - Cokeville 12/15/2017"/>
        <s v="DJ Till, 4 - Cokeville 12/15/2017"/>
        <s v=",  - Cokeville 12/15/2017"/>
        <s v="Team,  - Cokeville 12/15/2017"/>
        <s v="Payton Watt, 24 - Shoshoni 12/16/2017"/>
        <s v="Dillon Barritt, 20 - Shoshoni 12/16/2017"/>
        <s v="Dawson Butts, 14 - Shoshoni 12/16/2017"/>
        <s v="Jayden Caylor, 12 - Shoshoni 12/16/2017"/>
        <s v="Clayton Louderback, 23 - Shoshoni 12/16/2017"/>
        <s v="Jess Claycomb, 10 - Shoshoni 12/16/2017"/>
        <s v="Maxx Cowger, 4 - Shoshoni 12/16/2017"/>
        <s v="Brayden Bruce, 22 - Shoshoni 12/16/2017"/>
        <s v="Jo Bishop, 30 - Shoshoni 12/16/2017"/>
        <s v="Nolan Turner, 33 - Shoshoni 12/16/2017"/>
        <s v="Robert Crawford, 32 - Shoshoni 12/16/2017"/>
        <s v="Jace Bruce, 40 - Shoshoni 12/16/2017"/>
        <s v="Ethan Mills, 2 - Shoshoni 12/16/2017"/>
        <s v="Bridger Alishouse, 2 - Shoshoni 12/16/2017"/>
        <s v="Landon Keever, 4 - Shoshoni 12/16/2017"/>
        <s v="DJ Till, 4 - Shoshoni 12/16/2017"/>
        <s v=",  - Shoshoni 12/16/2017"/>
        <s v="Team,  - Shoshoni 12/16/2017"/>
        <s v="Payton Watt, 24 - Lead-Deadwood 1/4/2018"/>
        <s v="Dillon Barritt, 20 - Lead-Deadwood 1/4/2018"/>
        <s v="Dawson Butts, 14 - Lead-Deadwood 1/4/2018"/>
        <s v="Jayden Caylor, 12 - Lead-Deadwood 1/4/2018"/>
        <s v="Clayton Louderback, 23 - Lead-Deadwood 1/4/2018"/>
        <s v="Jess Claycomb, 10 - Lead-Deadwood 1/4/2018"/>
        <s v="Maxx Cowger, 4 - Lead-Deadwood 1/4/2018"/>
        <s v="Brayden Bruce, 22 - Lead-Deadwood 1/4/2018"/>
        <s v="Jo Bishop, 30 - Lead-Deadwood 1/4/2018"/>
        <s v="Nolan Turner, 33 - Lead-Deadwood 1/4/2018"/>
        <s v="Robert Crawford, 32 - Lead-Deadwood 1/4/2018"/>
        <s v="Jace Bruce, 40 - Lead-Deadwood 1/4/2018"/>
        <s v="Ethan Mills, 2 - Lead-Deadwood 1/4/2018"/>
        <s v="Bridger Alishouse, 2 - Lead-Deadwood 1/4/2018"/>
        <s v="Landon Keever, 4 - Lead-Deadwood 1/4/2018"/>
        <s v="DJ Till, 4 - Lead-Deadwood 1/4/2018"/>
        <s v=",  - Lead-Deadwood 1/4/2018"/>
        <s v="Team,  - Lead-Deadwood 1/4/2018"/>
        <s v="Payton Watt, 24 - Newell 1/11/2018"/>
        <s v="Dillon Barritt, 20 - Newell 1/11/2018"/>
        <s v="Dawson Butts, 14 - Newell 1/11/2018"/>
        <s v="Jayden Caylor, 12 - Newell 1/11/2018"/>
        <s v="Clayton Louderback, 23 - Newell 1/11/2018"/>
        <s v="Jess Claycomb, 10 - Newell 1/11/2018"/>
        <s v="Maxx Cowger, 4 - Newell 1/11/2018"/>
        <s v="Brayden Bruce, 22 - Newell 1/11/2018"/>
        <s v="Jo Bishop, 30 - Newell 1/11/2018"/>
        <s v="Nolan Turner, 33 - Newell 1/11/2018"/>
        <s v="Robert Crawford, 32 - Newell 1/11/2018"/>
        <s v="Jace Bruce, 40 - Newell 1/11/2018"/>
        <s v="Ethan Mills, 2 - Newell 1/11/2018"/>
        <s v="Bridger Alishouse, 2 - Newell 1/11/2018"/>
        <s v="Landon Keever, 4 - Newell 1/11/2018"/>
        <s v="DJ Till, 4 - Newell 1/11/2018"/>
        <s v=",  - Newell 1/11/2018"/>
        <s v="Team,  - Newell 1/11/2018"/>
        <s v="Payton Watt, 24 - Faith 1/12/2018"/>
        <s v="Dillon Barritt, 20 - Faith 1/12/2018"/>
        <s v="Dawson Butts, 14 - Faith 1/12/2018"/>
        <s v="Jayden Caylor, 12 - Faith 1/12/2018"/>
        <s v="Clayton Louderback, 23 - Faith 1/12/2018"/>
        <s v="Jess Claycomb, 10 - Faith 1/12/2018"/>
        <s v="Maxx Cowger, 4 - Faith 1/12/2018"/>
        <s v="Brayden Bruce, 22 - Faith 1/12/2018"/>
        <s v="Jo Bishop, 30 - Faith 1/12/2018"/>
        <s v="Nolan Turner, 33 - Faith 1/12/2018"/>
        <s v="Robert Crawford, 32 - Faith 1/12/2018"/>
        <s v="Jace Bruce, 40 - Faith 1/12/2018"/>
        <s v="Ethan Mills, 2 - Faith 1/12/2018"/>
        <s v="Bridger Alishouse, 2 - Faith 1/12/2018"/>
        <s v="Landon Keever, 4 - Faith 1/12/2018"/>
        <s v="DJ Till, 4 - Faith 1/12/2018"/>
        <s v=",  - Faith 1/12/2018"/>
        <s v="Team,  - Faith 1/12/2018"/>
        <s v="Payton Watt, 24 - Hot Springs 1/13/2018"/>
        <s v="Dillon Barritt, 20 - Hot Springs 1/13/2018"/>
        <s v="Dawson Butts, 14 - Hot Springs 1/13/2018"/>
        <s v="Jayden Caylor, 12 - Hot Springs 1/13/2018"/>
        <s v="Clayton Louderback, 23 - Hot Springs 1/13/2018"/>
        <s v="Jess Claycomb, 10 - Hot Springs 1/13/2018"/>
        <s v="Maxx Cowger, 4 - Hot Springs 1/13/2018"/>
        <s v="Brayden Bruce, 22 - Hot Springs 1/13/2018"/>
        <s v="Jo Bishop, 30 - Hot Springs 1/13/2018"/>
        <s v="Nolan Turner, 33 - Hot Springs 1/13/2018"/>
        <s v="Robert Crawford, 32 - Hot Springs 1/13/2018"/>
        <s v="Jace Bruce, 40 - Hot Springs 1/13/2018"/>
        <s v="Ethan Mills, 2 - Hot Springs 1/13/2018"/>
        <s v="Bridger Alishouse, 2 - Hot Springs 1/13/2018"/>
        <s v="Landon Keever, 4 - Hot Springs 1/13/2018"/>
        <s v="DJ Till, 4 - Hot Springs 1/13/2018"/>
        <s v=",  - Hot Springs 1/13/2018"/>
        <s v="Team,  - Hot Springs 1/13/2018"/>
        <s v="Payton Watt, 24 - Moorcroft 1/18/2018"/>
        <s v="Dillon Barritt, 20 - Moorcroft 1/18/2018"/>
        <s v="Dawson Butts, 14 - Moorcroft 1/18/2018"/>
        <s v="Jayden Caylor, 12 - Moorcroft 1/18/2018"/>
        <s v="Clayton Louderback, 23 - Moorcroft 1/18/2018"/>
        <s v="Jess Claycomb, 10 - Moorcroft 1/18/2018"/>
        <s v="Maxx Cowger, 4 - Moorcroft 1/18/2018"/>
        <s v="Brayden Bruce, 22 - Moorcroft 1/18/2018"/>
        <s v="Jo Bishop, 30 - Moorcroft 1/18/2018"/>
        <s v="Nolan Turner, 33 - Moorcroft 1/18/2018"/>
        <s v="Robert Crawford, 32 - Moorcroft 1/18/2018"/>
        <s v="Jace Bruce, 40 - Moorcroft 1/18/2018"/>
        <s v="Ethan Mills, 2 - Moorcroft 1/18/2018"/>
        <s v="Bridger Alishouse, 2 - Moorcroft 1/18/2018"/>
        <s v="Landon Keever, 4 - Moorcroft 1/18/2018"/>
        <s v="DJ Till, 4 - Moorcroft 1/18/2018"/>
        <s v=",  - Moorcroft 1/18/2018"/>
        <s v="Team,  - Moorcroft 1/18/2018"/>
        <s v="Payton Watt, 24 - Wright 1/20/2018"/>
        <s v="Dillon Barritt, 20 - Wright 1/20/2018"/>
        <s v="Dawson Butts, 14 - Wright 1/20/2018"/>
        <s v="Jayden Caylor, 12 - Wright 1/20/2018"/>
        <s v="Clayton Louderback, 23 - Wright 1/20/2018"/>
        <s v="Jess Claycomb, 10 - Wright 1/20/2018"/>
        <s v="Maxx Cowger, 4 - Wright 1/20/2018"/>
        <s v="Brayden Bruce, 22 - Wright 1/20/2018"/>
        <s v="Jo Bishop, 30 - Wright 1/20/2018"/>
        <s v="Nolan Turner, 33 - Wright 1/20/2018"/>
        <s v="Robert Crawford, 32 - Wright 1/20/2018"/>
        <s v="Jace Bruce, 40 - Wright 1/20/2018"/>
        <s v="Ethan Mills, 2 - Wright 1/20/2018"/>
        <s v="Bridger Alishouse, 2 - Wright 1/20/2018"/>
        <s v="Landon Keever, 4 - Wright 1/20/2018"/>
        <s v="DJ Till, 4 - Wright 1/20/2018"/>
        <s v=",  - Wright 1/20/2018"/>
        <s v="Team,  - Wright 1/20/2018"/>
        <s v="Payton Watt, 24 - Sundance 1/25/2018"/>
        <s v="Dillon Barritt, 20 - Sundance 1/25/2018"/>
        <s v="Dawson Butts, 14 - Sundance 1/25/2018"/>
        <s v="Jayden Caylor, 12 - Sundance 1/25/2018"/>
        <s v="Clayton Louderback, 23 - Sundance 1/25/2018"/>
        <s v="Jess Claycomb, 10 - Sundance 1/25/2018"/>
        <s v="Maxx Cowger, 4 - Sundance 1/25/2018"/>
        <s v="Brayden Bruce, 22 - Sundance 1/25/2018"/>
        <s v="Jo Bishop, 30 - Sundance 1/25/2018"/>
        <s v="Nolan Turner, 33 - Sundance 1/25/2018"/>
        <s v="Robert Crawford, 32 - Sundance 1/25/2018"/>
        <s v="Jace Bruce, 40 - Sundance 1/25/2018"/>
        <s v="Ethan Mills, 2 - Sundance 1/25/2018"/>
        <s v="Bridger Alishouse, 2 - Sundance 1/25/2018"/>
        <s v="Landon Keever, 4 - Sundance 1/25/2018"/>
        <s v="DJ Till, 4 - Sundance 1/25/2018"/>
        <s v=",  - Sundance 1/25/2018"/>
        <s v="Team,  - Sundance 1/25/2018"/>
        <s v="Payton Watt, 24 - Big Horn 1/27/2018"/>
        <s v="Dillon Barritt, 20 - Big Horn 1/27/2018"/>
        <s v="Dawson Butts, 14 - Big Horn 1/27/2018"/>
        <s v="Jayden Caylor, 12 - Big Horn 1/27/2018"/>
        <s v="Clayton Louderback, 23 - Big Horn 1/27/2018"/>
        <s v="Jess Claycomb, 10 - Big Horn 1/27/2018"/>
        <s v="Maxx Cowger, 4 - Big Horn 1/27/2018"/>
        <s v="Brayden Bruce, 22 - Big Horn 1/27/2018"/>
        <s v="Jo Bishop, 30 - Big Horn 1/27/2018"/>
        <s v="Nolan Turner, 33 - Big Horn 1/27/2018"/>
        <s v="Robert Crawford, 32 - Big Horn 1/27/2018"/>
        <s v="Jace Bruce, 40 - Big Horn 1/27/2018"/>
        <s v="Ethan Mills, 2 - Big Horn 1/27/2018"/>
        <s v="Bridger Alishouse, 2 - Big Horn 1/27/2018"/>
        <s v="Landon Keever, 4 - Big Horn 1/27/2018"/>
        <s v="DJ Till, 4 - Big Horn 1/27/2018"/>
        <s v=",  - Big Horn 1/27/2018"/>
        <s v="Team,  - Big Horn 1/27/2018"/>
        <s v="Payton Watt, 24 - Moorcroft 2/1/2018"/>
        <s v="Dillon Barritt, 20 - Moorcroft 2/1/2018"/>
        <s v="Dawson Butts, 14 - Moorcroft 2/1/2018"/>
        <s v="Jayden Caylor, 12 - Moorcroft 2/1/2018"/>
        <s v="Clayton Louderback, 23 - Moorcroft 2/1/2018"/>
        <s v="Jess Claycomb, 10 - Moorcroft 2/1/2018"/>
        <s v="Maxx Cowger, 4 - Moorcroft 2/1/2018"/>
        <s v="Brayden Bruce, 22 - Moorcroft 2/1/2018"/>
        <s v="Jo Bishop, 30 - Moorcroft 2/1/2018"/>
        <s v="Nolan Turner, 33 - Moorcroft 2/1/2018"/>
        <s v="Robert Crawford, 32 - Moorcroft 2/1/2018"/>
        <s v="Jace Bruce, 40 - Moorcroft 2/1/2018"/>
        <s v="Ethan Mills, 2 - Moorcroft 2/1/2018"/>
        <s v="Bridger Alishouse, 2 - Moorcroft 2/1/2018"/>
        <s v="Landon Keever, 4 - Moorcroft 2/1/2018"/>
        <s v="DJ Till, 4 - Moorcroft 2/1/2018"/>
        <s v=",  - Moorcroft 2/1/2018"/>
        <s v="Team,  - Moorcroft 2/1/2018"/>
        <s v="Payton Watt, 24 - Tongue River 2/2/2018"/>
        <s v="Dillon Barritt, 20 - Tongue River 2/2/2018"/>
        <s v="Dawson Butts, 14 - Tongue River 2/2/2018"/>
        <s v="Jayden Caylor, 12 - Tongue River 2/2/2018"/>
        <s v="Clayton Louderback, 23 - Tongue River 2/2/2018"/>
        <s v="Jess Claycomb, 10 - Tongue River 2/2/2018"/>
        <s v="Maxx Cowger, 4 - Tongue River 2/2/2018"/>
        <s v="Brayden Bruce, 22 - Tongue River 2/2/2018"/>
        <s v="Jo Bishop, 30 - Tongue River 2/2/2018"/>
        <s v="Nolan Turner, 33 - Tongue River 2/2/2018"/>
        <s v="Robert Crawford, 32 - Tongue River 2/2/2018"/>
        <s v="Jace Bruce, 40 - Tongue River 2/2/2018"/>
        <s v="Ethan Mills, 2 - Tongue River 2/2/2018"/>
        <s v="Bridger Alishouse, 2 - Tongue River 2/2/2018"/>
        <s v="Landon Keever, 4 - Tongue River 2/2/2018"/>
        <s v="DJ Till, 4 - Tongue River 2/2/2018"/>
        <s v=",  - Tongue River 2/2/2018"/>
        <s v="Team,  - Tongue River 2/2/2018"/>
        <s v="Payton Watt, 24 - Sundance 2/6/2018"/>
        <s v="Dillon Barritt, 20 - Sundance 2/6/2018"/>
        <s v="Dawson Butts, 14 - Sundance 2/6/2018"/>
        <s v="Jayden Caylor, 12 - Sundance 2/6/2018"/>
        <s v="Clayton Louderback, 23 - Sundance 2/6/2018"/>
        <s v="Jess Claycomb, 10 - Sundance 2/6/2018"/>
        <s v="Maxx Cowger, 4 - Sundance 2/6/2018"/>
        <s v="Brayden Bruce, 22 - Sundance 2/6/2018"/>
        <s v="Jo Bishop, 30 - Sundance 2/6/2018"/>
        <s v="Nolan Turner, 33 - Sundance 2/6/2018"/>
        <s v="Robert Crawford, 32 - Sundance 2/6/2018"/>
        <s v="Jace Bruce, 40 - Sundance 2/6/2018"/>
        <s v="Ethan Mills, 2 - Sundance 2/6/2018"/>
        <s v="Bridger Alishouse, 2 - Sundance 2/6/2018"/>
        <s v="Landon Keever, 4 - Sundance 2/6/2018"/>
        <s v="DJ Till, 4 - Sundance 2/6/2018"/>
        <s v=",  - Sundance 2/6/2018"/>
        <s v="Team,  - Sundance 2/6/2018"/>
        <s v="Payton Watt, 24 - Wright 2/8/2018"/>
        <s v="Dillon Barritt, 20 - Wright 2/8/2018"/>
        <s v="Dawson Butts, 14 - Wright 2/8/2018"/>
        <s v="Jayden Caylor, 12 - Wright 2/8/2018"/>
        <s v="Clayton Louderback, 23 - Wright 2/8/2018"/>
        <s v="Jess Claycomb, 10 - Wright 2/8/2018"/>
        <s v="Maxx Cowger, 4 - Wright 2/8/2018"/>
        <s v="Brayden Bruce, 22 - Wright 2/8/2018"/>
        <s v="Jo Bishop, 30 - Wright 2/8/2018"/>
        <s v="Nolan Turner, 33 - Wright 2/8/2018"/>
        <s v="Robert Crawford, 32 - Wright 2/8/2018"/>
        <s v="Jace Bruce, 40 - Wright 2/8/2018"/>
        <s v="Ethan Mills, 2 - Wright 2/8/2018"/>
        <s v="Bridger Alishouse, 2 - Wright 2/8/2018"/>
        <s v="Landon Keever, 4 - Wright 2/8/2018"/>
        <s v="DJ Till, 4 - Wright 2/8/2018"/>
        <s v=",  - Wright 2/8/2018"/>
        <s v="Team,  - Wright 2/8/2018"/>
        <s v="Payton Watt, 24 - New Underwood 2/10/2018"/>
        <s v="Dillon Barritt, 20 - New Underwood 2/10/2018"/>
        <s v="Dawson Butts, 14 - New Underwood 2/10/2018"/>
        <s v="Jayden Caylor, 12 - New Underwood 2/10/2018"/>
        <s v="Clayton Louderback, 23 - New Underwood 2/10/2018"/>
        <s v="Jess Claycomb, 10 - New Underwood 2/10/2018"/>
        <s v="Maxx Cowger, 4 - New Underwood 2/10/2018"/>
        <s v="Brayden Bruce, 22 - New Underwood 2/10/2018"/>
        <s v="Jo Bishop, 30 - New Underwood 2/10/2018"/>
        <s v="Nolan Turner, 33 - New Underwood 2/10/2018"/>
        <s v="Robert Crawford, 32 - New Underwood 2/10/2018"/>
        <s v="Jace Bruce, 40 - New Underwood 2/10/2018"/>
        <s v="Ethan Mills, 2 - New Underwood 2/10/2018"/>
        <s v="Bridger Alishouse, 2 - New Underwood 2/10/2018"/>
        <s v="Landon Keever, 4 - New Underwood 2/10/2018"/>
        <s v="DJ Till, 4 - New Underwood 2/10/2018"/>
        <s v=",  - New Underwood 2/10/2018"/>
        <s v="Team,  - New Underwood 2/10/2018"/>
        <s v="Payton Watt, 24 - Big Horn 2/16/2018"/>
        <s v="Dillon Barritt, 20 - Big Horn 2/16/2018"/>
        <s v="Dawson Butts, 14 - Big Horn 2/16/2018"/>
        <s v="Jayden Caylor, 12 - Big Horn 2/16/2018"/>
        <s v="Clayton Louderback, 23 - Big Horn 2/16/2018"/>
        <s v="Jess Claycomb, 10 - Big Horn 2/16/2018"/>
        <s v="Maxx Cowger, 4 - Big Horn 2/16/2018"/>
        <s v="Brayden Bruce, 22 - Big Horn 2/16/2018"/>
        <s v="Jo Bishop, 30 - Big Horn 2/16/2018"/>
        <s v="Nolan Turner, 33 - Big Horn 2/16/2018"/>
        <s v="Robert Crawford, 32 - Big Horn 2/16/2018"/>
        <s v="Jace Bruce, 40 - Big Horn 2/16/2018"/>
        <s v="Ethan Mills, 2 - Big Horn 2/16/2018"/>
        <s v="Bridger Alishouse, 2 - Big Horn 2/16/2018"/>
        <s v="Landon Keever, 4 - Big Horn 2/16/2018"/>
        <s v="DJ Till, 4 - Big Horn 2/16/2018"/>
        <s v=",  - Big Horn 2/16/2018"/>
        <s v="Team,  - Big Horn 2/16/2018"/>
        <s v="Payton Watt, 24 - Tongue River 2/17/2018"/>
        <s v="Dillon Barritt, 20 - Tongue River 2/17/2018"/>
        <s v="Dawson Butts, 14 - Tongue River 2/17/2018"/>
        <s v="Jayden Caylor, 12 - Tongue River 2/17/2018"/>
        <s v="Clayton Louderback, 23 - Tongue River 2/17/2018"/>
        <s v="Jess Claycomb, 10 - Tongue River 2/17/2018"/>
        <s v="Maxx Cowger, 4 - Tongue River 2/17/2018"/>
        <s v="Brayden Bruce, 22 - Tongue River 2/17/2018"/>
        <s v="Jo Bishop, 30 - Tongue River 2/17/2018"/>
        <s v="Nolan Turner, 33 - Tongue River 2/17/2018"/>
        <s v="Robert Crawford, 32 - Tongue River 2/17/2018"/>
        <s v="Jace Bruce, 40 - Tongue River 2/17/2018"/>
        <s v="Ethan Mills, 2 - Tongue River 2/17/2018"/>
        <s v="Bridger Alishouse, 2 - Tongue River 2/17/2018"/>
        <s v="Landon Keever, 4 - Tongue River 2/17/2018"/>
        <s v="DJ Till, 4 - Tongue River 2/17/2018"/>
        <s v=",  - Tongue River 2/17/2018"/>
        <s v="Team,  - Tongue River 2/17/2018"/>
        <s v="Payton Watt, 24 - Southeast HS 2/22/2018"/>
        <s v="Dillon Barritt, 20 - Southeast HS 2/22/2018"/>
        <s v="Dawson Butts, 14 - Southeast HS 2/22/2018"/>
        <s v="Jayden Caylor, 12 - Southeast HS 2/22/2018"/>
        <s v="Clayton Louderback, 23 - Southeast HS 2/22/2018"/>
        <s v="Jess Claycomb, 10 - Southeast HS 2/22/2018"/>
        <s v="Maxx Cowger, 4 - Southeast HS 2/22/2018"/>
        <s v="Brayden Bruce, 22 - Southeast HS 2/22/2018"/>
        <s v="Jo Bishop, 30 - Southeast HS 2/22/2018"/>
        <s v="Nolan Turner, 33 - Southeast HS 2/22/2018"/>
        <s v="Robert Crawford, 32 - Southeast HS 2/22/2018"/>
        <s v="Jace Bruce, 40 - Southeast HS 2/22/2018"/>
        <s v="Ethan Mills, 2 - Southeast HS 2/22/2018"/>
        <s v="Bridger Alishouse, 2 - Southeast HS 2/22/2018"/>
        <s v="Landon Keever, 4 - Southeast HS 2/22/2018"/>
        <s v="DJ Till, 4 - Southeast HS 2/22/2018"/>
        <s v=",  - Southeast HS 2/22/2018"/>
        <s v="Team,  - Southeast HS 2/22/2018"/>
        <s v="Payton Watt, 24 - Lusk    2/23/2018"/>
        <s v="Dillon Barritt, 20 - Lusk    2/23/2018"/>
        <s v="Dawson Butts, 14 - Lusk    2/23/2018"/>
        <s v="Jayden Caylor, 12 - Lusk    2/23/2018"/>
        <s v="Clayton Louderback, 23 - Lusk    2/23/2018"/>
        <s v="Jess Claycomb, 10 - Lusk    2/23/2018"/>
        <s v="Maxx Cowger, 4 - Lusk    2/23/2018"/>
        <s v="Brayden Bruce, 22 - Lusk    2/23/2018"/>
        <s v="Jo Bishop, 30 - Lusk    2/23/2018"/>
        <s v="Nolan Turner, 33 - Lusk    2/23/2018"/>
        <s v="Robert Crawford, 32 - Lusk    2/23/2018"/>
        <s v="Jace Bruce, 40 - Lusk    2/23/2018"/>
        <s v="Ethan Mills, 2 - Lusk    2/23/2018"/>
        <s v="Bridger Alishouse, 2 - Lusk    2/23/2018"/>
        <s v="Landon Keever, 4 - Lusk    2/23/2018"/>
        <s v="DJ Till, 4 - Lusk    2/23/2018"/>
        <s v=",  - Lusk    2/23/2018"/>
        <s v="Team,  - Lusk    2/23/2018"/>
        <s v="Payton Watt, 24 - Big Horn 2/24/2018"/>
        <s v="Dillon Barritt, 20 - Big Horn 2/24/2018"/>
        <s v="Dawson Butts, 14 - Big Horn 2/24/2018"/>
        <s v="Jayden Caylor, 12 - Big Horn 2/24/2018"/>
        <s v="Clayton Louderback, 23 - Big Horn 2/24/2018"/>
        <s v="Jess Claycomb, 10 - Big Horn 2/24/2018"/>
        <s v="Maxx Cowger, 4 - Big Horn 2/24/2018"/>
        <s v="Brayden Bruce, 22 - Big Horn 2/24/2018"/>
        <s v="Jo Bishop, 30 - Big Horn 2/24/2018"/>
        <s v="Nolan Turner, 33 - Big Horn 2/24/2018"/>
        <s v="Robert Crawford, 32 - Big Horn 2/24/2018"/>
        <s v="Jace Bruce, 40 - Big Horn 2/24/2018"/>
        <s v="Ethan Mills, 2 - Big Horn 2/24/2018"/>
        <s v="Bridger Alishouse, 2 - Big Horn 2/24/2018"/>
        <s v="Landon Keever, 4 - Big Horn 2/24/2018"/>
        <s v="DJ Till, 4 - Big Horn 2/24/2018"/>
        <s v=",  - Big Horn 2/24/2018"/>
        <s v="Team,  - Big Horn 2/24/2018"/>
        <s v="Payton Watt, 24 - Wright   2/24/2018"/>
        <s v="Dillon Barritt, 20 - Wright   2/24/2018"/>
        <s v="Dawson Butts, 14 - Wright   2/24/2018"/>
        <s v="Jayden Caylor, 12 - Wright   2/24/2018"/>
        <s v="Clayton Louderback, 23 - Wright   2/24/2018"/>
        <s v="Jess Claycomb, 10 - Wright   2/24/2018"/>
        <s v="Maxx Cowger, 4 - Wright   2/24/2018"/>
        <s v="Brayden Bruce, 22 - Wright   2/24/2018"/>
        <s v="Jo Bishop, 30 - Wright   2/24/2018"/>
        <s v="Nolan Turner, 33 - Wright   2/24/2018"/>
        <s v="Robert Crawford, 32 - Wright   2/24/2018"/>
        <s v="Jace Bruce, 40 - Wright   2/24/2018"/>
        <s v="Ethan Mills, 2 - Wright   2/24/2018"/>
        <s v="Bridger Alishouse, 2 - Wright   2/24/2018"/>
        <s v="Landon Keever, 4 - Wright   2/24/2018"/>
        <s v="DJ Till, 4 - Wright   2/24/2018"/>
        <s v=",  - Wright   2/24/2018"/>
        <s v="Team,  - Wright   2/24/2018"/>
        <s v="Payton Watt, 24 - Wyoming Indian 3/1/2018"/>
        <s v="Dillon Barritt, 20 - Wyoming Indian 3/1/2018"/>
        <s v="Dawson Butts, 14 - Wyoming Indian 3/1/2018"/>
        <s v="Jayden Caylor, 12 - Wyoming Indian 3/1/2018"/>
        <s v="Clayton Louderback, 23 - Wyoming Indian 3/1/2018"/>
        <s v="Jess Claycomb, 10 - Wyoming Indian 3/1/2018"/>
        <s v="Maxx Cowger, 4 - Wyoming Indian 3/1/2018"/>
        <s v="Brayden Bruce, 22 - Wyoming Indian 3/1/2018"/>
        <s v="Jo Bishop, 30 - Wyoming Indian 3/1/2018"/>
        <s v="Nolan Turner, 33 - Wyoming Indian 3/1/2018"/>
        <s v="Robert Crawford, 32 - Wyoming Indian 3/1/2018"/>
        <s v="Jace Bruce, 40 - Wyoming Indian 3/1/2018"/>
        <s v="Ethan Mills, 2 - Wyoming Indian 3/1/2018"/>
        <s v="Bridger Alishouse, 2 - Wyoming Indian 3/1/2018"/>
        <s v="Landon Keever, 4 - Wyoming Indian 3/1/2018"/>
        <s v="DJ Till, 4 - Wyoming Indian 3/1/2018"/>
        <s v=",  - Wyoming Indian 3/1/2018"/>
        <s v="Team,  - Wyoming Indian 3/1/2018"/>
        <s v="Payton Watt, 24 - Pine Bluffs   3/2/2018"/>
        <s v="Dillon Barritt, 20 - Pine Bluffs   3/2/2018"/>
        <s v="Dawson Butts, 14 - Pine Bluffs   3/2/2018"/>
        <s v="Jayden Caylor, 12 - Pine Bluffs   3/2/2018"/>
        <s v="Clayton Louderback, 23 - Pine Bluffs   3/2/2018"/>
        <s v="Jess Claycomb, 10 - Pine Bluffs   3/2/2018"/>
        <s v="Maxx Cowger, 4 - Pine Bluffs   3/2/2018"/>
        <s v="Brayden Bruce, 22 - Pine Bluffs   3/2/2018"/>
        <s v="Jo Bishop, 30 - Pine Bluffs   3/2/2018"/>
        <s v="Nolan Turner, 33 - Pine Bluffs   3/2/2018"/>
        <s v="Robert Crawford, 32 - Pine Bluffs   3/2/2018"/>
        <s v="Jace Bruce, 40 - Pine Bluffs   3/2/2018"/>
        <s v="Ethan Mills, 2 - Pine Bluffs   3/2/2018"/>
        <s v="Bridger Alishouse, 2 - Pine Bluffs   3/2/2018"/>
        <s v="Landon Keever, 4 - Pine Bluffs   3/2/2018"/>
        <s v="DJ Till, 4 - Pine Bluffs   3/2/2018"/>
        <s v=",  - Pine Bluffs   3/2/2018"/>
        <s v="Team,  - Pine Bluffs   3/2/2018"/>
        <s v="Payton Watt, 24 - Rocky Mountain 3/3/2018"/>
        <s v="Dillon Barritt, 20 - Rocky Mountain 3/3/2018"/>
        <s v="Dawson Butts, 14 - Rocky Mountain 3/3/2018"/>
        <s v="Jayden Caylor, 12 - Rocky Mountain 3/3/2018"/>
        <s v="Clayton Louderback, 23 - Rocky Mountain 3/3/2018"/>
        <s v="Jess Claycomb, 10 - Rocky Mountain 3/3/2018"/>
        <s v="Maxx Cowger, 4 - Rocky Mountain 3/3/2018"/>
        <s v="Brayden Bruce, 22 - Rocky Mountain 3/3/2018"/>
        <s v="Jo Bishop, 30 - Rocky Mountain 3/3/2018"/>
        <s v="Nolan Turner, 33 - Rocky Mountain 3/3/2018"/>
        <s v="Robert Crawford, 32 - Rocky Mountain 3/3/2018"/>
        <s v="Jace Bruce, 40 - Rocky Mountain 3/3/2018"/>
        <s v="Ethan Mills, 2 - Rocky Mountain 3/3/2018"/>
        <s v="Bridger Alishouse, 2 - Rocky Mountain 3/3/2018"/>
        <s v="Landon Keever, 4 - Rocky Mountain 3/3/2018"/>
        <s v="DJ Till, 4 - Rocky Mountain 3/3/2018"/>
        <s v=",  - Rocky Mountain 3/3/2018"/>
        <s v="Team,  - Rocky Mountain 3/3/2018"/>
        <s v="Payton Watt, 24 - 0 1/0/1900"/>
        <s v="Dillon Barritt, 20 - 0 1/0/1900"/>
        <s v="Dawson Butts, 14 - 0 1/0/1900"/>
        <s v="Jayden Caylor, 12 - 0 1/0/1900"/>
        <s v="Clayton Louderback, 23 - 0 1/0/1900"/>
        <s v="Jess Claycomb, 10 - 0 1/0/1900"/>
        <s v="Maxx Cowger, 4 - 0 1/0/1900"/>
        <s v="Brayden Bruce, 22 - 0 1/0/1900"/>
        <s v="Jo Bishop, 30 - 0 1/0/1900"/>
        <s v="Nolan Turner, 33 - 0 1/0/1900"/>
        <s v="Robert Crawford, 32 - 0 1/0/1900"/>
        <s v="Jace Bruce, 40 - 0 1/0/1900"/>
        <s v="Ethan Mills, 2 - 0 1/0/1900"/>
        <s v="Bridger Alishouse, 2 - 0 1/0/1900"/>
        <s v="Landon Keever, 4 - 0 1/0/1900"/>
        <s v="DJ Till, 4 - 0 1/0/1900"/>
        <s v=",  - 0 1/0/1900"/>
        <s v="Team,  - 0 1/0/1900"/>
        <s v="Payton Watt, 24 - Big Horn 1/0/1900" u="1"/>
        <s v="Dillon Barritt, 20 - Wright HS 1/0/1900" u="1"/>
        <s v="Bridger Alishouse, 2 - Lusk HS 2/23/2018" u="1"/>
        <s v="Nolan Turner, 33 - Wright HS 1/0/1900" u="1"/>
        <s v="Team,  - Wright HS 2/24/2018" u="1"/>
        <s v="Clayton Louderback, 23 - Tongue River 1/0/1900" u="1"/>
        <s v="Jess Claycomb, 10 - Tongue River 1/0/1900" u="1"/>
        <s v="Tim Nolan, 20 - Riverton 1/0/1900" u="1"/>
        <s v="Tim Nolan, 20 - Sheridan 1/0/1900" u="1"/>
        <s v="Joel Strube, 23 - Central 1/0/1900" u="1"/>
        <s v="Joel Strube, 23 - Laramie 1/0/1900" u="1"/>
        <s v="Sam Marsh, 5 - Central 1/0/1900" u="1"/>
        <s v="Sam Marsh, 5 - Laramie 1/0/1900" u="1"/>
        <s v="Dawson Butts, 14 - Tongue River 1/0/1900" u="1"/>
        <s v="Carter L'Ami, 21 - Riverton 1/0/1900" u="1"/>
        <s v="Carter L'Ami, 21 - Sheridan 1/0/1900" u="1"/>
        <s v="Sam Marsh, 5 - 0 1/0/1900" u="1"/>
        <s v="Sam Marsh, 5 - Thunder Basin 1/0/1900" u="1"/>
        <s v="Holden Eckhardt, 22 - Thunder Basin 1/0/1900" u="1"/>
        <s v="Ross Padilla, 10 - Riverton 1/0/1900" u="1"/>
        <s v="Ross Padilla, 10 - Sheridan 1/0/1900" u="1"/>
        <s v="Dawson Butts, 14 - Wright HS 1/0/1900" u="1"/>
        <s v="Maxx Cowger, 4 - Lusk HS 2/23/2018" u="1"/>
        <s v="Jayden Caylor, 12 - Wright HS 1/0/1900" u="1"/>
        <s v=",  - Thunder Basin 1/0/1900" u="1"/>
        <s v="Carter L'Ami, 21 - South 1/0/1900" u="1"/>
        <s v="Jace Bruce, 40 - Tongue River 1/0/1900" u="1"/>
        <s v="Jess Claycomb, 10 - Big Horn 1/0/1900" u="1"/>
        <s v="Landon Keever, 4 - Big Horn 1/0/1900" u="1"/>
        <s v="Sage Coventry, 13 - Thunder Basin 1/0/1900" u="1"/>
        <s v="Ethan Mills, 2 - Tongue River 1/0/1900" u="1"/>
        <s v="Brooks Browning, 24 - Thunder Basin 1/0/1900" u="1"/>
        <s v="Matt Hays, 12 - Thunder Basin 1/0/1900" u="1"/>
        <s v="Matt Hays, 12 - South 1/0/1900" u="1"/>
        <s v="Cameron Carter, 2 - Riverton 1/0/1900" u="1"/>
        <s v="Cameron Carter, 2 - Sheridan 1/0/1900" u="1"/>
        <s v="Ross Padilla, 10 - South 1/0/1900" u="1"/>
        <s v="Joel Strube, 23 - Riverton 1/0/1900" u="1"/>
        <s v="Joel Strube, 23 - Sheridan 1/0/1900" u="1"/>
        <s v="Robert Crawford, 32 - Wright HS 1/0/1900" u="1"/>
        <s v="Joel Strube, 23 - South 1/0/1900" u="1"/>
        <s v="Jayden Caylor, 12 - Wright HS 2/24/2018" u="1"/>
        <s v="Joel Strube, 23 - Jackson 12/8/2016" u="1"/>
        <s v="Joel Strube, 23 - Natrona 12/9/2016" u="1"/>
        <s v="Matt Hays, 12 - Riverton 1/0/1900" u="1"/>
        <s v="Matt Hays, 12 - Sheridan 1/0/1900" u="1"/>
        <s v="Cameron Carter, 2 - Jackson 12/8/2016" u="1"/>
        <s v="Bridger Alishouse, 2 - Wright HS 2/24/2018" u="1"/>
        <s v="DJ Till, 4 - Wright HS 2/24/2018" u="1"/>
        <s v="Manny N'Tula, 4 - Central 1/0/1900" u="1"/>
        <s v="Manny N'Tula, 4 - Laramie 1/0/1900" u="1"/>
        <s v="Davion Mcadam, 3 - Riverton 1/0/1900" u="1"/>
        <s v="Davion Mcadam, 3 - Sheridan 1/0/1900" u="1"/>
        <s v="Jess Claycomb, 10 - Lusk HS 2/23/2018" u="1"/>
        <s v="Jo Bishop, 30 - Wright HS 2/24/2018" u="1"/>
        <s v="Landon Keever, 4 - Lusk HS 2/23/2018" u="1"/>
        <s v="Sage Coventry, 13 - Riverton 1/0/1900" u="1"/>
        <s v="Sage Coventry, 13 - Sheridan 1/0/1900" u="1"/>
        <s v="Landon Keever, 4 - Wright HS 2/24/2018" u="1"/>
        <s v="Cameron Carter, 2 - Natrona 12/9/2016" u="1"/>
        <s v="Maxx Cowger, 4 - Tongue River 1/0/1900" u="1"/>
        <s v="Dillon Barritt, 20 - Big Horn 1/0/1900" u="1"/>
        <s v="DJ Till, 4 - Wright HS 1/0/1900" u="1"/>
        <s v="Davion Mcadam, 3 - South 1/0/1900" u="1"/>
        <s v="Holden Eckhardt, 22 - Riverton 1/0/1900" u="1"/>
        <s v="Holden Eckhardt, 22 - Sheridan 1/0/1900" u="1"/>
        <s v="Jo Bishop, 30 - Lusk HS 2/23/2018" u="1"/>
        <s v="Manny N'Tula, 4 - Riverton 1/0/1900" u="1"/>
        <s v="Manny N'Tula, 4 - Sheridan 1/0/1900" u="1"/>
        <s v="Manny N'Tula, 4 - South 1/0/1900" u="1"/>
        <s v="Joel Strube, 23 - Thunder Basin 1/0/1900" u="1"/>
        <s v="Connor Shopp, 32 - Riverton 1/0/1900" u="1"/>
        <s v="Connor Shopp, 32 - Sheridan 1/0/1900" u="1"/>
        <s v="Sage Coventry, 13 - Jackson 12/8/2016" u="1"/>
        <s v="Brooks Browning, 24 - Riverton 1/0/1900" u="1"/>
        <s v="Brooks Browning, 24 - Sheridan 1/0/1900" u="1"/>
        <s v="Manny N'Tula, 4 - Jackson 12/8/2016" u="1"/>
        <s v="Manny N'Tula, 4 - Natrona 12/9/2016" u="1"/>
        <s v=",  - Tongue River 1/0/1900" u="1"/>
        <s v="Clayton Louderback, 23 - Big Horn 1/0/1900" u="1"/>
        <s v="Dillon Barritt, 20 - Wright HS 2/24/2018" u="1"/>
        <s v="Tim Nolan, 20 - 0 1/0/1900" u="1"/>
        <s v="Connor Shopp, 32 - South 1/0/1900" u="1"/>
        <s v="Brayden Bruce, 22 - Tongue River 1/0/1900" u="1"/>
        <s v="Tim Nolan, 20 - Central 1/0/1900" u="1"/>
        <s v="Tim Nolan, 20 - Laramie 1/0/1900" u="1"/>
        <s v="Jace Bruce, 40 - Wright HS 2/24/2018" u="1"/>
        <s v="Sage Coventry, 13 - Natrona 12/9/2016" u="1"/>
        <s v="Robert Crawford, 32 - Big Horn 1/0/1900" u="1"/>
        <s v="Ethan Mills, 2 - Wright HS 2/24/2018" u="1"/>
        <s v="Tim Nolan, 20 - Jackson 12/8/2016" u="1"/>
        <s v="Jace Bruce, 40 - Big Horn 1/0/1900" u="1"/>
        <s v="Payton Watt, 24 - Wright HS 2/24/2018" u="1"/>
        <s v=",  - Wright HS 1/0/1900" u="1"/>
        <s v="Ethan Mills, 2 - Big Horn 1/0/1900" u="1"/>
        <s v="Carter L'Ami, 21 - Central 1/0/1900" u="1"/>
        <s v="Carter L'Ami, 21 - Laramie 1/0/1900" u="1"/>
        <s v="Payton Watt, 24 - Tongue River 1/0/1900" u="1"/>
        <s v="Clayton Louderback, 23 - Wright HS 2/24/2018" u="1"/>
        <s v="Tim Nolan, 20 - Natrona 12/9/2016" u="1"/>
        <s v="Team,  - Lusk HS 2/23/2018" u="1"/>
        <s v="Brayden Bruce, 22 - Big Horn 1/0/1900" u="1"/>
        <s v="Team,  - Tongue River 1/0/1900" u="1"/>
        <s v="Ross Padilla, 10 - Central 1/0/1900" u="1"/>
        <s v="Ross Padilla, 10 - Laramie 1/0/1900" u="1"/>
        <s v="Carter L'Ami, 21 - 0 1/0/1900" u="1"/>
        <s v="Dillon Barritt, 20 - Lusk HS 2/23/2018" u="1"/>
        <s v=",  - Big Horn 1/0/1900" u="1"/>
        <s v=",  - Riverton 1/0/1900" u="1"/>
        <s v=",  - Sheridan 1/0/1900" u="1"/>
        <s v="Payton Watt, 24 - Lusk HS 2/23/2018" u="1"/>
        <s v="Robert Crawford, 32 - Wright HS 2/24/2018" u="1"/>
        <s v="Manny N'Tula, 4 - Thunder Basin 1/0/1900" u="1"/>
        <s v="Ross Padilla, 10 - 0 1/0/1900" u="1"/>
        <s v="Carter L'Ami, 21 - Jackson 12/8/2016" u="1"/>
        <s v="Jace Bruce, 40 - Wright HS 1/0/1900" u="1"/>
        <s v="Nolan Turner, 33 - Big Horn 1/0/1900" u="1"/>
        <s v="Jo Bishop, 30 - Big Horn 1/0/1900" u="1"/>
        <s v="Ethan Mills, 2 - Wright HS 1/0/1900" u="1"/>
        <s v="Matt Hays, 12 - 0 1/0/1900" u="1"/>
        <s v=",  - Central 1/0/1900" u="1"/>
        <s v=",  - Laramie 1/0/1900" u="1"/>
        <s v=",  - Natrona 1/0/1900" u="1"/>
        <s v="Jaxon Hiatt, 11 - 0 1/0/1900" u="1"/>
        <s v="Matt Hays, 12 - Central 1/0/1900" u="1"/>
        <s v="Matt Hays, 12 - Laramie 1/0/1900" u="1"/>
        <s v="Ross Padilla, 10 - Jackson 12/8/2016" u="1"/>
        <s v="Robert Crawford, 32 - Tongue River 1/0/1900" u="1"/>
        <s v="Maxx Cowger, 4 - Wright HS 2/24/2018" u="1"/>
        <s v="Holden Eckhardt, 22 - Central 1/0/1900" u="1"/>
        <s v="Holden Eckhardt, 22 - Laramie 1/0/1900" u="1"/>
        <s v=",  - East 1/0/1900" u="1"/>
        <s v="Matt Hays, 12 - Jackson 12/8/2016" u="1"/>
        <s v=",  - Kelly Walsh 1/0/1900" u="1"/>
        <s v="Holden Eckhardt, 22 - South 1/0/1900" u="1"/>
        <s v="Brayden Bruce, 22 - Lusk HS 2/23/2018" u="1"/>
        <s v="Maxx Cowger, 4 - Big Horn 1/0/1900" u="1"/>
        <s v="Dawson Butts, 14 - Big Horn 1/0/1900" u="1"/>
        <s v="Carter L'Ami, 21 - Thunder Basin 1/0/1900" u="1"/>
        <s v="Matt Hays, 12 - Natrona 12/9/2016" u="1"/>
        <s v="Jess Claycomb, 10 - Wright HS 1/0/1900" u="1"/>
        <s v="Team,  - Wright HS 1/0/1900" u="1"/>
        <s v="Brooks Browning, 24 - Central 1/0/1900" u="1"/>
        <s v="Brooks Browning, 24 - Laramie 1/0/1900" u="1"/>
        <s v="Cameron Carter, 2 - 0 1/0/1900" u="1"/>
        <s v="Ross Padilla, 10 - Thunder Basin 1/0/1900" u="1"/>
        <s v="Brooks Browning, 24 - South 1/0/1900" u="1"/>
        <s v="Davion Mcadam, 3 - Central 1/0/1900" u="1"/>
        <s v="Davion Mcadam, 3 - Laramie 1/0/1900" u="1"/>
        <s v="Cameron Carter, 2 - Central 1/0/1900" u="1"/>
        <s v="Cameron Carter, 2 - Laramie 1/0/1900" u="1"/>
        <s v=",  - Jackson 12/8/2016" u="1"/>
        <s v="Sam Marsh, 5 - Jackson 12/8/2016" u="1"/>
        <s v="Nolan Turner, 33 - Lusk HS 2/23/2018" u="1"/>
        <s v="Jayden Caylor, 12 - Tongue River 1/0/1900" u="1"/>
        <s v="Carter L'Ami, 21 - Natrona 12/9/2016" u="1"/>
        <s v="Davion Mcadam, 3 - 0 1/0/1900" u="1"/>
        <s v="Jess Claycomb, 10 - Wright HS 2/24/2018" u="1"/>
        <s v="Nolan Turner, 33 - Wright HS 2/24/2018" u="1"/>
        <s v="Maxx Cowger, 4 - Wright HS 1/0/1900" u="1"/>
        <s v="Ross Padilla, 10 - Natrona 12/9/2016" u="1"/>
        <s v=",  - Wright HS 2/24/2018" u="1"/>
        <s v="Davion Mcadam, 3 - Jackson 12/8/2016" u="1"/>
        <s v="Landon Keever, 4 - Tongue River 1/0/1900" u="1"/>
        <s v="Sam Marsh, 5 - Natrona 12/9/2016" u="1"/>
        <s v="Dawson Butts, 14 - Lusk HS 2/23/2018" u="1"/>
        <s v="Robert Crawford, 32 - Lusk HS 2/23/2018" u="1"/>
        <s v="Connor Shopp, 32 - Central 1/0/1900" u="1"/>
        <s v="Connor Shopp, 32 - Laramie 1/0/1900" u="1"/>
        <s v="Jayden Caylor, 12 - Big Horn 1/0/1900" u="1"/>
        <s v="Landon Keever, 4 - Wright HS 1/0/1900" u="1"/>
        <s v="Payton Watt, 24 - Wright HS 1/0/1900" u="1"/>
        <s v="Dawson Butts, 14 - Wright HS 2/24/2018" u="1"/>
        <s v=",  - Lusk HS 2/23/2018" u="1"/>
        <s v="Sage Coventry, 13 - 0 1/0/1900" u="1"/>
        <s v="Connor Shopp, 32 - 0 1/0/1900" u="1"/>
        <s v="Sage Coventry, 13 - Central 1/0/1900" u="1"/>
        <s v="Sage Coventry, 13 - Laramie 1/0/1900" u="1"/>
        <s v="Bridger Alishouse, 2 - Wright HS 1/0/1900" u="1"/>
        <s v="Dillon Barritt, 20 - Tongue River 1/0/1900" u="1"/>
        <s v="Jo Bishop, 30 - Wright HS 1/0/1900" u="1"/>
        <s v="Davion Mcadam, 3 - Thunder Basin 1/0/1900" u="1"/>
        <s v=",  - Natrona 12/9/2016" u="1"/>
        <s v="Connor Shopp, 32 - Jackson 12/8/2016" u="1"/>
        <s v="DJ Till, 4 - Big Horn 1/0/1900" u="1"/>
        <s v="Jaxon Hiatt, 11 - Central 1/0/1900" u="1"/>
        <s v="Jaxon Hiatt, 11 - Laramie 1/0/1900" u="1"/>
        <s v="Bridger Alishouse, 2 - Big Horn 1/0/1900" u="1"/>
        <s v="Holden Eckhardt, 22 - Jackson 12/8/2016" u="1"/>
        <s v="Holden Eckhardt, 22 - Natrona 12/9/2016" u="1"/>
        <s v="Davion Mcadam, 3 - Natrona 12/9/2016" u="1"/>
        <s v="Bridger Alishouse, 2 - Tongue River 1/0/1900" u="1"/>
        <s v="Jayden Caylor, 12 - Lusk HS 2/23/2018" u="1"/>
        <s v="Brooks Browning, 24 - Jackson 12/8/2016" u="1"/>
        <s v="Team,  - Big Horn 1/0/1900" u="1"/>
        <s v="Clayton Louderback, 23 - Wright HS 1/0/1900" u="1"/>
        <s v="Brooks Browning, 24 - Natrona 12/9/2016" u="1"/>
        <s v="Connor Shopp, 32 - Thunder Basin 1/0/1900" u="1"/>
        <s v="Jaxon Hiatt, 11 - Riverton 1/0/1900" u="1"/>
        <s v="Jaxon Hiatt, 11 - Sheridan 1/0/1900" u="1"/>
        <s v="Jaxon Hiatt, 11 - South 1/0/1900" u="1"/>
        <s v="Joel Strube, 23 - 0 1/0/1900" u="1"/>
        <s v="Jaxon Hiatt, 11 - Jackson 12/8/2016" u="1"/>
        <s v="Jaxon Hiatt, 11 - Natrona 12/9/2016" u="1"/>
        <s v="Connor Shopp, 32 - Natrona 12/9/2016" u="1"/>
        <s v="Cameron Carter, 2 - South 1/0/1900" u="1"/>
        <s v="Brayden Bruce, 22 - Wright HS 1/0/1900" u="1"/>
        <s v="Holden Eckhardt, 22 - 0 1/0/1900" u="1"/>
        <s v="Sam Marsh, 5 - Riverton 1/0/1900" u="1"/>
        <s v="Sam Marsh, 5 - Sheridan 1/0/1900" u="1"/>
        <s v="Clayton Louderback, 23 - Lusk HS 2/23/2018" u="1"/>
        <s v="Sam Marsh, 5 - South 1/0/1900" u="1"/>
        <s v="Brayden Bruce, 22 - Wright HS 2/24/2018" u="1"/>
        <s v="Brooks Browning, 24 - 0 1/0/1900" u="1"/>
        <s v="Jace Bruce, 40 - Lusk HS 2/23/2018" u="1"/>
        <s v=",  - South 1/0/1900" u="1"/>
        <s v="Ethan Mills, 2 - Lusk HS 2/23/2018" u="1"/>
        <s v="Sage Coventry, 13 - South 1/0/1900" u="1"/>
        <s v="Manny N'Tula, 4 - 0 1/0/1900" u="1"/>
        <s v="Jaxon Hiatt, 11 - Thunder Basin 1/0/1900" u="1"/>
        <s v="Jo Bishop, 30 - Tongue River 1/0/1900" u="1"/>
        <s v="Tim Nolan, 20 - Thunder Basin 1/0/1900" u="1"/>
        <s v="Tim Nolan, 20 - South 1/0/1900" u="1"/>
        <s v="Nolan Turner, 33 - Tongue River 1/0/1900" u="1"/>
        <s v="DJ Till, 4 - Lusk HS 2/23/2018" u="1"/>
        <s v="DJ Till, 4 - Tongue River 1/0/1900" u="1"/>
        <s v="Cameron Carter, 2 - Thunder Basin 1/0/1900" u="1"/>
      </sharedItems>
    </cacheField>
    <cacheField name="Region Game &quot;R&quot;" numFmtId="0">
      <sharedItems count="2">
        <s v=""/>
        <s v="R"/>
      </sharedItems>
    </cacheField>
    <cacheField name="TotalFGA" numFmtId="0" formula="'3FGA'+'2FGA'" databaseField="0"/>
    <cacheField name="TotalREB" numFmtId="0" formula="'OFF REB'+'DEF REB'" databaseField="0"/>
    <cacheField name="TotalFGM" numFmtId="0" formula="'3FGM'+'2FGM'" databaseField="0"/>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saveData="0" refreshedBy="Joseph Samuelson" refreshedDate="43164.348629745371" createdVersion="5" refreshedVersion="4" minRefreshableVersion="3" recordCount="40">
  <cacheSource type="worksheet">
    <worksheetSource name="TeamGameStats"/>
  </cacheSource>
  <cacheFields count="52">
    <cacheField name="School" numFmtId="0">
      <sharedItems count="4">
        <s v="Upton"/>
        <s v="Campbell Co." u="1"/>
        <s v="Kelly Walsh" u="1"/>
        <s v="Select Team Name" u="1"/>
      </sharedItems>
    </cacheField>
    <cacheField name="Opponent" numFmtId="0">
      <sharedItems containsMixedTypes="1" containsNumber="1" containsInteger="1" minValue="0" maxValue="0" count="23">
        <s v="Hulett"/>
        <s v="Ten Sleep"/>
        <s v="Kaycee"/>
        <s v="Riverside"/>
        <s v="Cokeville"/>
        <s v="Shoshoni"/>
        <s v="Lead-Deadwood"/>
        <s v="Newell"/>
        <s v="Faith"/>
        <s v="Hot Springs"/>
        <s v="Moorcroft"/>
        <s v="Wright"/>
        <s v="Sundance"/>
        <s v="Big Horn"/>
        <s v="Tongue River"/>
        <s v="New Underwood"/>
        <s v="Southeast HS"/>
        <s v="Lusk   "/>
        <s v="Wright  "/>
        <s v="Wyoming Indian"/>
        <s v="Pine Bluffs  "/>
        <s v="Rocky Mountain"/>
        <n v="0"/>
      </sharedItems>
    </cacheField>
    <cacheField name="Date" numFmtId="165">
      <sharedItems containsSemiMixedTypes="0" containsNonDate="0" containsDate="1" containsString="0" minDate="1899-12-30T00:00:00" maxDate="2018-03-04T00:00:00" count="29">
        <d v="2017-12-08T00:00:00"/>
        <d v="2017-12-09T00:00:00"/>
        <d v="2017-12-14T00:00:00"/>
        <d v="2017-12-15T00:00:00"/>
        <d v="2017-12-16T00:00:00"/>
        <d v="2018-01-04T00:00:00"/>
        <d v="2018-01-11T00:00:00"/>
        <d v="2018-01-12T00:00:00"/>
        <d v="2018-01-13T00:00:00"/>
        <d v="2018-01-18T00:00:00"/>
        <d v="2018-01-20T00:00:00"/>
        <d v="2018-01-25T00:00:00"/>
        <d v="2018-01-27T00:00:00"/>
        <d v="2018-02-01T00:00:00"/>
        <d v="2018-02-02T00:00:00"/>
        <d v="2018-02-06T00:00:00"/>
        <d v="2018-02-08T00:00:00"/>
        <d v="2018-02-10T00:00:00"/>
        <d v="2018-02-16T00:00:00"/>
        <d v="2018-02-17T00:00:00"/>
        <d v="2018-02-22T00:00:00"/>
        <d v="2018-02-23T00:00:00"/>
        <d v="2018-02-24T00:00:00"/>
        <d v="2018-03-01T00:00:00"/>
        <d v="2018-03-02T00:00:00"/>
        <d v="2018-03-03T00:00:00"/>
        <d v="1899-12-30T00:00:00"/>
        <d v="2016-12-09T00:00:00" u="1"/>
        <d v="2016-12-08T00:00:00" u="1"/>
      </sharedItems>
    </cacheField>
    <cacheField name="GP" numFmtId="0">
      <sharedItems containsMixedTypes="1" containsNumber="1" containsInteger="1" minValue="1" maxValue="1"/>
    </cacheField>
    <cacheField name="3FGM" numFmtId="0">
      <sharedItems containsSemiMixedTypes="0" containsString="0" containsNumber="1" containsInteger="1" minValue="0" maxValue="11"/>
    </cacheField>
    <cacheField name="3FGA" numFmtId="0">
      <sharedItems containsSemiMixedTypes="0" containsString="0" containsNumber="1" containsInteger="1" minValue="0" maxValue="29"/>
    </cacheField>
    <cacheField name="2FGM" numFmtId="0">
      <sharedItems containsSemiMixedTypes="0" containsString="0" containsNumber="1" containsInteger="1" minValue="0" maxValue="34"/>
    </cacheField>
    <cacheField name="2FGA" numFmtId="0">
      <sharedItems containsSemiMixedTypes="0" containsString="0" containsNumber="1" containsInteger="1" minValue="0" maxValue="56"/>
    </cacheField>
    <cacheField name="FTM" numFmtId="0">
      <sharedItems containsSemiMixedTypes="0" containsString="0" containsNumber="1" containsInteger="1" minValue="0" maxValue="22"/>
    </cacheField>
    <cacheField name="FTA" numFmtId="0">
      <sharedItems containsSemiMixedTypes="0" containsString="0" containsNumber="1" containsInteger="1" minValue="0" maxValue="34"/>
    </cacheField>
    <cacheField name="OFF REB" numFmtId="0">
      <sharedItems containsSemiMixedTypes="0" containsString="0" containsNumber="1" containsInteger="1" minValue="0" maxValue="22"/>
    </cacheField>
    <cacheField name="DEF REB" numFmtId="0">
      <sharedItems containsSemiMixedTypes="0" containsString="0" containsNumber="1" containsInteger="1" minValue="0" maxValue="31"/>
    </cacheField>
    <cacheField name="AST" numFmtId="0">
      <sharedItems containsSemiMixedTypes="0" containsString="0" containsNumber="1" containsInteger="1" minValue="0" maxValue="30"/>
    </cacheField>
    <cacheField name="STL" numFmtId="0">
      <sharedItems containsSemiMixedTypes="0" containsString="0" containsNumber="1" containsInteger="1" minValue="0" maxValue="20"/>
    </cacheField>
    <cacheField name="BLK" numFmtId="0">
      <sharedItems containsSemiMixedTypes="0" containsString="0" containsNumber="1" containsInteger="1" minValue="0" maxValue="5"/>
    </cacheField>
    <cacheField name="TO" numFmtId="0">
      <sharedItems containsSemiMixedTypes="0" containsString="0" containsNumber="1" containsInteger="1" minValue="0" maxValue="21"/>
    </cacheField>
    <cacheField name="FOUL" numFmtId="0">
      <sharedItems containsSemiMixedTypes="0" containsString="0" containsNumber="1" containsInteger="1" minValue="0" maxValue="26"/>
    </cacheField>
    <cacheField name="TL PTS" numFmtId="0">
      <sharedItems containsMixedTypes="1" containsNumber="1" containsInteger="1" minValue="49" maxValue="94"/>
    </cacheField>
    <cacheField name="3 FG%*" numFmtId="9">
      <sharedItems containsMixedTypes="1" containsNumber="1" minValue="5.8823529411764705E-2" maxValue="0.45833333333333331"/>
    </cacheField>
    <cacheField name="2 FG%*" numFmtId="9">
      <sharedItems containsMixedTypes="1" containsNumber="1" minValue="0.33333333333333331" maxValue="0.71052631578947367"/>
    </cacheField>
    <cacheField name="FT %*" numFmtId="9">
      <sharedItems containsMixedTypes="1" containsNumber="1" minValue="0.2857142857142857" maxValue="0.90909090909090906"/>
    </cacheField>
    <cacheField name="FG%*" numFmtId="9">
      <sharedItems containsMixedTypes="1" containsNumber="1" minValue="0.29090909090909089" maxValue="0.56451612903225812"/>
    </cacheField>
    <cacheField name="Opp GP" numFmtId="0">
      <sharedItems containsMixedTypes="1" containsNumber="1" containsInteger="1" minValue="1" maxValue="1" count="2">
        <n v="1"/>
        <s v=""/>
      </sharedItems>
    </cacheField>
    <cacheField name="Opp 3FGM" numFmtId="0">
      <sharedItems containsSemiMixedTypes="0" containsString="0" containsNumber="1" containsInteger="1" minValue="0" maxValue="8"/>
    </cacheField>
    <cacheField name="Opp 3FGA" numFmtId="0">
      <sharedItems containsSemiMixedTypes="0" containsString="0" containsNumber="1" containsInteger="1" minValue="0" maxValue="23"/>
    </cacheField>
    <cacheField name="Opp 2FGM" numFmtId="0">
      <sharedItems containsSemiMixedTypes="0" containsString="0" containsNumber="1" containsInteger="1" minValue="0" maxValue="26"/>
    </cacheField>
    <cacheField name="Opp 2FGA" numFmtId="0">
      <sharedItems containsSemiMixedTypes="0" containsString="0" containsNumber="1" containsInteger="1" minValue="0" maxValue="55"/>
    </cacheField>
    <cacheField name="Opp FTM" numFmtId="0">
      <sharedItems containsSemiMixedTypes="0" containsString="0" containsNumber="1" containsInteger="1" minValue="0" maxValue="19"/>
    </cacheField>
    <cacheField name="Opp FTA" numFmtId="0">
      <sharedItems containsSemiMixedTypes="0" containsString="0" containsNumber="1" containsInteger="1" minValue="0" maxValue="27"/>
    </cacheField>
    <cacheField name="Opp OFF REB" numFmtId="0">
      <sharedItems containsSemiMixedTypes="0" containsString="0" containsNumber="1" containsInteger="1" minValue="0" maxValue="20"/>
    </cacheField>
    <cacheField name="Opp DEF REB" numFmtId="0">
      <sharedItems containsSemiMixedTypes="0" containsString="0" containsNumber="1" containsInteger="1" minValue="0" maxValue="28"/>
    </cacheField>
    <cacheField name="Opp AST" numFmtId="0">
      <sharedItems containsSemiMixedTypes="0" containsString="0" containsNumber="1" containsInteger="1" minValue="0" maxValue="15"/>
    </cacheField>
    <cacheField name="Opp STL" numFmtId="0">
      <sharedItems containsSemiMixedTypes="0" containsString="0" containsNumber="1" containsInteger="1" minValue="0" maxValue="12"/>
    </cacheField>
    <cacheField name="Opp BLK" numFmtId="0">
      <sharedItems containsSemiMixedTypes="0" containsString="0" containsNumber="1" containsInteger="1" minValue="0" maxValue="5"/>
    </cacheField>
    <cacheField name="Opp TO" numFmtId="0">
      <sharedItems containsSemiMixedTypes="0" containsString="0" containsNumber="1" containsInteger="1" minValue="0" maxValue="33"/>
    </cacheField>
    <cacheField name="Opp FOUL" numFmtId="0">
      <sharedItems containsSemiMixedTypes="0" containsString="0" containsNumber="1" containsInteger="1" minValue="0" maxValue="28"/>
    </cacheField>
    <cacheField name="Opp TL PTS" numFmtId="0">
      <sharedItems containsMixedTypes="1" containsNumber="1" containsInteger="1" minValue="24" maxValue="67"/>
    </cacheField>
    <cacheField name="Opp 3 FG%*" numFmtId="9">
      <sharedItems containsMixedTypes="1" containsNumber="1" minValue="0.1" maxValue="0.625"/>
    </cacheField>
    <cacheField name="Opp 2 FG%*" numFmtId="9">
      <sharedItems containsMixedTypes="1" containsNumber="1" minValue="0.23076923076923078" maxValue="0.62857142857142856"/>
    </cacheField>
    <cacheField name="Opp FT %*" numFmtId="9">
      <sharedItems containsMixedTypes="1" containsNumber="1" minValue="0.19047619047619047" maxValue="0.75"/>
    </cacheField>
    <cacheField name="Opp FG%*" numFmtId="9">
      <sharedItems containsMixedTypes="1" containsNumber="1" minValue="0.22727272727272727" maxValue="0.58139534883720934"/>
    </cacheField>
    <cacheField name="PT Margin" numFmtId="0">
      <sharedItems containsMixedTypes="1" containsNumber="1" containsInteger="1" minValue="-15" maxValue="54"/>
    </cacheField>
    <cacheField name="OREB Margin" numFmtId="0">
      <sharedItems containsMixedTypes="1" containsNumber="1" containsInteger="1" minValue="-5" maxValue="14"/>
    </cacheField>
    <cacheField name="DREB Margin" numFmtId="0">
      <sharedItems containsMixedTypes="1" containsNumber="1" containsInteger="1" minValue="-14" maxValue="12"/>
    </cacheField>
    <cacheField name="REB Margin" numFmtId="0">
      <sharedItems containsMixedTypes="1" containsNumber="1" containsInteger="1" minValue="-6" maxValue="19"/>
    </cacheField>
    <cacheField name="Game#" numFmtId="0">
      <sharedItems containsSemiMixedTypes="0" containsString="0" containsNumber="1" containsInteger="1" minValue="1" maxValue="40"/>
    </cacheField>
    <cacheField name="School, Opponent,Game#" numFmtId="0">
      <sharedItems count="50">
        <s v="Upton - Hulett 12/8/2017"/>
        <s v="Upton - Ten Sleep 12/9/2017"/>
        <s v="Upton - Kaycee 12/9/2017"/>
        <s v="Upton - Riverside 12/14/2017"/>
        <s v="Upton - Cokeville 12/15/2017"/>
        <s v="Upton - Shoshoni 12/16/2017"/>
        <s v="Upton - Lead-Deadwood 1/4/2018"/>
        <s v="Upton - Newell 1/11/2018"/>
        <s v="Upton - Faith 1/12/2018"/>
        <s v="Upton - Hot Springs 1/13/2018"/>
        <s v="Upton - Moorcroft 1/18/2018"/>
        <s v="Upton - Wright 1/20/2018"/>
        <s v="Upton - Sundance 1/25/2018"/>
        <s v="Upton - Big Horn 1/27/2018"/>
        <s v="Upton - Moorcroft 2/1/2018"/>
        <s v="Upton - Tongue River 2/2/2018"/>
        <s v="Upton - Sundance 2/6/2018"/>
        <s v="Upton - Wright 2/8/2018"/>
        <s v="Upton - New Underwood 2/10/2018"/>
        <s v="Upton - Big Horn 2/16/2018"/>
        <s v="Upton - Tongue River 2/17/2018"/>
        <s v="Upton - Southeast HS 2/22/2018"/>
        <s v="Upton - Lusk    2/23/2018"/>
        <s v="Upton - Big Horn 2/24/2018"/>
        <s v="Upton - Wright   2/24/2018"/>
        <s v="Upton - Wyoming Indian 3/1/2018"/>
        <s v="Upton - Pine Bluffs   3/2/2018"/>
        <s v="Upton - Rocky Mountain 3/3/2018"/>
        <s v="Blank"/>
        <s v="Kelly Walsh - South 1/0/1900" u="1"/>
        <s v="Kelly Walsh - Thunder Basin 1/0/1900" u="1"/>
        <s v="Campbell Co. - Thunder Basin 1/0/1900" u="1"/>
        <s v="Campbell Co. - East 1/0/1900" u="1"/>
        <s v="Upton - Lusk HS 2/23/2018" u="1"/>
        <s v="Upton - Tongue River 1/0/1900" u="1"/>
        <s v="Kelly Walsh - Central 1/0/1900" u="1"/>
        <s v="Kelly Walsh - Laramie 1/0/1900" u="1"/>
        <s v="Upton - Wright HS 1/0/1900" u="1"/>
        <s v="Kelly Walsh - Riverton 1/0/1900" u="1"/>
        <s v="Kelly Walsh - Sheridan 1/0/1900" u="1"/>
        <s v="Campbell Co. - Sheridan 1/0/1900" u="1"/>
        <s v="Campbell Co. - Kelly Walsh 1/0/1900" u="1"/>
        <s v="Campbell Co. - South 1/0/1900" u="1"/>
        <s v="Campbell Co. - Central 1/0/1900" u="1"/>
        <s v="Campbell Co. - Laramie 1/0/1900" u="1"/>
        <s v="Campbell Co. - Natrona 1/0/1900" u="1"/>
        <s v="Kelly Walsh - Jackson 12/8/2016" u="1"/>
        <s v="Upton - Wright HS 2/24/2018" u="1"/>
        <s v="Upton - Big Horn 1/0/1900" u="1"/>
        <s v="Kelly Walsh - Natrona 12/9/2016" u="1"/>
      </sharedItems>
    </cacheField>
    <cacheField name="Region Game &quot;R&quot;" numFmtId="0">
      <sharedItems count="2">
        <s v=""/>
        <s v="R"/>
      </sharedItems>
    </cacheField>
    <cacheField name="TotalFGA" numFmtId="0" formula="'3FGA'+'2FGA'" databaseField="0"/>
    <cacheField name="TotalREB" numFmtId="0" formula="'OFF REB'+'DEF REB'" databaseField="0"/>
    <cacheField name="TotalFGM" numFmtId="0" formula="'3FGM'+'2FGM'" databaseField="0"/>
    <cacheField name="OppTotalReb" numFmtId="0" formula="'Opp OFF REB'+'Opp DEF REB'" databaseField="0"/>
  </cacheFields>
  <extLst>
    <ext xmlns:x14="http://schemas.microsoft.com/office/spreadsheetml/2009/9/main" uri="{725AE2AE-9491-48be-B2B4-4EB974FC3084}">
      <x14:pivotCacheDefinition pivotCacheId="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pt17"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DN1000:DT1010" firstHeaderRow="0"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0">
    <i>
      <x v="480"/>
      <x v="16"/>
      <x v="3"/>
      <x v="13"/>
      <x v="18"/>
    </i>
    <i>
      <x v="695"/>
      <x v="15"/>
      <x v="3"/>
      <x v="20"/>
      <x v="28"/>
    </i>
    <i>
      <x v="498"/>
      <x v="16"/>
      <x v="3"/>
      <x v="12"/>
      <x v="19"/>
    </i>
    <i>
      <x v="340"/>
      <x v="16"/>
      <x v="3"/>
      <x v="12"/>
      <x v="13"/>
    </i>
    <i>
      <x v="164"/>
      <x v="15"/>
      <x v="3"/>
      <x v="3"/>
      <x v="4"/>
    </i>
    <i>
      <x v="461"/>
      <x v="15"/>
      <x v="3"/>
      <x v="15"/>
      <x v="17"/>
    </i>
    <i>
      <x v="731"/>
      <x v="15"/>
      <x v="3"/>
      <x v="22"/>
      <x v="25"/>
    </i>
    <i>
      <x v="696"/>
      <x v="16"/>
      <x v="3"/>
      <x v="20"/>
      <x v="28"/>
    </i>
    <i>
      <x v="206"/>
      <x v="15"/>
      <x v="3"/>
      <x v="5"/>
      <x v="6"/>
    </i>
    <i>
      <x v="370"/>
      <x v="15"/>
      <x v="3"/>
      <x v="13"/>
      <x v="14"/>
    </i>
  </rowItems>
  <colFields count="1">
    <field x="-2"/>
  </colFields>
  <colItems count="2">
    <i>
      <x/>
    </i>
    <i i="1">
      <x v="1"/>
    </i>
  </colItems>
  <dataFields count="2">
    <dataField name="Sum of 3FGA" fld="6" baseField="0" baseItem="0"/>
    <dataField name="Sum of 3 FG%*" fld="19" baseField="1" baseItem="0" numFmtId="9"/>
  </dataFields>
  <formats count="12">
    <format dxfId="575">
      <pivotArea type="all" dataOnly="0" outline="0" fieldPosition="0"/>
    </format>
    <format dxfId="574">
      <pivotArea outline="0" collapsedLevelsAreSubtotals="1" fieldPosition="0"/>
    </format>
    <format dxfId="573">
      <pivotArea field="24" type="button" dataOnly="0" labelOnly="1" outline="0" axis="axisRow" fieldPosition="0"/>
    </format>
    <format dxfId="572">
      <pivotArea dataOnly="0" labelOnly="1" outline="0" axis="axisValues" fieldPosition="0"/>
    </format>
    <format dxfId="571">
      <pivotArea type="all" dataOnly="0" outline="0" fieldPosition="0"/>
    </format>
    <format dxfId="570">
      <pivotArea dataOnly="0" labelOnly="1" outline="0" axis="axisValues" fieldPosition="0"/>
    </format>
    <format dxfId="569">
      <pivotArea outline="0" fieldPosition="0">
        <references count="1">
          <reference field="4294967294" count="1">
            <x v="1"/>
          </reference>
        </references>
      </pivotArea>
    </format>
    <format dxfId="568">
      <pivotArea type="all" dataOnly="0" outline="0" fieldPosition="0"/>
    </format>
    <format dxfId="567">
      <pivotArea outline="0" collapsedLevelsAreSubtotals="1" fieldPosition="0"/>
    </format>
    <format dxfId="566">
      <pivotArea field="24" type="button" dataOnly="0" labelOnly="1" outline="0" axis="axisRow" fieldPosition="0"/>
    </format>
    <format dxfId="565">
      <pivotArea field="1" type="button" dataOnly="0" labelOnly="1" outline="0" axis="axisRow" fieldPosition="2"/>
    </format>
    <format dxfId="564">
      <pivotArea dataOnly="0" labelOnly="1" outline="0" fieldPosition="0">
        <references count="1">
          <reference field="4294967294" count="2">
            <x v="0"/>
            <x v="1"/>
          </reference>
        </references>
      </pivotArea>
    </format>
  </formats>
  <pivotTableStyleInfo name="PivotStyleLight18" showRowHeaders="1" showColHeaders="1" showRowStripes="0" showColStripes="0" showLastColumn="1"/>
  <filters count="1">
    <filter fld="24" type="count" evalOrder="-1" id="15"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ppt6"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AJ1000:AO1020"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20">
    <i>
      <x v="425"/>
      <x v="15"/>
      <x v="3"/>
      <x v="11"/>
      <x v="16"/>
    </i>
    <i>
      <x v="220"/>
      <x v="15"/>
      <x v="3"/>
      <x v="6"/>
      <x v="7"/>
    </i>
    <i>
      <x v="407"/>
      <x v="15"/>
      <x v="3"/>
      <x v="14"/>
      <x v="15"/>
    </i>
    <i>
      <x v="429"/>
      <x v="19"/>
      <x v="3"/>
      <x v="11"/>
      <x v="16"/>
    </i>
    <i>
      <x v="569"/>
      <x v="15"/>
      <x v="3"/>
      <x v="17"/>
      <x v="23"/>
    </i>
    <i>
      <x v="497"/>
      <x v="15"/>
      <x v="3"/>
      <x v="12"/>
      <x v="19"/>
    </i>
    <i>
      <x v="292"/>
      <x v="20"/>
      <x v="3"/>
      <x v="10"/>
      <x v="11"/>
    </i>
    <i>
      <x v="209"/>
      <x v="18"/>
      <x v="3"/>
      <x v="5"/>
      <x v="6"/>
    </i>
    <i>
      <x v="348"/>
      <x v="24"/>
      <x v="3"/>
      <x v="12"/>
      <x v="13"/>
    </i>
    <i>
      <x v="465"/>
      <x v="19"/>
      <x v="3"/>
      <x v="15"/>
      <x v="17"/>
    </i>
    <i>
      <x v="499"/>
      <x v="17"/>
      <x v="3"/>
      <x v="12"/>
      <x v="19"/>
    </i>
    <i>
      <x v="241"/>
      <x v="15"/>
      <x v="3"/>
      <x v="7"/>
      <x v="8"/>
    </i>
    <i>
      <x v="500"/>
      <x v="18"/>
      <x v="3"/>
      <x v="12"/>
      <x v="19"/>
    </i>
    <i>
      <x v="537"/>
      <x v="19"/>
      <x v="3"/>
      <x v="14"/>
      <x v="21"/>
    </i>
    <i>
      <x v="409"/>
      <x v="17"/>
      <x v="3"/>
      <x v="14"/>
      <x v="15"/>
    </i>
    <i>
      <x v="571"/>
      <x v="17"/>
      <x v="3"/>
      <x v="17"/>
      <x v="23"/>
    </i>
    <i>
      <x v="663"/>
      <x v="19"/>
      <x v="3"/>
      <x v="18"/>
      <x v="26"/>
    </i>
    <i>
      <x v="695"/>
      <x v="15"/>
      <x v="3"/>
      <x v="20"/>
      <x v="28"/>
    </i>
    <i>
      <x v="196"/>
      <x v="19"/>
      <x v="3"/>
      <x v="4"/>
      <x v="5"/>
    </i>
    <i>
      <x v="426"/>
      <x v="16"/>
      <x v="3"/>
      <x v="11"/>
      <x v="16"/>
    </i>
  </rowItems>
  <colItems count="1">
    <i/>
  </colItems>
  <dataFields count="1">
    <dataField name="Sum of BLK" fld="15" baseField="0" baseItem="0"/>
  </dataFields>
  <formats count="9">
    <format dxfId="663">
      <pivotArea type="all" dataOnly="0" outline="0" fieldPosition="0"/>
    </format>
    <format dxfId="662">
      <pivotArea outline="0" collapsedLevelsAreSubtotals="1" fieldPosition="0"/>
    </format>
    <format dxfId="661">
      <pivotArea field="24" type="button" dataOnly="0" labelOnly="1" outline="0" axis="axisRow" fieldPosition="0"/>
    </format>
    <format dxfId="660">
      <pivotArea dataOnly="0" labelOnly="1" outline="0" axis="axisValues" fieldPosition="0"/>
    </format>
    <format dxfId="659">
      <pivotArea type="all" dataOnly="0" outline="0" fieldPosition="0"/>
    </format>
    <format dxfId="658">
      <pivotArea outline="0" collapsedLevelsAreSubtotals="1" fieldPosition="0"/>
    </format>
    <format dxfId="657">
      <pivotArea field="24" type="button" dataOnly="0" labelOnly="1" outline="0" axis="axisRow" fieldPosition="0"/>
    </format>
    <format dxfId="656">
      <pivotArea field="1" type="button" dataOnly="0" labelOnly="1" outline="0" axis="axisRow" fieldPosition="2"/>
    </format>
    <format dxfId="655">
      <pivotArea dataOnly="0" labelOnly="1" outline="0" axis="axisValues" fieldPosition="0"/>
    </format>
  </formats>
  <pivotTableStyleInfo name="PivotStyleLight16" showRowHeaders="1" showColHeaders="1" showRowStripes="0" showColStripes="0" showLastColumn="1"/>
  <filters count="1">
    <filter fld="24" type="count" evalOrder="-1" id="5"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0.xml><?xml version="1.0" encoding="utf-8"?>
<pivotTableDefinition xmlns="http://schemas.openxmlformats.org/spreadsheetml/2006/main" name="PivotTable93"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AW200:BA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4">
    <field x="46"/>
    <field x="0"/>
    <field x="1"/>
    <field x="2"/>
  </rowFields>
  <rowItems count="10">
    <i>
      <x v="35"/>
      <x v="3"/>
      <x v="13"/>
      <x v="18"/>
    </i>
    <i>
      <x v="38"/>
      <x v="3"/>
      <x v="14"/>
      <x v="21"/>
    </i>
    <i>
      <x v="32"/>
      <x v="3"/>
      <x v="11"/>
      <x v="16"/>
    </i>
    <i>
      <x v="27"/>
      <x v="3"/>
      <x v="11"/>
      <x v="12"/>
    </i>
    <i>
      <x v="29"/>
      <x v="3"/>
      <x v="13"/>
      <x v="14"/>
    </i>
    <i>
      <x v="39"/>
      <x v="3"/>
      <x v="15"/>
      <x v="22"/>
    </i>
    <i>
      <x v="28"/>
      <x v="3"/>
      <x v="12"/>
      <x v="13"/>
    </i>
    <i>
      <x v="34"/>
      <x v="3"/>
      <x v="15"/>
      <x v="17"/>
    </i>
    <i>
      <x v="36"/>
      <x v="3"/>
      <x v="12"/>
      <x v="19"/>
    </i>
    <i>
      <x v="31"/>
      <x v="3"/>
      <x v="14"/>
      <x v="15"/>
    </i>
  </rowItems>
  <colItems count="1">
    <i/>
  </colItems>
  <dataFields count="1">
    <dataField name="Sum of OppTotalReb" fld="51" baseField="0" baseItem="0"/>
  </dataFields>
  <formats count="6">
    <format dxfId="413">
      <pivotArea type="all" dataOnly="0" outline="0" fieldPosition="0"/>
    </format>
    <format dxfId="412">
      <pivotArea outline="0" collapsedLevelsAreSubtotals="1" fieldPosition="0"/>
    </format>
    <format dxfId="411">
      <pivotArea dataOnly="0" labelOnly="1" outline="0" axis="axisValues" fieldPosition="0"/>
    </format>
    <format dxfId="410">
      <pivotArea type="all" dataOnly="0" outline="0" fieldPosition="0"/>
    </format>
    <format dxfId="409">
      <pivotArea outline="0" collapsedLevelsAreSubtotals="1" fieldPosition="0"/>
    </format>
    <format dxfId="408">
      <pivotArea dataOnly="0" labelOnly="1" outline="0" axis="axisValues" fieldPosition="0"/>
    </format>
  </formats>
  <pivotTableStyleInfo name="PivotStyleLight21" showRowHeaders="1" showColHeaders="1" showRowStripes="0" showColStripes="0" showLastColumn="1"/>
  <filters count="2">
    <filter fld="46" type="captionNotEqual" evalOrder="-1" id="6" stringValue1="Blank">
      <autoFilter ref="A1">
        <filterColumn colId="0">
          <customFilters>
            <customFilter operator="notEqual" val="Blank"/>
          </customFilters>
        </filterColumn>
      </autoFilter>
    </filter>
    <filter fld="46" type="count" evalOrder="-1" id="7"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1.xml><?xml version="1.0" encoding="utf-8"?>
<pivotTableDefinition xmlns="http://schemas.openxmlformats.org/spreadsheetml/2006/main" name="PivotTable106"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AQ200:AU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4">
    <field x="46"/>
    <field x="0"/>
    <field x="1"/>
    <field x="2"/>
  </rowFields>
  <rowItems count="10">
    <i>
      <x v="31"/>
      <x v="3"/>
      <x v="14"/>
      <x v="15"/>
    </i>
    <i>
      <x v="36"/>
      <x v="3"/>
      <x v="12"/>
      <x v="19"/>
    </i>
    <i>
      <x v="34"/>
      <x v="3"/>
      <x v="15"/>
      <x v="17"/>
    </i>
    <i>
      <x v="28"/>
      <x v="3"/>
      <x v="12"/>
      <x v="13"/>
    </i>
    <i>
      <x v="39"/>
      <x v="3"/>
      <x v="15"/>
      <x v="22"/>
    </i>
    <i>
      <x v="27"/>
      <x v="3"/>
      <x v="11"/>
      <x v="12"/>
    </i>
    <i>
      <x v="29"/>
      <x v="3"/>
      <x v="13"/>
      <x v="14"/>
    </i>
    <i>
      <x v="32"/>
      <x v="3"/>
      <x v="11"/>
      <x v="16"/>
    </i>
    <i>
      <x v="38"/>
      <x v="3"/>
      <x v="14"/>
      <x v="21"/>
    </i>
    <i>
      <x v="35"/>
      <x v="3"/>
      <x v="13"/>
      <x v="18"/>
    </i>
  </rowItems>
  <colItems count="1">
    <i/>
  </colItems>
  <dataFields count="1">
    <dataField name="Sum of OppTotalReb" fld="51" baseField="0" baseItem="0"/>
  </dataFields>
  <formats count="6">
    <format dxfId="419">
      <pivotArea type="all" dataOnly="0" outline="0" fieldPosition="0"/>
    </format>
    <format dxfId="418">
      <pivotArea outline="0" collapsedLevelsAreSubtotals="1" fieldPosition="0"/>
    </format>
    <format dxfId="417">
      <pivotArea dataOnly="0" labelOnly="1" outline="0" axis="axisValues" fieldPosition="0"/>
    </format>
    <format dxfId="416">
      <pivotArea type="all" dataOnly="0" outline="0" fieldPosition="0"/>
    </format>
    <format dxfId="415">
      <pivotArea outline="0" collapsedLevelsAreSubtotals="1" fieldPosition="0"/>
    </format>
    <format dxfId="414">
      <pivotArea dataOnly="0" labelOnly="1" outline="0" axis="axisValues" fieldPosition="0"/>
    </format>
  </formats>
  <pivotTableStyleInfo name="PivotStyleLight19" showRowHeaders="1" showColHeaders="1" showRowStripes="0" showColStripes="0" showLastColumn="1"/>
  <filters count="1">
    <filter fld="46" type="count" evalOrder="-1" id="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2.xml><?xml version="1.0" encoding="utf-8"?>
<pivotTableDefinition xmlns="http://schemas.openxmlformats.org/spreadsheetml/2006/main" name="PivotTable83"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DK200:DO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5"/>
      <x v="3"/>
      <x v="13"/>
      <x v="18"/>
    </i>
    <i>
      <x v="36"/>
      <x v="3"/>
      <x v="12"/>
      <x v="19"/>
    </i>
    <i>
      <x v="28"/>
      <x v="3"/>
      <x v="12"/>
      <x v="13"/>
    </i>
    <i>
      <x v="39"/>
      <x v="3"/>
      <x v="15"/>
      <x v="22"/>
    </i>
    <i>
      <x v="32"/>
      <x v="3"/>
      <x v="11"/>
      <x v="16"/>
    </i>
    <i>
      <x v="27"/>
      <x v="3"/>
      <x v="11"/>
      <x v="12"/>
    </i>
    <i>
      <x v="29"/>
      <x v="3"/>
      <x v="13"/>
      <x v="14"/>
    </i>
    <i>
      <x v="38"/>
      <x v="3"/>
      <x v="14"/>
      <x v="21"/>
    </i>
    <i>
      <x v="34"/>
      <x v="3"/>
      <x v="15"/>
      <x v="17"/>
    </i>
    <i>
      <x v="31"/>
      <x v="3"/>
      <x v="14"/>
      <x v="15"/>
    </i>
  </rowItems>
  <colItems count="1">
    <i/>
  </colItems>
  <dataFields count="1">
    <dataField name="Max of OREB Margin" fld="42" subtotal="max" baseField="0" baseItem="0"/>
  </dataFields>
  <formats count="6">
    <format dxfId="425">
      <pivotArea type="all" dataOnly="0" outline="0" fieldPosition="0"/>
    </format>
    <format dxfId="424">
      <pivotArea outline="0" collapsedLevelsAreSubtotals="1" fieldPosition="0"/>
    </format>
    <format dxfId="423">
      <pivotArea dataOnly="0" labelOnly="1" outline="0" axis="axisValues" fieldPosition="0"/>
    </format>
    <format dxfId="422">
      <pivotArea type="all" dataOnly="0" outline="0" fieldPosition="0"/>
    </format>
    <format dxfId="421">
      <pivotArea outline="0" collapsedLevelsAreSubtotals="1" fieldPosition="0"/>
    </format>
    <format dxfId="420">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8"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3.xml><?xml version="1.0" encoding="utf-8"?>
<pivotTableDefinition xmlns="http://schemas.openxmlformats.org/spreadsheetml/2006/main" name="PT37"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HJ100:HN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dataField="1"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2"/>
      <x v="3"/>
      <x v="6"/>
      <x v="7"/>
    </i>
    <i>
      <x v="25"/>
      <x v="3"/>
      <x v="9"/>
      <x v="10"/>
    </i>
    <i>
      <x v="29"/>
      <x v="3"/>
      <x v="13"/>
      <x v="14"/>
    </i>
    <i>
      <x v="28"/>
      <x v="3"/>
      <x v="12"/>
      <x v="13"/>
    </i>
    <i>
      <x v="46"/>
      <x v="3"/>
      <x v="19"/>
      <x v="27"/>
    </i>
    <i>
      <x v="49"/>
      <x v="3"/>
      <x v="22"/>
      <x v="25"/>
    </i>
    <i>
      <x v="38"/>
      <x v="3"/>
      <x v="14"/>
      <x v="21"/>
    </i>
    <i>
      <x v="36"/>
      <x v="3"/>
      <x v="12"/>
      <x v="19"/>
    </i>
    <i>
      <x v="42"/>
      <x v="3"/>
      <x v="14"/>
      <x v="25"/>
    </i>
    <i>
      <x v="45"/>
      <x v="3"/>
      <x v="18"/>
      <x v="26"/>
    </i>
  </rowItems>
  <colItems count="1">
    <i/>
  </colItems>
  <dataFields count="1">
    <dataField name="Max of FT %*" fld="20" subtotal="max" baseField="0" baseItem="0"/>
  </dataFields>
  <formats count="6">
    <format dxfId="431">
      <pivotArea type="all" dataOnly="0" outline="0" fieldPosition="0"/>
    </format>
    <format dxfId="430">
      <pivotArea outline="0" collapsedLevelsAreSubtotals="1" fieldPosition="0"/>
    </format>
    <format dxfId="429">
      <pivotArea dataOnly="0" labelOnly="1" outline="0" axis="axisValues" fieldPosition="0"/>
    </format>
    <format dxfId="428">
      <pivotArea type="all" dataOnly="0" outline="0" fieldPosition="0"/>
    </format>
    <format dxfId="427">
      <pivotArea outline="0" collapsedLevelsAreSubtotals="1" fieldPosition="0"/>
    </format>
    <format dxfId="426">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6"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4.xml><?xml version="1.0" encoding="utf-8"?>
<pivotTableDefinition xmlns="http://schemas.openxmlformats.org/spreadsheetml/2006/main" name="PT26"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EU100:EY114"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4">
    <i>
      <x v="32"/>
      <x v="3"/>
      <x v="11"/>
      <x v="16"/>
    </i>
    <i>
      <x v="36"/>
      <x v="3"/>
      <x v="12"/>
      <x v="19"/>
    </i>
    <i>
      <x v="31"/>
      <x v="3"/>
      <x v="14"/>
      <x v="15"/>
    </i>
    <i>
      <x v="22"/>
      <x v="3"/>
      <x v="6"/>
      <x v="7"/>
    </i>
    <i>
      <x v="40"/>
      <x v="3"/>
      <x v="17"/>
      <x v="23"/>
    </i>
    <i>
      <x v="23"/>
      <x v="3"/>
      <x v="7"/>
      <x v="8"/>
    </i>
    <i>
      <x v="28"/>
      <x v="3"/>
      <x v="12"/>
      <x v="13"/>
    </i>
    <i>
      <x v="26"/>
      <x v="3"/>
      <x v="10"/>
      <x v="11"/>
    </i>
    <i>
      <x v="38"/>
      <x v="3"/>
      <x v="14"/>
      <x v="21"/>
    </i>
    <i>
      <x v="45"/>
      <x v="3"/>
      <x v="18"/>
      <x v="26"/>
    </i>
    <i>
      <x v="20"/>
      <x v="3"/>
      <x v="4"/>
      <x v="5"/>
    </i>
    <i>
      <x v="47"/>
      <x v="3"/>
      <x v="20"/>
      <x v="28"/>
    </i>
    <i>
      <x v="21"/>
      <x v="3"/>
      <x v="5"/>
      <x v="6"/>
    </i>
    <i>
      <x v="34"/>
      <x v="3"/>
      <x v="15"/>
      <x v="17"/>
    </i>
  </rowItems>
  <colItems count="1">
    <i/>
  </colItems>
  <dataFields count="1">
    <dataField name="Sum of BLK" fld="14" baseField="0" baseItem="0"/>
  </dataFields>
  <formats count="6">
    <format dxfId="437">
      <pivotArea type="all" dataOnly="0" outline="0" fieldPosition="0"/>
    </format>
    <format dxfId="436">
      <pivotArea outline="0" collapsedLevelsAreSubtotals="1" fieldPosition="0"/>
    </format>
    <format dxfId="435">
      <pivotArea dataOnly="0" labelOnly="1" outline="0" axis="axisValues" fieldPosition="0"/>
    </format>
    <format dxfId="434">
      <pivotArea type="all" dataOnly="0" outline="0" fieldPosition="0"/>
    </format>
    <format dxfId="433">
      <pivotArea outline="0" collapsedLevelsAreSubtotals="1" fieldPosition="0"/>
    </format>
    <format dxfId="432">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5.xml><?xml version="1.0" encoding="utf-8"?>
<pivotTableDefinition xmlns="http://schemas.openxmlformats.org/spreadsheetml/2006/main" name="PivotTable84"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EU200:EY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2"/>
      <x v="3"/>
      <x v="11"/>
      <x v="16"/>
    </i>
    <i>
      <x v="36"/>
      <x v="3"/>
      <x v="12"/>
      <x v="19"/>
    </i>
    <i>
      <x v="31"/>
      <x v="3"/>
      <x v="14"/>
      <x v="15"/>
    </i>
    <i>
      <x v="38"/>
      <x v="3"/>
      <x v="14"/>
      <x v="21"/>
    </i>
    <i>
      <x v="28"/>
      <x v="3"/>
      <x v="12"/>
      <x v="13"/>
    </i>
    <i>
      <x v="34"/>
      <x v="3"/>
      <x v="15"/>
      <x v="17"/>
    </i>
    <i>
      <x v="39"/>
      <x v="3"/>
      <x v="15"/>
      <x v="22"/>
    </i>
    <i>
      <x v="29"/>
      <x v="3"/>
      <x v="13"/>
      <x v="14"/>
    </i>
    <i>
      <x v="35"/>
      <x v="3"/>
      <x v="13"/>
      <x v="18"/>
    </i>
    <i>
      <x v="27"/>
      <x v="3"/>
      <x v="11"/>
      <x v="12"/>
    </i>
  </rowItems>
  <colItems count="1">
    <i/>
  </colItems>
  <dataFields count="1">
    <dataField name="Sum of BLK" fld="14" baseField="0" baseItem="0"/>
  </dataFields>
  <formats count="6">
    <format dxfId="443">
      <pivotArea type="all" dataOnly="0" outline="0" fieldPosition="0"/>
    </format>
    <format dxfId="442">
      <pivotArea outline="0" collapsedLevelsAreSubtotals="1" fieldPosition="0"/>
    </format>
    <format dxfId="441">
      <pivotArea dataOnly="0" labelOnly="1" outline="0" axis="axisValues" fieldPosition="0"/>
    </format>
    <format dxfId="440">
      <pivotArea type="all" dataOnly="0" outline="0" fieldPosition="0"/>
    </format>
    <format dxfId="439">
      <pivotArea outline="0" collapsedLevelsAreSubtotals="1" fieldPosition="0"/>
    </format>
    <format dxfId="438">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6.xml><?xml version="1.0" encoding="utf-8"?>
<pivotTableDefinition xmlns="http://schemas.openxmlformats.org/spreadsheetml/2006/main" name="PivotTable108"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GF200:GJ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9"/>
      <x v="3"/>
      <x v="15"/>
      <x v="22"/>
    </i>
    <i>
      <x v="35"/>
      <x v="3"/>
      <x v="13"/>
      <x v="18"/>
    </i>
    <i>
      <x v="34"/>
      <x v="3"/>
      <x v="15"/>
      <x v="17"/>
    </i>
    <i>
      <x v="31"/>
      <x v="3"/>
      <x v="14"/>
      <x v="15"/>
    </i>
    <i>
      <x v="27"/>
      <x v="3"/>
      <x v="11"/>
      <x v="12"/>
    </i>
    <i>
      <x v="32"/>
      <x v="3"/>
      <x v="11"/>
      <x v="16"/>
    </i>
    <i>
      <x v="29"/>
      <x v="3"/>
      <x v="13"/>
      <x v="14"/>
    </i>
    <i>
      <x v="36"/>
      <x v="3"/>
      <x v="12"/>
      <x v="19"/>
    </i>
    <i>
      <x v="28"/>
      <x v="3"/>
      <x v="12"/>
      <x v="13"/>
    </i>
    <i>
      <x v="38"/>
      <x v="3"/>
      <x v="14"/>
      <x v="21"/>
    </i>
  </rowItems>
  <colItems count="1">
    <i/>
  </colItems>
  <dataFields count="1">
    <dataField name="Sum of TotalFGA" fld="48" baseField="0" baseItem="0"/>
  </dataFields>
  <formats count="6">
    <format dxfId="449">
      <pivotArea type="all" dataOnly="0" outline="0" fieldPosition="0"/>
    </format>
    <format dxfId="448">
      <pivotArea outline="0" collapsedLevelsAreSubtotals="1" fieldPosition="0"/>
    </format>
    <format dxfId="447">
      <pivotArea dataOnly="0" labelOnly="1" outline="0" axis="axisValues" fieldPosition="0"/>
    </format>
    <format dxfId="446">
      <pivotArea type="all" dataOnly="0" outline="0" fieldPosition="0"/>
    </format>
    <format dxfId="445">
      <pivotArea outline="0" collapsedLevelsAreSubtotals="1" fieldPosition="0"/>
    </format>
    <format dxfId="444">
      <pivotArea dataOnly="0" labelOnly="1" outline="0" axis="axisValues" fieldPosition="0"/>
    </format>
  </formats>
  <pivotTableStyleInfo name="PivotStyleLight19"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7"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7.xml><?xml version="1.0" encoding="utf-8"?>
<pivotTableDefinition xmlns="http://schemas.openxmlformats.org/spreadsheetml/2006/main" name="PivotTable99"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G200:K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8"/>
      <x v="3"/>
      <x v="12"/>
      <x v="13"/>
    </i>
    <i>
      <x v="38"/>
      <x v="3"/>
      <x v="14"/>
      <x v="21"/>
    </i>
    <i>
      <x v="36"/>
      <x v="3"/>
      <x v="12"/>
      <x v="19"/>
    </i>
    <i>
      <x v="32"/>
      <x v="3"/>
      <x v="11"/>
      <x v="16"/>
    </i>
    <i>
      <x v="31"/>
      <x v="3"/>
      <x v="14"/>
      <x v="15"/>
    </i>
    <i>
      <x v="35"/>
      <x v="3"/>
      <x v="13"/>
      <x v="18"/>
    </i>
    <i>
      <x v="27"/>
      <x v="3"/>
      <x v="11"/>
      <x v="12"/>
    </i>
    <i>
      <x v="29"/>
      <x v="3"/>
      <x v="13"/>
      <x v="14"/>
    </i>
    <i>
      <x v="39"/>
      <x v="3"/>
      <x v="15"/>
      <x v="22"/>
    </i>
    <i>
      <x v="34"/>
      <x v="3"/>
      <x v="15"/>
      <x v="17"/>
    </i>
  </rowItems>
  <colItems count="1">
    <i/>
  </colItems>
  <dataFields count="1">
    <dataField name="Min of TL PTS" fld="17" subtotal="min" baseField="0" baseItem="0"/>
  </dataFields>
  <formats count="6">
    <format dxfId="455">
      <pivotArea type="all" dataOnly="0" outline="0" fieldPosition="0"/>
    </format>
    <format dxfId="454">
      <pivotArea outline="0" collapsedLevelsAreSubtotals="1" fieldPosition="0"/>
    </format>
    <format dxfId="453">
      <pivotArea dataOnly="0" labelOnly="1" outline="0" axis="axisValues" fieldPosition="0"/>
    </format>
    <format dxfId="452">
      <pivotArea type="all" dataOnly="0" outline="0" fieldPosition="0"/>
    </format>
    <format dxfId="451">
      <pivotArea outline="0" collapsedLevelsAreSubtotals="1" fieldPosition="0"/>
    </format>
    <format dxfId="450">
      <pivotArea dataOnly="0" labelOnly="1" outline="0" axis="axisValues" fieldPosition="0"/>
    </format>
  </formats>
  <pivotTableStyleInfo name="PivotStyleLight17" showRowHeaders="1" showColHeaders="1" showRowStripes="0" showColStripes="0" showLastColumn="1"/>
  <filters count="2">
    <filter fld="46" type="captionNotEqual" evalOrder="-1" id="4" stringValue1="Blank">
      <autoFilter ref="A1">
        <filterColumn colId="0">
          <customFilters>
            <customFilter operator="notEqual" val="Blank"/>
          </customFilters>
        </filterColumn>
      </autoFilter>
    </filter>
    <filter fld="46" type="count" evalOrder="-1" id="3"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8.xml><?xml version="1.0" encoding="utf-8"?>
<pivotTableDefinition xmlns="http://schemas.openxmlformats.org/spreadsheetml/2006/main" name="PT40"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IB100:IF112"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2">
    <i>
      <x v="31"/>
      <x v="3"/>
      <x v="14"/>
      <x v="15"/>
    </i>
    <i>
      <x v="48"/>
      <x v="3"/>
      <x v="21"/>
      <x v="24"/>
    </i>
    <i>
      <x v="25"/>
      <x v="3"/>
      <x v="9"/>
      <x v="10"/>
    </i>
    <i>
      <x v="24"/>
      <x v="3"/>
      <x v="8"/>
      <x v="9"/>
    </i>
    <i>
      <x v="27"/>
      <x v="3"/>
      <x v="11"/>
      <x v="12"/>
    </i>
    <i>
      <x v="22"/>
      <x v="3"/>
      <x v="6"/>
      <x v="7"/>
    </i>
    <i>
      <x v="21"/>
      <x v="3"/>
      <x v="5"/>
      <x v="6"/>
    </i>
    <i>
      <x v="37"/>
      <x v="3"/>
      <x v="16"/>
      <x v="20"/>
    </i>
    <i>
      <x v="29"/>
      <x v="3"/>
      <x v="13"/>
      <x v="14"/>
    </i>
    <i>
      <x v="34"/>
      <x v="3"/>
      <x v="15"/>
      <x v="17"/>
    </i>
    <i>
      <x v="19"/>
      <x v="3"/>
      <x v="3"/>
      <x v="4"/>
    </i>
    <i>
      <x v="23"/>
      <x v="3"/>
      <x v="7"/>
      <x v="8"/>
    </i>
  </rowItems>
  <colItems count="1">
    <i/>
  </colItems>
  <dataFields count="1">
    <dataField name="Max of 3 FG%*" fld="18" subtotal="max" baseField="0" baseItem="0"/>
  </dataFields>
  <formats count="6">
    <format dxfId="461">
      <pivotArea type="all" dataOnly="0" outline="0" fieldPosition="0"/>
    </format>
    <format dxfId="460">
      <pivotArea outline="0" collapsedLevelsAreSubtotals="1" fieldPosition="0"/>
    </format>
    <format dxfId="459">
      <pivotArea dataOnly="0" labelOnly="1" outline="0" axis="axisValues" fieldPosition="0"/>
    </format>
    <format dxfId="458">
      <pivotArea type="all" dataOnly="0" outline="0" fieldPosition="0"/>
    </format>
    <format dxfId="457">
      <pivotArea outline="0" collapsedLevelsAreSubtotals="1" fieldPosition="0"/>
    </format>
    <format dxfId="456">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7"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9.xml><?xml version="1.0" encoding="utf-8"?>
<pivotTableDefinition xmlns="http://schemas.openxmlformats.org/spreadsheetml/2006/main" name="PivotTable95"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BU200:BY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9"/>
      <x v="3"/>
      <x v="13"/>
      <x v="14"/>
    </i>
    <i>
      <x v="35"/>
      <x v="3"/>
      <x v="13"/>
      <x v="18"/>
    </i>
    <i>
      <x v="39"/>
      <x v="3"/>
      <x v="15"/>
      <x v="22"/>
    </i>
    <i>
      <x v="32"/>
      <x v="3"/>
      <x v="11"/>
      <x v="16"/>
    </i>
    <i>
      <x v="36"/>
      <x v="3"/>
      <x v="12"/>
      <x v="19"/>
    </i>
    <i>
      <x v="28"/>
      <x v="3"/>
      <x v="12"/>
      <x v="13"/>
    </i>
    <i>
      <x v="38"/>
      <x v="3"/>
      <x v="14"/>
      <x v="21"/>
    </i>
    <i>
      <x v="27"/>
      <x v="3"/>
      <x v="11"/>
      <x v="12"/>
    </i>
    <i>
      <x v="34"/>
      <x v="3"/>
      <x v="15"/>
      <x v="17"/>
    </i>
    <i>
      <x v="31"/>
      <x v="3"/>
      <x v="14"/>
      <x v="15"/>
    </i>
  </rowItems>
  <colItems count="1">
    <i/>
  </colItems>
  <dataFields count="1">
    <dataField name="Min of Opp OFF REB" fld="29" subtotal="min" baseField="0" baseItem="0"/>
  </dataFields>
  <formats count="6">
    <format dxfId="467">
      <pivotArea type="all" dataOnly="0" outline="0" fieldPosition="0"/>
    </format>
    <format dxfId="466">
      <pivotArea outline="0" collapsedLevelsAreSubtotals="1" fieldPosition="0"/>
    </format>
    <format dxfId="465">
      <pivotArea dataOnly="0" labelOnly="1" outline="0" axis="axisValues" fieldPosition="0"/>
    </format>
    <format dxfId="464">
      <pivotArea type="all" dataOnly="0" outline="0" fieldPosition="0"/>
    </format>
    <format dxfId="463">
      <pivotArea outline="0" collapsedLevelsAreSubtotals="1" fieldPosition="0"/>
    </format>
    <format dxfId="462">
      <pivotArea dataOnly="0" labelOnly="1" outline="0" axis="axisValues" fieldPosition="0"/>
    </format>
  </formats>
  <pivotTableStyleInfo name="PivotStyleLight21"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6"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PivotTable121"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AC2000:AH2015"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5">
    <i>
      <x v="371"/>
      <x v="16"/>
      <x v="3"/>
      <x v="13"/>
      <x v="14"/>
    </i>
    <i>
      <x v="465"/>
      <x v="19"/>
      <x v="3"/>
      <x v="15"/>
      <x v="17"/>
    </i>
    <i>
      <x v="374"/>
      <x v="19"/>
      <x v="3"/>
      <x v="13"/>
      <x v="14"/>
    </i>
    <i>
      <x v="483"/>
      <x v="19"/>
      <x v="3"/>
      <x v="13"/>
      <x v="18"/>
    </i>
    <i>
      <x v="463"/>
      <x v="17"/>
      <x v="3"/>
      <x v="15"/>
      <x v="17"/>
    </i>
    <i>
      <x v="427"/>
      <x v="17"/>
      <x v="3"/>
      <x v="11"/>
      <x v="16"/>
    </i>
    <i>
      <x v="498"/>
      <x v="16"/>
      <x v="3"/>
      <x v="12"/>
      <x v="19"/>
    </i>
    <i>
      <x v="499"/>
      <x v="17"/>
      <x v="3"/>
      <x v="12"/>
      <x v="19"/>
    </i>
    <i>
      <x v="325"/>
      <x v="18"/>
      <x v="3"/>
      <x v="11"/>
      <x v="12"/>
    </i>
    <i>
      <x v="324"/>
      <x v="17"/>
      <x v="3"/>
      <x v="11"/>
      <x v="12"/>
    </i>
    <i>
      <x v="340"/>
      <x v="16"/>
      <x v="3"/>
      <x v="12"/>
      <x v="13"/>
    </i>
    <i>
      <x v="411"/>
      <x v="19"/>
      <x v="3"/>
      <x v="14"/>
      <x v="15"/>
    </i>
    <i>
      <x v="555"/>
      <x v="19"/>
      <x v="3"/>
      <x v="15"/>
      <x v="22"/>
    </i>
    <i>
      <x v="425"/>
      <x v="15"/>
      <x v="3"/>
      <x v="11"/>
      <x v="16"/>
    </i>
    <i>
      <x v="426"/>
      <x v="16"/>
      <x v="3"/>
      <x v="11"/>
      <x v="16"/>
    </i>
  </rowItems>
  <colItems count="1">
    <i/>
  </colItems>
  <dataFields count="1">
    <dataField name="Sum of STL" fld="14" baseField="0" baseItem="0"/>
  </dataFields>
  <formats count="9">
    <format dxfId="672">
      <pivotArea type="all" dataOnly="0" outline="0" fieldPosition="0"/>
    </format>
    <format dxfId="671">
      <pivotArea outline="0" collapsedLevelsAreSubtotals="1" fieldPosition="0"/>
    </format>
    <format dxfId="670">
      <pivotArea field="24" type="button" dataOnly="0" labelOnly="1" outline="0" axis="axisRow" fieldPosition="0"/>
    </format>
    <format dxfId="669">
      <pivotArea dataOnly="0" labelOnly="1" outline="0" axis="axisValues" fieldPosition="0"/>
    </format>
    <format dxfId="668">
      <pivotArea type="all" dataOnly="0" outline="0" fieldPosition="0"/>
    </format>
    <format dxfId="667">
      <pivotArea outline="0" collapsedLevelsAreSubtotals="1" fieldPosition="0"/>
    </format>
    <format dxfId="666">
      <pivotArea field="24" type="button" dataOnly="0" labelOnly="1" outline="0" axis="axisRow" fieldPosition="0"/>
    </format>
    <format dxfId="665">
      <pivotArea field="1" type="button" dataOnly="0" labelOnly="1" outline="0" axis="axisRow" fieldPosition="2"/>
    </format>
    <format dxfId="664">
      <pivotArea dataOnly="0" labelOnly="1" outline="0" axis="axisValues" fieldPosition="0"/>
    </format>
  </formats>
  <pivotTableStyleInfo name="PivotStyleLight16" showRowHeaders="1" showColHeaders="1" showRowStripes="0" showColStripes="0" showLastColumn="1"/>
  <filters count="1">
    <filter fld="24" type="count" evalOrder="-1" id="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0.xml><?xml version="1.0" encoding="utf-8"?>
<pivotTableDefinition xmlns="http://schemas.openxmlformats.org/spreadsheetml/2006/main" name="PivotTable104"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CS200:CW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8"/>
      <x v="3"/>
      <x v="14"/>
      <x v="21"/>
    </i>
    <i>
      <x v="27"/>
      <x v="3"/>
      <x v="11"/>
      <x v="12"/>
    </i>
    <i>
      <x v="35"/>
      <x v="3"/>
      <x v="13"/>
      <x v="18"/>
    </i>
    <i>
      <x v="32"/>
      <x v="3"/>
      <x v="11"/>
      <x v="16"/>
    </i>
    <i>
      <x v="34"/>
      <x v="3"/>
      <x v="15"/>
      <x v="17"/>
    </i>
    <i>
      <x v="31"/>
      <x v="3"/>
      <x v="14"/>
      <x v="15"/>
    </i>
    <i>
      <x v="29"/>
      <x v="3"/>
      <x v="13"/>
      <x v="14"/>
    </i>
    <i>
      <x v="28"/>
      <x v="3"/>
      <x v="12"/>
      <x v="13"/>
    </i>
    <i>
      <x v="39"/>
      <x v="3"/>
      <x v="15"/>
      <x v="22"/>
    </i>
    <i>
      <x v="36"/>
      <x v="3"/>
      <x v="12"/>
      <x v="19"/>
    </i>
  </rowItems>
  <colItems count="1">
    <i/>
  </colItems>
  <dataFields count="1">
    <dataField name="Min of Opp DEF REB" fld="30" subtotal="min" baseField="0" baseItem="0"/>
  </dataFields>
  <formats count="6">
    <format dxfId="473">
      <pivotArea type="all" dataOnly="0" outline="0" fieldPosition="0"/>
    </format>
    <format dxfId="472">
      <pivotArea outline="0" collapsedLevelsAreSubtotals="1" fieldPosition="0"/>
    </format>
    <format dxfId="471">
      <pivotArea dataOnly="0" labelOnly="1" outline="0" axis="axisValues" fieldPosition="0"/>
    </format>
    <format dxfId="470">
      <pivotArea type="all" dataOnly="0" outline="0" fieldPosition="0"/>
    </format>
    <format dxfId="469">
      <pivotArea outline="0" collapsedLevelsAreSubtotals="1" fieldPosition="0"/>
    </format>
    <format dxfId="468">
      <pivotArea dataOnly="0" labelOnly="1" outline="0" axis="axisValues" fieldPosition="0"/>
    </format>
  </formats>
  <pivotTableStyleInfo name="PivotStyleLight21"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8"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1.xml><?xml version="1.0" encoding="utf-8"?>
<pivotTableDefinition xmlns="http://schemas.openxmlformats.org/spreadsheetml/2006/main" name="PT18"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CY100:DC111"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1">
    <i>
      <x v="35"/>
      <x v="3"/>
      <x v="13"/>
      <x v="18"/>
    </i>
    <i>
      <x v="20"/>
      <x v="3"/>
      <x v="4"/>
      <x v="5"/>
    </i>
    <i>
      <x v="45"/>
      <x v="3"/>
      <x v="18"/>
      <x v="26"/>
    </i>
    <i>
      <x v="22"/>
      <x v="3"/>
      <x v="6"/>
      <x v="7"/>
    </i>
    <i>
      <x v="27"/>
      <x v="3"/>
      <x v="11"/>
      <x v="12"/>
    </i>
    <i>
      <x v="48"/>
      <x v="3"/>
      <x v="21"/>
      <x v="24"/>
    </i>
    <i>
      <x v="39"/>
      <x v="3"/>
      <x v="15"/>
      <x v="22"/>
    </i>
    <i>
      <x v="23"/>
      <x v="3"/>
      <x v="7"/>
      <x v="8"/>
    </i>
    <i>
      <x v="24"/>
      <x v="3"/>
      <x v="8"/>
      <x v="9"/>
    </i>
    <i>
      <x v="49"/>
      <x v="3"/>
      <x v="22"/>
      <x v="25"/>
    </i>
    <i>
      <x v="32"/>
      <x v="3"/>
      <x v="11"/>
      <x v="16"/>
    </i>
  </rowItems>
  <colItems count="1">
    <i/>
  </colItems>
  <dataFields count="1">
    <dataField name="Max of REB Margin" fld="44" subtotal="max" baseField="0" baseItem="0"/>
  </dataFields>
  <formats count="6">
    <format dxfId="479">
      <pivotArea type="all" dataOnly="0" outline="0" fieldPosition="0"/>
    </format>
    <format dxfId="478">
      <pivotArea outline="0" collapsedLevelsAreSubtotals="1" fieldPosition="0"/>
    </format>
    <format dxfId="477">
      <pivotArea dataOnly="0" labelOnly="1" outline="0" axis="axisValues" fieldPosition="0"/>
    </format>
    <format dxfId="476">
      <pivotArea type="all" dataOnly="0" outline="0" fieldPosition="0"/>
    </format>
    <format dxfId="475">
      <pivotArea outline="0" collapsedLevelsAreSubtotals="1" fieldPosition="0"/>
    </format>
    <format dxfId="474">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6"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2.xml><?xml version="1.0" encoding="utf-8"?>
<pivotTableDefinition xmlns="http://schemas.openxmlformats.org/spreadsheetml/2006/main" name="PT22"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DW100:EA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45"/>
      <x v="3"/>
      <x v="18"/>
      <x v="26"/>
    </i>
    <i>
      <x v="48"/>
      <x v="3"/>
      <x v="21"/>
      <x v="24"/>
    </i>
    <i>
      <x v="25"/>
      <x v="3"/>
      <x v="9"/>
      <x v="10"/>
    </i>
    <i>
      <x v="27"/>
      <x v="3"/>
      <x v="11"/>
      <x v="12"/>
    </i>
    <i>
      <x v="20"/>
      <x v="3"/>
      <x v="4"/>
      <x v="5"/>
    </i>
    <i>
      <x v="23"/>
      <x v="3"/>
      <x v="7"/>
      <x v="8"/>
    </i>
    <i>
      <x v="42"/>
      <x v="3"/>
      <x v="14"/>
      <x v="25"/>
    </i>
    <i>
      <x v="38"/>
      <x v="3"/>
      <x v="14"/>
      <x v="21"/>
    </i>
    <i>
      <x v="22"/>
      <x v="3"/>
      <x v="6"/>
      <x v="7"/>
    </i>
    <i>
      <x v="39"/>
      <x v="3"/>
      <x v="15"/>
      <x v="22"/>
    </i>
  </rowItems>
  <colItems count="1">
    <i/>
  </colItems>
  <dataFields count="1">
    <dataField name="Max of DREB Margin" fld="43" subtotal="max" baseField="0" baseItem="0"/>
  </dataFields>
  <formats count="6">
    <format dxfId="485">
      <pivotArea type="all" dataOnly="0" outline="0" fieldPosition="0"/>
    </format>
    <format dxfId="484">
      <pivotArea outline="0" collapsedLevelsAreSubtotals="1" fieldPosition="0"/>
    </format>
    <format dxfId="483">
      <pivotArea dataOnly="0" labelOnly="1" outline="0" axis="axisValues" fieldPosition="0"/>
    </format>
    <format dxfId="482">
      <pivotArea type="all" dataOnly="0" outline="0" fieldPosition="0"/>
    </format>
    <format dxfId="481">
      <pivotArea outline="0" collapsedLevelsAreSubtotals="1" fieldPosition="0"/>
    </format>
    <format dxfId="480">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9"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3.xml><?xml version="1.0" encoding="utf-8"?>
<pivotTableDefinition xmlns="http://schemas.openxmlformats.org/spreadsheetml/2006/main" name="PT17"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CS100:CW112"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2">
    <i>
      <x v="22"/>
      <x v="3"/>
      <x v="6"/>
      <x v="7"/>
    </i>
    <i>
      <x v="23"/>
      <x v="3"/>
      <x v="7"/>
      <x v="8"/>
    </i>
    <i>
      <x v="20"/>
      <x v="3"/>
      <x v="4"/>
      <x v="5"/>
    </i>
    <i>
      <x v="48"/>
      <x v="3"/>
      <x v="21"/>
      <x v="24"/>
    </i>
    <i>
      <x v="25"/>
      <x v="3"/>
      <x v="9"/>
      <x v="10"/>
    </i>
    <i>
      <x v="38"/>
      <x v="3"/>
      <x v="14"/>
      <x v="21"/>
    </i>
    <i>
      <x v="24"/>
      <x v="3"/>
      <x v="8"/>
      <x v="9"/>
    </i>
    <i>
      <x v="37"/>
      <x v="3"/>
      <x v="16"/>
      <x v="20"/>
    </i>
    <i>
      <x v="42"/>
      <x v="3"/>
      <x v="14"/>
      <x v="25"/>
    </i>
    <i>
      <x v="27"/>
      <x v="3"/>
      <x v="11"/>
      <x v="12"/>
    </i>
    <i>
      <x v="45"/>
      <x v="3"/>
      <x v="18"/>
      <x v="26"/>
    </i>
    <i>
      <x v="35"/>
      <x v="3"/>
      <x v="13"/>
      <x v="18"/>
    </i>
  </rowItems>
  <colItems count="1">
    <i/>
  </colItems>
  <dataFields count="1">
    <dataField name="Min of Opp DEF REB" fld="30" subtotal="min" baseField="0" baseItem="0"/>
  </dataFields>
  <formats count="6">
    <format dxfId="491">
      <pivotArea type="all" dataOnly="0" outline="0" fieldPosition="0"/>
    </format>
    <format dxfId="490">
      <pivotArea outline="0" collapsedLevelsAreSubtotals="1" fieldPosition="0"/>
    </format>
    <format dxfId="489">
      <pivotArea dataOnly="0" labelOnly="1" outline="0" axis="axisValues" fieldPosition="0"/>
    </format>
    <format dxfId="488">
      <pivotArea type="all" dataOnly="0" outline="0" fieldPosition="0"/>
    </format>
    <format dxfId="487">
      <pivotArea outline="0" collapsedLevelsAreSubtotals="1" fieldPosition="0"/>
    </format>
    <format dxfId="486">
      <pivotArea dataOnly="0" labelOnly="1" outline="0" axis="axisValues" fieldPosition="0"/>
    </format>
  </formats>
  <pivotTableStyleInfo name="PivotStyleLight21"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8"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4.xml><?xml version="1.0" encoding="utf-8"?>
<pivotTableDefinition xmlns="http://schemas.openxmlformats.org/spreadsheetml/2006/main" name="PivotTable97"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A200:E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4"/>
      <x v="3"/>
      <x v="15"/>
      <x v="17"/>
    </i>
    <i>
      <x v="39"/>
      <x v="3"/>
      <x v="15"/>
      <x v="22"/>
    </i>
    <i>
      <x v="29"/>
      <x v="3"/>
      <x v="13"/>
      <x v="14"/>
    </i>
    <i>
      <x v="27"/>
      <x v="3"/>
      <x v="11"/>
      <x v="12"/>
    </i>
    <i>
      <x v="35"/>
      <x v="3"/>
      <x v="13"/>
      <x v="18"/>
    </i>
    <i>
      <x v="31"/>
      <x v="3"/>
      <x v="14"/>
      <x v="15"/>
    </i>
    <i>
      <x v="32"/>
      <x v="3"/>
      <x v="11"/>
      <x v="16"/>
    </i>
    <i>
      <x v="36"/>
      <x v="3"/>
      <x v="12"/>
      <x v="19"/>
    </i>
    <i>
      <x v="38"/>
      <x v="3"/>
      <x v="14"/>
      <x v="21"/>
    </i>
    <i>
      <x v="28"/>
      <x v="3"/>
      <x v="12"/>
      <x v="13"/>
    </i>
  </rowItems>
  <colItems count="1">
    <i/>
  </colItems>
  <dataFields count="1">
    <dataField name="Max of TL PTS" fld="17" subtotal="max" baseField="0" baseItem="0"/>
  </dataFields>
  <formats count="6">
    <format dxfId="497">
      <pivotArea type="all" dataOnly="0" outline="0" fieldPosition="0"/>
    </format>
    <format dxfId="496">
      <pivotArea outline="0" collapsedLevelsAreSubtotals="1" fieldPosition="0"/>
    </format>
    <format dxfId="495">
      <pivotArea dataOnly="0" labelOnly="1" outline="0" axis="axisValues" fieldPosition="0"/>
    </format>
    <format dxfId="494">
      <pivotArea type="all" dataOnly="0" outline="0" fieldPosition="0"/>
    </format>
    <format dxfId="493">
      <pivotArea outline="0" collapsedLevelsAreSubtotals="1" fieldPosition="0"/>
    </format>
    <format dxfId="492">
      <pivotArea dataOnly="0" labelOnly="1" outline="0" axis="axisValues" fieldPosition="0"/>
    </format>
  </formats>
  <pivotTableStyleInfo name="PivotStyleLight18" showRowHeaders="1" showColHeaders="1" showRowStripes="0" showColStripes="0" showLastColumn="1"/>
  <filters count="1">
    <filter fld="46"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5.xml><?xml version="1.0" encoding="utf-8"?>
<pivotTableDefinition xmlns="http://schemas.openxmlformats.org/spreadsheetml/2006/main" name="PT38"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HP100:HT111"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1">
    <i>
      <x v="31"/>
      <x v="3"/>
      <x v="14"/>
      <x v="15"/>
    </i>
    <i>
      <x v="29"/>
      <x v="3"/>
      <x v="13"/>
      <x v="14"/>
    </i>
    <i>
      <x v="48"/>
      <x v="3"/>
      <x v="21"/>
      <x v="24"/>
    </i>
    <i>
      <x v="21"/>
      <x v="3"/>
      <x v="5"/>
      <x v="6"/>
    </i>
    <i>
      <x v="24"/>
      <x v="3"/>
      <x v="8"/>
      <x v="9"/>
    </i>
    <i>
      <x v="49"/>
      <x v="3"/>
      <x v="22"/>
      <x v="25"/>
    </i>
    <i>
      <x v="37"/>
      <x v="3"/>
      <x v="16"/>
      <x v="20"/>
    </i>
    <i>
      <x v="34"/>
      <x v="3"/>
      <x v="15"/>
      <x v="17"/>
    </i>
    <i>
      <x v="27"/>
      <x v="3"/>
      <x v="11"/>
      <x v="12"/>
    </i>
    <i>
      <x v="25"/>
      <x v="3"/>
      <x v="9"/>
      <x v="10"/>
    </i>
    <i>
      <x v="40"/>
      <x v="3"/>
      <x v="17"/>
      <x v="23"/>
    </i>
  </rowItems>
  <colItems count="1">
    <i/>
  </colItems>
  <dataFields count="1">
    <dataField name="Sum of 3FGM" fld="4" baseField="0" baseItem="0"/>
  </dataFields>
  <formats count="6">
    <format dxfId="503">
      <pivotArea type="all" dataOnly="0" outline="0" fieldPosition="0"/>
    </format>
    <format dxfId="502">
      <pivotArea outline="0" collapsedLevelsAreSubtotals="1" fieldPosition="0"/>
    </format>
    <format dxfId="501">
      <pivotArea dataOnly="0" labelOnly="1" outline="0" axis="axisValues" fieldPosition="0"/>
    </format>
    <format dxfId="500">
      <pivotArea type="all" dataOnly="0" outline="0" fieldPosition="0"/>
    </format>
    <format dxfId="499">
      <pivotArea outline="0" collapsedLevelsAreSubtotals="1" fieldPosition="0"/>
    </format>
    <format dxfId="498">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9"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6.xml><?xml version="1.0" encoding="utf-8"?>
<pivotTableDefinition xmlns="http://schemas.openxmlformats.org/spreadsheetml/2006/main" name="PivotTable90"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HJ200:HN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dataField="1"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9"/>
      <x v="3"/>
      <x v="13"/>
      <x v="14"/>
    </i>
    <i>
      <x v="28"/>
      <x v="3"/>
      <x v="12"/>
      <x v="13"/>
    </i>
    <i>
      <x v="38"/>
      <x v="3"/>
      <x v="14"/>
      <x v="21"/>
    </i>
    <i>
      <x v="36"/>
      <x v="3"/>
      <x v="12"/>
      <x v="19"/>
    </i>
    <i>
      <x v="32"/>
      <x v="3"/>
      <x v="11"/>
      <x v="16"/>
    </i>
    <i>
      <x v="39"/>
      <x v="3"/>
      <x v="15"/>
      <x v="22"/>
    </i>
    <i>
      <x v="27"/>
      <x v="3"/>
      <x v="11"/>
      <x v="12"/>
    </i>
    <i>
      <x v="35"/>
      <x v="3"/>
      <x v="13"/>
      <x v="18"/>
    </i>
    <i>
      <x v="34"/>
      <x v="3"/>
      <x v="15"/>
      <x v="17"/>
    </i>
    <i>
      <x v="31"/>
      <x v="3"/>
      <x v="14"/>
      <x v="15"/>
    </i>
  </rowItems>
  <colItems count="1">
    <i/>
  </colItems>
  <dataFields count="1">
    <dataField name="Max of FT %*" fld="20" subtotal="max" baseField="0" baseItem="0"/>
  </dataFields>
  <formats count="6">
    <format dxfId="509">
      <pivotArea type="all" dataOnly="0" outline="0" fieldPosition="0"/>
    </format>
    <format dxfId="508">
      <pivotArea outline="0" collapsedLevelsAreSubtotals="1" fieldPosition="0"/>
    </format>
    <format dxfId="507">
      <pivotArea dataOnly="0" labelOnly="1" outline="0" axis="axisValues" fieldPosition="0"/>
    </format>
    <format dxfId="506">
      <pivotArea type="all" dataOnly="0" outline="0" fieldPosition="0"/>
    </format>
    <format dxfId="505">
      <pivotArea outline="0" collapsedLevelsAreSubtotals="1" fieldPosition="0"/>
    </format>
    <format dxfId="504">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6"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7.xml><?xml version="1.0" encoding="utf-8"?>
<pivotTableDefinition xmlns="http://schemas.openxmlformats.org/spreadsheetml/2006/main" name="PivotTable114"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GL200:GP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dataField="1"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4"/>
      <x v="3"/>
      <x v="15"/>
      <x v="17"/>
    </i>
    <i>
      <x v="27"/>
      <x v="3"/>
      <x v="11"/>
      <x v="12"/>
    </i>
    <i>
      <x v="39"/>
      <x v="3"/>
      <x v="15"/>
      <x v="22"/>
    </i>
    <i>
      <x v="29"/>
      <x v="3"/>
      <x v="13"/>
      <x v="14"/>
    </i>
    <i>
      <x v="32"/>
      <x v="3"/>
      <x v="11"/>
      <x v="16"/>
    </i>
    <i>
      <x v="38"/>
      <x v="3"/>
      <x v="14"/>
      <x v="21"/>
    </i>
    <i>
      <x v="35"/>
      <x v="3"/>
      <x v="13"/>
      <x v="18"/>
    </i>
    <i>
      <x v="31"/>
      <x v="3"/>
      <x v="14"/>
      <x v="15"/>
    </i>
    <i>
      <x v="36"/>
      <x v="3"/>
      <x v="12"/>
      <x v="19"/>
    </i>
    <i>
      <x v="28"/>
      <x v="3"/>
      <x v="12"/>
      <x v="13"/>
    </i>
  </rowItems>
  <colItems count="1">
    <i/>
  </colItems>
  <dataFields count="1">
    <dataField name="Max of FG%*" fld="21" subtotal="max" baseField="0" baseItem="0"/>
  </dataFields>
  <formats count="6">
    <format dxfId="515">
      <pivotArea type="all" dataOnly="0" outline="0" fieldPosition="0"/>
    </format>
    <format dxfId="514">
      <pivotArea outline="0" collapsedLevelsAreSubtotals="1" fieldPosition="0"/>
    </format>
    <format dxfId="513">
      <pivotArea dataOnly="0" labelOnly="1" outline="0" axis="axisValues" fieldPosition="0"/>
    </format>
    <format dxfId="512">
      <pivotArea type="all" dataOnly="0" outline="0" fieldPosition="0"/>
    </format>
    <format dxfId="511">
      <pivotArea outline="0" collapsedLevelsAreSubtotals="1" fieldPosition="0"/>
    </format>
    <format dxfId="510">
      <pivotArea dataOnly="0" labelOnly="1" outline="0" axis="axisValues" fieldPosition="0"/>
    </format>
  </formats>
  <pivotTableStyleInfo name="PivotStyleLight19"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5"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8.xml><?xml version="1.0" encoding="utf-8"?>
<pivotTableDefinition xmlns="http://schemas.openxmlformats.org/spreadsheetml/2006/main" name="PT24"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EI100:EM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0"/>
      <x v="3"/>
      <x v="4"/>
      <x v="5"/>
    </i>
    <i>
      <x v="34"/>
      <x v="3"/>
      <x v="15"/>
      <x v="17"/>
    </i>
    <i>
      <x v="17"/>
      <x v="3"/>
      <x v="1"/>
      <x v="3"/>
    </i>
    <i>
      <x v="27"/>
      <x v="3"/>
      <x v="11"/>
      <x v="12"/>
    </i>
    <i>
      <x v="39"/>
      <x v="3"/>
      <x v="15"/>
      <x v="22"/>
    </i>
    <i>
      <x v="49"/>
      <x v="3"/>
      <x v="22"/>
      <x v="25"/>
    </i>
    <i>
      <x v="25"/>
      <x v="3"/>
      <x v="9"/>
      <x v="10"/>
    </i>
    <i>
      <x v="24"/>
      <x v="3"/>
      <x v="8"/>
      <x v="9"/>
    </i>
    <i>
      <x v="29"/>
      <x v="3"/>
      <x v="13"/>
      <x v="14"/>
    </i>
    <i>
      <x v="18"/>
      <x v="3"/>
      <x v="2"/>
      <x v="4"/>
    </i>
  </rowItems>
  <colItems count="1">
    <i/>
  </colItems>
  <dataFields count="1">
    <dataField name="Sum of AST" fld="12" baseField="0" baseItem="0"/>
  </dataFields>
  <formats count="6">
    <format dxfId="521">
      <pivotArea type="all" dataOnly="0" outline="0" fieldPosition="0"/>
    </format>
    <format dxfId="520">
      <pivotArea outline="0" collapsedLevelsAreSubtotals="1" fieldPosition="0"/>
    </format>
    <format dxfId="519">
      <pivotArea dataOnly="0" labelOnly="1" outline="0" axis="axisValues" fieldPosition="0"/>
    </format>
    <format dxfId="518">
      <pivotArea type="all" dataOnly="0" outline="0" fieldPosition="0"/>
    </format>
    <format dxfId="517">
      <pivotArea outline="0" collapsedLevelsAreSubtotals="1" fieldPosition="0"/>
    </format>
    <format dxfId="516">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0"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9.xml><?xml version="1.0" encoding="utf-8"?>
<pivotTableDefinition xmlns="http://schemas.openxmlformats.org/spreadsheetml/2006/main" name="PT30"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FT100:FX111"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1">
    <i>
      <x v="20"/>
      <x v="3"/>
      <x v="4"/>
      <x v="5"/>
    </i>
    <i>
      <x v="31"/>
      <x v="3"/>
      <x v="14"/>
      <x v="15"/>
    </i>
    <i>
      <x v="32"/>
      <x v="3"/>
      <x v="11"/>
      <x v="16"/>
    </i>
    <i>
      <x v="38"/>
      <x v="3"/>
      <x v="14"/>
      <x v="21"/>
    </i>
    <i>
      <x v="21"/>
      <x v="3"/>
      <x v="5"/>
      <x v="6"/>
    </i>
    <i>
      <x v="34"/>
      <x v="3"/>
      <x v="15"/>
      <x v="17"/>
    </i>
    <i>
      <x v="27"/>
      <x v="3"/>
      <x v="11"/>
      <x v="12"/>
    </i>
    <i>
      <x v="37"/>
      <x v="3"/>
      <x v="16"/>
      <x v="20"/>
    </i>
    <i>
      <x v="49"/>
      <x v="3"/>
      <x v="22"/>
      <x v="25"/>
    </i>
    <i>
      <x v="35"/>
      <x v="3"/>
      <x v="13"/>
      <x v="18"/>
    </i>
    <i>
      <x v="45"/>
      <x v="3"/>
      <x v="18"/>
      <x v="26"/>
    </i>
  </rowItems>
  <colItems count="1">
    <i/>
  </colItems>
  <dataFields count="1">
    <dataField name="Sum of FOUL" fld="16" baseField="0" baseItem="0"/>
  </dataFields>
  <formats count="6">
    <format dxfId="527">
      <pivotArea type="all" dataOnly="0" outline="0" fieldPosition="0"/>
    </format>
    <format dxfId="526">
      <pivotArea outline="0" collapsedLevelsAreSubtotals="1" fieldPosition="0"/>
    </format>
    <format dxfId="525">
      <pivotArea dataOnly="0" labelOnly="1" outline="0" axis="axisValues" fieldPosition="0"/>
    </format>
    <format dxfId="524">
      <pivotArea type="all" dataOnly="0" outline="0" fieldPosition="0"/>
    </format>
    <format dxfId="523">
      <pivotArea outline="0" collapsedLevelsAreSubtotals="1" fieldPosition="0"/>
    </format>
    <format dxfId="522">
      <pivotArea dataOnly="0" labelOnly="1" outline="0" axis="axisValues" fieldPosition="0"/>
    </format>
  </formats>
  <pivotTableStyleInfo name="PivotStyleLight17"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5"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ppt20"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EK1000:EQ1010" firstHeaderRow="0"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0">
    <i>
      <x v="411"/>
      <x v="19"/>
      <x v="3"/>
      <x v="14"/>
      <x v="15"/>
    </i>
    <i>
      <x v="272"/>
      <x v="15"/>
      <x v="3"/>
      <x v="9"/>
      <x v="10"/>
    </i>
    <i>
      <x v="609"/>
      <x v="19"/>
      <x v="3"/>
      <x v="14"/>
      <x v="25"/>
    </i>
    <i>
      <x v="483"/>
      <x v="19"/>
      <x v="3"/>
      <x v="13"/>
      <x v="18"/>
    </i>
    <i>
      <x v="465"/>
      <x v="19"/>
      <x v="3"/>
      <x v="15"/>
      <x v="17"/>
    </i>
    <i>
      <x v="245"/>
      <x v="19"/>
      <x v="3"/>
      <x v="7"/>
      <x v="8"/>
    </i>
    <i>
      <x v="429"/>
      <x v="19"/>
      <x v="3"/>
      <x v="11"/>
      <x v="16"/>
    </i>
    <i>
      <x v="681"/>
      <x v="19"/>
      <x v="3"/>
      <x v="19"/>
      <x v="27"/>
    </i>
    <i>
      <x v="551"/>
      <x v="15"/>
      <x v="3"/>
      <x v="15"/>
      <x v="22"/>
    </i>
    <i>
      <x v="605"/>
      <x v="15"/>
      <x v="3"/>
      <x v="14"/>
      <x v="25"/>
    </i>
  </rowItems>
  <colFields count="1">
    <field x="-2"/>
  </colFields>
  <colItems count="2">
    <i>
      <x/>
    </i>
    <i i="1">
      <x v="1"/>
    </i>
  </colItems>
  <dataFields count="2">
    <dataField name="Sum of 2FGA" fld="8" baseField="0" baseItem="0"/>
    <dataField name="Sum of 2 FG%*" fld="20" baseField="1" baseItem="0" numFmtId="9"/>
  </dataFields>
  <formats count="12">
    <format dxfId="684">
      <pivotArea type="all" dataOnly="0" outline="0" fieldPosition="0"/>
    </format>
    <format dxfId="683">
      <pivotArea outline="0" collapsedLevelsAreSubtotals="1" fieldPosition="0"/>
    </format>
    <format dxfId="682">
      <pivotArea field="24" type="button" dataOnly="0" labelOnly="1" outline="0" axis="axisRow" fieldPosition="0"/>
    </format>
    <format dxfId="681">
      <pivotArea dataOnly="0" labelOnly="1" outline="0" axis="axisValues" fieldPosition="0"/>
    </format>
    <format dxfId="680">
      <pivotArea type="all" dataOnly="0" outline="0" fieldPosition="0"/>
    </format>
    <format dxfId="679">
      <pivotArea dataOnly="0" labelOnly="1" outline="0" axis="axisValues" fieldPosition="0"/>
    </format>
    <format dxfId="678">
      <pivotArea outline="0" fieldPosition="0">
        <references count="1">
          <reference field="4294967294" count="1">
            <x v="1"/>
          </reference>
        </references>
      </pivotArea>
    </format>
    <format dxfId="677">
      <pivotArea type="all" dataOnly="0" outline="0" fieldPosition="0"/>
    </format>
    <format dxfId="676">
      <pivotArea outline="0" collapsedLevelsAreSubtotals="1" fieldPosition="0"/>
    </format>
    <format dxfId="675">
      <pivotArea field="24" type="button" dataOnly="0" labelOnly="1" outline="0" axis="axisRow" fieldPosition="0"/>
    </format>
    <format dxfId="674">
      <pivotArea field="1" type="button" dataOnly="0" labelOnly="1" outline="0" axis="axisRow" fieldPosition="2"/>
    </format>
    <format dxfId="673">
      <pivotArea dataOnly="0" labelOnly="1" outline="0" fieldPosition="0">
        <references count="1">
          <reference field="4294967294" count="2">
            <x v="0"/>
            <x v="1"/>
          </reference>
        </references>
      </pivotArea>
    </format>
  </formats>
  <pivotTableStyleInfo name="PivotStyleLight17" showRowHeaders="1" showColHeaders="1" showRowStripes="0" showColStripes="0" showLastColumn="1"/>
  <filters count="1">
    <filter fld="24" type="count" evalOrder="-1" id="15"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0.xml><?xml version="1.0" encoding="utf-8"?>
<pivotTableDefinition xmlns="http://schemas.openxmlformats.org/spreadsheetml/2006/main" name="PT2"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G100:K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46"/>
      <x v="3"/>
      <x v="19"/>
      <x v="27"/>
    </i>
    <i>
      <x v="28"/>
      <x v="3"/>
      <x v="12"/>
      <x v="13"/>
    </i>
    <i>
      <x v="40"/>
      <x v="3"/>
      <x v="17"/>
      <x v="23"/>
    </i>
    <i>
      <x v="26"/>
      <x v="3"/>
      <x v="10"/>
      <x v="11"/>
    </i>
    <i>
      <x v="38"/>
      <x v="3"/>
      <x v="14"/>
      <x v="21"/>
    </i>
    <i>
      <x v="47"/>
      <x v="3"/>
      <x v="20"/>
      <x v="28"/>
    </i>
    <i>
      <x v="23"/>
      <x v="3"/>
      <x v="7"/>
      <x v="8"/>
    </i>
    <i>
      <x v="36"/>
      <x v="3"/>
      <x v="12"/>
      <x v="19"/>
    </i>
    <i>
      <x v="19"/>
      <x v="3"/>
      <x v="3"/>
      <x v="4"/>
    </i>
    <i>
      <x v="21"/>
      <x v="3"/>
      <x v="5"/>
      <x v="6"/>
    </i>
  </rowItems>
  <colItems count="1">
    <i/>
  </colItems>
  <dataFields count="1">
    <dataField name="Min of TL PTS" fld="17" subtotal="min" baseField="0" baseItem="0"/>
  </dataFields>
  <formats count="6">
    <format dxfId="533">
      <pivotArea type="all" dataOnly="0" outline="0" fieldPosition="0"/>
    </format>
    <format dxfId="532">
      <pivotArea outline="0" collapsedLevelsAreSubtotals="1" fieldPosition="0"/>
    </format>
    <format dxfId="531">
      <pivotArea dataOnly="0" labelOnly="1" outline="0" axis="axisValues" fieldPosition="0"/>
    </format>
    <format dxfId="530">
      <pivotArea type="all" dataOnly="0" outline="0" fieldPosition="0"/>
    </format>
    <format dxfId="529">
      <pivotArea outline="0" collapsedLevelsAreSubtotals="1" fieldPosition="0"/>
    </format>
    <format dxfId="528">
      <pivotArea dataOnly="0" labelOnly="1" outline="0" axis="axisValues" fieldPosition="0"/>
    </format>
  </formats>
  <pivotTableStyleInfo name="PivotStyleLight17" showRowHeaders="1" showColHeaders="1" showRowStripes="0" showColStripes="0" showLastColumn="1"/>
  <filters count="2">
    <filter fld="46" type="captionNotEqual" evalOrder="-1" id="4" stringValue1="Blank">
      <autoFilter ref="A1">
        <filterColumn colId="0">
          <customFilters>
            <customFilter operator="notEqual" val="Blank"/>
          </customFilters>
        </filterColumn>
      </autoFilter>
    </filter>
    <filter fld="46" type="count" evalOrder="-1" id="3"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PivotTable130"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AJ2000:AO2011"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1">
    <i>
      <x v="425"/>
      <x v="15"/>
      <x v="3"/>
      <x v="11"/>
      <x v="16"/>
    </i>
    <i>
      <x v="407"/>
      <x v="15"/>
      <x v="3"/>
      <x v="14"/>
      <x v="15"/>
    </i>
    <i>
      <x v="465"/>
      <x v="19"/>
      <x v="3"/>
      <x v="15"/>
      <x v="17"/>
    </i>
    <i>
      <x v="348"/>
      <x v="24"/>
      <x v="3"/>
      <x v="12"/>
      <x v="13"/>
    </i>
    <i>
      <x v="409"/>
      <x v="17"/>
      <x v="3"/>
      <x v="14"/>
      <x v="15"/>
    </i>
    <i>
      <x v="497"/>
      <x v="15"/>
      <x v="3"/>
      <x v="12"/>
      <x v="19"/>
    </i>
    <i>
      <x v="499"/>
      <x v="17"/>
      <x v="3"/>
      <x v="12"/>
      <x v="19"/>
    </i>
    <i>
      <x v="500"/>
      <x v="18"/>
      <x v="3"/>
      <x v="12"/>
      <x v="19"/>
    </i>
    <i>
      <x v="537"/>
      <x v="19"/>
      <x v="3"/>
      <x v="14"/>
      <x v="21"/>
    </i>
    <i>
      <x v="426"/>
      <x v="16"/>
      <x v="3"/>
      <x v="11"/>
      <x v="16"/>
    </i>
    <i>
      <x v="429"/>
      <x v="19"/>
      <x v="3"/>
      <x v="11"/>
      <x v="16"/>
    </i>
  </rowItems>
  <colItems count="1">
    <i/>
  </colItems>
  <dataFields count="1">
    <dataField name="Sum of BLK" fld="15" baseField="0" baseItem="0"/>
  </dataFields>
  <formats count="9">
    <format dxfId="693">
      <pivotArea type="all" dataOnly="0" outline="0" fieldPosition="0"/>
    </format>
    <format dxfId="692">
      <pivotArea outline="0" collapsedLevelsAreSubtotals="1" fieldPosition="0"/>
    </format>
    <format dxfId="691">
      <pivotArea field="24" type="button" dataOnly="0" labelOnly="1" outline="0" axis="axisRow" fieldPosition="0"/>
    </format>
    <format dxfId="690">
      <pivotArea dataOnly="0" labelOnly="1" outline="0" axis="axisValues" fieldPosition="0"/>
    </format>
    <format dxfId="689">
      <pivotArea type="all" dataOnly="0" outline="0" fieldPosition="0"/>
    </format>
    <format dxfId="688">
      <pivotArea outline="0" collapsedLevelsAreSubtotals="1" fieldPosition="0"/>
    </format>
    <format dxfId="687">
      <pivotArea field="24" type="button" dataOnly="0" labelOnly="1" outline="0" axis="axisRow" fieldPosition="0"/>
    </format>
    <format dxfId="686">
      <pivotArea field="1" type="button" dataOnly="0" labelOnly="1" outline="0" axis="axisRow" fieldPosition="2"/>
    </format>
    <format dxfId="685">
      <pivotArea dataOnly="0" labelOnly="1" outline="0" axis="axisValues" fieldPosition="0"/>
    </format>
  </formats>
  <pivotTableStyleInfo name="PivotStyleLight16" showRowHeaders="1" showColHeaders="1" showRowStripes="0" showColStripes="0" showLastColumn="1"/>
  <filters count="1">
    <filter fld="24" type="count" evalOrder="-1" id="5"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ppt8"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AX1000:BC1035"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35">
    <i>
      <x v="267"/>
      <x v="25"/>
      <x v="3"/>
      <x v="8"/>
      <x v="9"/>
    </i>
    <i>
      <x v="570"/>
      <x v="16"/>
      <x v="3"/>
      <x v="17"/>
      <x v="23"/>
    </i>
    <i>
      <x v="501"/>
      <x v="19"/>
      <x v="3"/>
      <x v="12"/>
      <x v="19"/>
    </i>
    <i>
      <x v="167"/>
      <x v="18"/>
      <x v="3"/>
      <x v="3"/>
      <x v="4"/>
    </i>
    <i>
      <x v="608"/>
      <x v="18"/>
      <x v="3"/>
      <x v="14"/>
      <x v="25"/>
    </i>
    <i>
      <x v="260"/>
      <x v="18"/>
      <x v="3"/>
      <x v="8"/>
      <x v="9"/>
    </i>
    <i>
      <x v="698"/>
      <x v="18"/>
      <x v="3"/>
      <x v="20"/>
      <x v="28"/>
    </i>
    <i>
      <x v="554"/>
      <x v="18"/>
      <x v="3"/>
      <x v="15"/>
      <x v="22"/>
    </i>
    <i>
      <x v="677"/>
      <x v="15"/>
      <x v="3"/>
      <x v="19"/>
      <x v="27"/>
    </i>
    <i>
      <x v="245"/>
      <x v="19"/>
      <x v="3"/>
      <x v="7"/>
      <x v="8"/>
    </i>
    <i>
      <x v="262"/>
      <x v="20"/>
      <x v="3"/>
      <x v="8"/>
      <x v="9"/>
    </i>
    <i>
      <x v="502"/>
      <x v="20"/>
      <x v="3"/>
      <x v="12"/>
      <x v="19"/>
    </i>
    <i>
      <x v="141"/>
      <x v="18"/>
      <x v="3"/>
      <x v="1"/>
      <x v="3"/>
    </i>
    <i>
      <x v="572"/>
      <x v="18"/>
      <x v="3"/>
      <x v="17"/>
      <x v="23"/>
    </i>
    <i>
      <x v="275"/>
      <x v="18"/>
      <x v="3"/>
      <x v="9"/>
      <x v="10"/>
    </i>
    <i>
      <x v="663"/>
      <x v="19"/>
      <x v="3"/>
      <x v="18"/>
      <x v="26"/>
    </i>
    <i>
      <x v="289"/>
      <x v="17"/>
      <x v="3"/>
      <x v="10"/>
      <x v="11"/>
    </i>
    <i>
      <x v="681"/>
      <x v="19"/>
      <x v="3"/>
      <x v="19"/>
      <x v="27"/>
    </i>
    <i>
      <x v="294"/>
      <x v="22"/>
      <x v="3"/>
      <x v="10"/>
      <x v="11"/>
    </i>
    <i>
      <x v="552"/>
      <x v="16"/>
      <x v="3"/>
      <x v="15"/>
      <x v="22"/>
    </i>
    <i>
      <x v="339"/>
      <x v="15"/>
      <x v="3"/>
      <x v="12"/>
      <x v="13"/>
    </i>
    <i>
      <x v="210"/>
      <x v="19"/>
      <x v="3"/>
      <x v="5"/>
      <x v="6"/>
    </i>
    <i>
      <x v="344"/>
      <x v="20"/>
      <x v="3"/>
      <x v="12"/>
      <x v="13"/>
    </i>
    <i>
      <x v="607"/>
      <x v="17"/>
      <x v="3"/>
      <x v="14"/>
      <x v="25"/>
    </i>
    <i>
      <x v="346"/>
      <x v="22"/>
      <x v="3"/>
      <x v="12"/>
      <x v="13"/>
    </i>
    <i>
      <x v="610"/>
      <x v="20"/>
      <x v="3"/>
      <x v="14"/>
      <x v="25"/>
    </i>
    <i>
      <x v="697"/>
      <x v="17"/>
      <x v="3"/>
      <x v="20"/>
      <x v="28"/>
    </i>
    <i>
      <x v="664"/>
      <x v="20"/>
      <x v="3"/>
      <x v="18"/>
      <x v="26"/>
    </i>
    <i>
      <x v="138"/>
      <x v="15"/>
      <x v="3"/>
      <x v="1"/>
      <x v="3"/>
    </i>
    <i>
      <x v="680"/>
      <x v="18"/>
      <x v="3"/>
      <x v="19"/>
      <x v="27"/>
    </i>
    <i>
      <x v="500"/>
      <x v="18"/>
      <x v="3"/>
      <x v="12"/>
      <x v="19"/>
    </i>
    <i>
      <x v="143"/>
      <x v="20"/>
      <x v="3"/>
      <x v="1"/>
      <x v="3"/>
    </i>
    <i>
      <x v="168"/>
      <x v="19"/>
      <x v="3"/>
      <x v="3"/>
      <x v="4"/>
    </i>
    <i>
      <x v="379"/>
      <x v="24"/>
      <x v="3"/>
      <x v="13"/>
      <x v="14"/>
    </i>
    <i>
      <x v="479"/>
      <x v="15"/>
      <x v="3"/>
      <x v="13"/>
      <x v="18"/>
    </i>
  </rowItems>
  <colItems count="1">
    <i/>
  </colItems>
  <dataFields count="1">
    <dataField name="Sum of FOUL" fld="17" baseField="0" baseItem="0"/>
  </dataFields>
  <formats count="9">
    <format dxfId="702">
      <pivotArea type="all" dataOnly="0" outline="0" fieldPosition="0"/>
    </format>
    <format dxfId="701">
      <pivotArea outline="0" collapsedLevelsAreSubtotals="1" fieldPosition="0"/>
    </format>
    <format dxfId="700">
      <pivotArea field="24" type="button" dataOnly="0" labelOnly="1" outline="0" axis="axisRow" fieldPosition="0"/>
    </format>
    <format dxfId="699">
      <pivotArea dataOnly="0" labelOnly="1" outline="0" axis="axisValues" fieldPosition="0"/>
    </format>
    <format dxfId="698">
      <pivotArea type="all" dataOnly="0" outline="0" fieldPosition="0"/>
    </format>
    <format dxfId="697">
      <pivotArea outline="0" collapsedLevelsAreSubtotals="1" fieldPosition="0"/>
    </format>
    <format dxfId="696">
      <pivotArea field="24" type="button" dataOnly="0" labelOnly="1" outline="0" axis="axisRow" fieldPosition="0"/>
    </format>
    <format dxfId="695">
      <pivotArea field="1" type="button" dataOnly="0" labelOnly="1" outline="0" axis="axisRow" fieldPosition="2"/>
    </format>
    <format dxfId="694">
      <pivotArea dataOnly="0" labelOnly="1" outline="0" axis="axisValues" fieldPosition="0"/>
    </format>
  </formats>
  <pivotTableStyleInfo name="PivotStyleLight16" showRowHeaders="1" showColHeaders="1" showRowStripes="0" showColStripes="0" showLastColumn="1"/>
  <filters count="1">
    <filter fld="24" type="count" evalOrder="-1" id="7"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PivotTable125"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BT2000:BZ2010" firstHeaderRow="0"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dataField="1"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0">
    <i>
      <x v="411"/>
      <x v="19"/>
      <x v="3"/>
      <x v="14"/>
      <x v="15"/>
    </i>
    <i>
      <x v="551"/>
      <x v="15"/>
      <x v="3"/>
      <x v="15"/>
      <x v="22"/>
    </i>
    <i>
      <x v="497"/>
      <x v="15"/>
      <x v="3"/>
      <x v="12"/>
      <x v="19"/>
    </i>
    <i>
      <x v="483"/>
      <x v="19"/>
      <x v="3"/>
      <x v="13"/>
      <x v="18"/>
    </i>
    <i>
      <x v="429"/>
      <x v="19"/>
      <x v="3"/>
      <x v="11"/>
      <x v="16"/>
    </i>
    <i>
      <x v="340"/>
      <x v="16"/>
      <x v="3"/>
      <x v="12"/>
      <x v="13"/>
    </i>
    <i>
      <x v="322"/>
      <x v="15"/>
      <x v="3"/>
      <x v="11"/>
      <x v="12"/>
    </i>
    <i>
      <x v="465"/>
      <x v="19"/>
      <x v="3"/>
      <x v="15"/>
      <x v="17"/>
    </i>
    <i>
      <x v="370"/>
      <x v="15"/>
      <x v="3"/>
      <x v="13"/>
      <x v="14"/>
    </i>
    <i>
      <x v="461"/>
      <x v="15"/>
      <x v="3"/>
      <x v="15"/>
      <x v="17"/>
    </i>
  </rowItems>
  <colFields count="1">
    <field x="-2"/>
  </colFields>
  <colItems count="2">
    <i>
      <x/>
    </i>
    <i i="1">
      <x v="1"/>
    </i>
  </colItems>
  <dataFields count="2">
    <dataField name="Sum of TotalFGA" fld="26" baseField="0" baseItem="0"/>
    <dataField name="Max of FG%*" fld="22" subtotal="max" baseField="22" baseItem="506" numFmtId="9"/>
  </dataFields>
  <formats count="9">
    <format dxfId="711">
      <pivotArea type="all" dataOnly="0" outline="0" fieldPosition="0"/>
    </format>
    <format dxfId="710">
      <pivotArea outline="0" collapsedLevelsAreSubtotals="1" fieldPosition="0"/>
    </format>
    <format dxfId="709">
      <pivotArea field="24" type="button" dataOnly="0" labelOnly="1" outline="0" axis="axisRow" fieldPosition="0"/>
    </format>
    <format dxfId="708">
      <pivotArea dataOnly="0" labelOnly="1" outline="0" fieldPosition="0">
        <references count="1">
          <reference field="4294967294" count="2">
            <x v="0"/>
            <x v="1"/>
          </reference>
        </references>
      </pivotArea>
    </format>
    <format dxfId="707">
      <pivotArea type="all" dataOnly="0" outline="0" fieldPosition="0"/>
    </format>
    <format dxfId="706">
      <pivotArea outline="0" collapsedLevelsAreSubtotals="1" fieldPosition="0"/>
    </format>
    <format dxfId="705">
      <pivotArea field="24" type="button" dataOnly="0" labelOnly="1" outline="0" axis="axisRow" fieldPosition="0"/>
    </format>
    <format dxfId="704">
      <pivotArea field="1" type="button" dataOnly="0" labelOnly="1" outline="0" axis="axisRow" fieldPosition="2"/>
    </format>
    <format dxfId="703">
      <pivotArea dataOnly="0" labelOnly="1" outline="0" fieldPosition="0">
        <references count="1">
          <reference field="4294967294" count="2">
            <x v="0"/>
            <x v="1"/>
          </reference>
        </references>
      </pivotArea>
    </format>
  </formats>
  <pivotTableStyleInfo name="PivotStyleLight19" showRowHeaders="1" showColHeaders="1" showRowStripes="0" showColStripes="0" showLastColumn="1"/>
  <filters count="1">
    <filter fld="24"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ppt9"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BE1000:BJ1016"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5">
    <field x="24"/>
    <field x="0"/>
    <field x="1"/>
    <field x="2"/>
    <field x="3"/>
  </rowFields>
  <rowItems count="16">
    <i>
      <x v="429"/>
      <x v="19"/>
      <x v="3"/>
      <x v="11"/>
      <x v="16"/>
    </i>
    <i>
      <x v="609"/>
      <x v="19"/>
      <x v="3"/>
      <x v="14"/>
      <x v="25"/>
    </i>
    <i>
      <x v="663"/>
      <x v="19"/>
      <x v="3"/>
      <x v="18"/>
      <x v="26"/>
    </i>
    <i>
      <x v="272"/>
      <x v="15"/>
      <x v="3"/>
      <x v="9"/>
      <x v="10"/>
    </i>
    <i>
      <x v="465"/>
      <x v="19"/>
      <x v="3"/>
      <x v="15"/>
      <x v="17"/>
    </i>
    <i>
      <x v="370"/>
      <x v="15"/>
      <x v="3"/>
      <x v="13"/>
      <x v="14"/>
    </i>
    <i>
      <x v="731"/>
      <x v="15"/>
      <x v="3"/>
      <x v="22"/>
      <x v="25"/>
    </i>
    <i>
      <x v="245"/>
      <x v="19"/>
      <x v="3"/>
      <x v="7"/>
      <x v="8"/>
    </i>
    <i>
      <x v="551"/>
      <x v="15"/>
      <x v="3"/>
      <x v="15"/>
      <x v="22"/>
    </i>
    <i>
      <x v="483"/>
      <x v="19"/>
      <x v="3"/>
      <x v="13"/>
      <x v="18"/>
    </i>
    <i>
      <x v="713"/>
      <x v="15"/>
      <x v="3"/>
      <x v="21"/>
      <x v="24"/>
    </i>
    <i>
      <x v="695"/>
      <x v="15"/>
      <x v="3"/>
      <x v="20"/>
      <x v="28"/>
    </i>
    <i>
      <x v="411"/>
      <x v="19"/>
      <x v="3"/>
      <x v="14"/>
      <x v="15"/>
    </i>
    <i>
      <x v="143"/>
      <x v="20"/>
      <x v="3"/>
      <x v="1"/>
      <x v="3"/>
    </i>
    <i>
      <x v="220"/>
      <x v="15"/>
      <x v="3"/>
      <x v="6"/>
      <x v="7"/>
    </i>
    <i>
      <x v="605"/>
      <x v="15"/>
      <x v="3"/>
      <x v="14"/>
      <x v="25"/>
    </i>
  </rowItems>
  <colItems count="1">
    <i/>
  </colItems>
  <dataFields count="1">
    <dataField name="Sum of TotalFGM" fld="28" baseField="0" baseItem="0"/>
  </dataFields>
  <formats count="9">
    <format dxfId="720">
      <pivotArea type="all" dataOnly="0" outline="0" fieldPosition="0"/>
    </format>
    <format dxfId="719">
      <pivotArea outline="0" collapsedLevelsAreSubtotals="1" fieldPosition="0"/>
    </format>
    <format dxfId="718">
      <pivotArea field="24" type="button" dataOnly="0" labelOnly="1" outline="0" axis="axisRow" fieldPosition="0"/>
    </format>
    <format dxfId="717">
      <pivotArea dataOnly="0" labelOnly="1" outline="0" axis="axisValues" fieldPosition="0"/>
    </format>
    <format dxfId="716">
      <pivotArea type="all" dataOnly="0" outline="0" fieldPosition="0"/>
    </format>
    <format dxfId="715">
      <pivotArea outline="0" collapsedLevelsAreSubtotals="1" fieldPosition="0"/>
    </format>
    <format dxfId="714">
      <pivotArea field="24" type="button" dataOnly="0" labelOnly="1" outline="0" axis="axisRow" fieldPosition="0"/>
    </format>
    <format dxfId="713">
      <pivotArea field="1" type="button" dataOnly="0" labelOnly="1" outline="0" axis="axisRow" fieldPosition="2"/>
    </format>
    <format dxfId="712">
      <pivotArea dataOnly="0" labelOnly="1" outline="0" axis="axisValues" fieldPosition="0"/>
    </format>
  </formats>
  <pivotTableStyleInfo name="PivotStyleLight19" showRowHeaders="1" showColHeaders="1" showRowStripes="0" showColStripes="0" showLastColumn="1"/>
  <filters count="1">
    <filter fld="24" type="count" evalOrder="-1" id="7"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PivotTable124"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CI2000:CO2012" firstHeaderRow="0"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dataField="1"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2">
    <i>
      <x v="374"/>
      <x v="19"/>
      <x v="3"/>
      <x v="13"/>
      <x v="14"/>
    </i>
    <i>
      <x v="497"/>
      <x v="15"/>
      <x v="3"/>
      <x v="12"/>
      <x v="19"/>
    </i>
    <i>
      <x v="537"/>
      <x v="19"/>
      <x v="3"/>
      <x v="14"/>
      <x v="21"/>
    </i>
    <i>
      <x v="339"/>
      <x v="15"/>
      <x v="3"/>
      <x v="12"/>
      <x v="13"/>
    </i>
    <i>
      <x v="551"/>
      <x v="15"/>
      <x v="3"/>
      <x v="15"/>
      <x v="22"/>
    </i>
    <i>
      <x v="465"/>
      <x v="19"/>
      <x v="3"/>
      <x v="15"/>
      <x v="17"/>
    </i>
    <i>
      <x v="502"/>
      <x v="20"/>
      <x v="3"/>
      <x v="12"/>
      <x v="19"/>
    </i>
    <i>
      <x v="499"/>
      <x v="17"/>
      <x v="3"/>
      <x v="12"/>
      <x v="19"/>
    </i>
    <i>
      <x v="555"/>
      <x v="19"/>
      <x v="3"/>
      <x v="15"/>
      <x v="22"/>
    </i>
    <i>
      <x v="411"/>
      <x v="19"/>
      <x v="3"/>
      <x v="14"/>
      <x v="15"/>
    </i>
    <i>
      <x v="322"/>
      <x v="15"/>
      <x v="3"/>
      <x v="11"/>
      <x v="12"/>
    </i>
    <i>
      <x v="463"/>
      <x v="17"/>
      <x v="3"/>
      <x v="15"/>
      <x v="17"/>
    </i>
  </rowItems>
  <colFields count="1">
    <field x="-2"/>
  </colFields>
  <colItems count="2">
    <i>
      <x/>
    </i>
    <i i="1">
      <x v="1"/>
    </i>
  </colItems>
  <dataFields count="2">
    <dataField name="Max of FT %*" fld="21" subtotal="max" baseField="1" baseItem="0" numFmtId="9"/>
    <dataField name="Sum of FTA" fld="10" baseField="0" baseItem="0"/>
  </dataFields>
  <formats count="10">
    <format dxfId="730">
      <pivotArea type="all" dataOnly="0" outline="0" fieldPosition="0"/>
    </format>
    <format dxfId="729">
      <pivotArea outline="0" collapsedLevelsAreSubtotals="1" fieldPosition="0"/>
    </format>
    <format dxfId="728">
      <pivotArea field="24" type="button" dataOnly="0" labelOnly="1" outline="0" axis="axisRow" fieldPosition="0"/>
    </format>
    <format dxfId="727">
      <pivotArea type="all" dataOnly="0" outline="0" fieldPosition="0"/>
    </format>
    <format dxfId="726">
      <pivotArea outline="0" fieldPosition="0">
        <references count="1">
          <reference field="4294967294" count="1">
            <x v="0"/>
          </reference>
        </references>
      </pivotArea>
    </format>
    <format dxfId="725">
      <pivotArea type="all" dataOnly="0" outline="0" fieldPosition="0"/>
    </format>
    <format dxfId="724">
      <pivotArea outline="0" collapsedLevelsAreSubtotals="1" fieldPosition="0"/>
    </format>
    <format dxfId="723">
      <pivotArea field="24" type="button" dataOnly="0" labelOnly="1" outline="0" axis="axisRow" fieldPosition="0"/>
    </format>
    <format dxfId="722">
      <pivotArea field="1" type="button" dataOnly="0" labelOnly="1" outline="0" axis="axisRow" fieldPosition="2"/>
    </format>
    <format dxfId="721">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filters count="1">
    <filter fld="24" type="valueGreaterThan" evalOrder="-1" id="5"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ppt7"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AQ1000:AV1026"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26">
    <i>
      <x v="501"/>
      <x v="19"/>
      <x v="3"/>
      <x v="12"/>
      <x v="19"/>
    </i>
    <i>
      <x v="537"/>
      <x v="19"/>
      <x v="3"/>
      <x v="14"/>
      <x v="21"/>
    </i>
    <i>
      <x v="465"/>
      <x v="19"/>
      <x v="3"/>
      <x v="15"/>
      <x v="17"/>
    </i>
    <i>
      <x v="699"/>
      <x v="19"/>
      <x v="3"/>
      <x v="20"/>
      <x v="28"/>
    </i>
    <i>
      <x v="210"/>
      <x v="19"/>
      <x v="3"/>
      <x v="5"/>
      <x v="6"/>
    </i>
    <i>
      <x v="289"/>
      <x v="17"/>
      <x v="3"/>
      <x v="10"/>
      <x v="11"/>
    </i>
    <i>
      <x v="339"/>
      <x v="15"/>
      <x v="3"/>
      <x v="12"/>
      <x v="13"/>
    </i>
    <i>
      <x v="167"/>
      <x v="18"/>
      <x v="3"/>
      <x v="3"/>
      <x v="4"/>
    </i>
    <i>
      <x v="696"/>
      <x v="16"/>
      <x v="3"/>
      <x v="20"/>
      <x v="28"/>
    </i>
    <i>
      <x v="325"/>
      <x v="18"/>
      <x v="3"/>
      <x v="11"/>
      <x v="12"/>
    </i>
    <i>
      <x v="499"/>
      <x v="17"/>
      <x v="3"/>
      <x v="12"/>
      <x v="19"/>
    </i>
    <i>
      <x v="341"/>
      <x v="17"/>
      <x v="3"/>
      <x v="12"/>
      <x v="13"/>
    </i>
    <i>
      <x v="677"/>
      <x v="15"/>
      <x v="3"/>
      <x v="19"/>
      <x v="27"/>
    </i>
    <i>
      <x v="344"/>
      <x v="20"/>
      <x v="3"/>
      <x v="12"/>
      <x v="13"/>
    </i>
    <i>
      <x v="241"/>
      <x v="15"/>
      <x v="3"/>
      <x v="7"/>
      <x v="8"/>
    </i>
    <i>
      <x v="374"/>
      <x v="19"/>
      <x v="3"/>
      <x v="13"/>
      <x v="14"/>
    </i>
    <i>
      <x v="168"/>
      <x v="19"/>
      <x v="3"/>
      <x v="3"/>
      <x v="4"/>
    </i>
    <i>
      <x v="243"/>
      <x v="17"/>
      <x v="3"/>
      <x v="7"/>
      <x v="8"/>
    </i>
    <i>
      <x v="663"/>
      <x v="19"/>
      <x v="3"/>
      <x v="18"/>
      <x v="26"/>
    </i>
    <i>
      <x v="408"/>
      <x v="16"/>
      <x v="3"/>
      <x v="14"/>
      <x v="15"/>
    </i>
    <i>
      <x v="681"/>
      <x v="19"/>
      <x v="3"/>
      <x v="19"/>
      <x v="27"/>
    </i>
    <i>
      <x v="411"/>
      <x v="19"/>
      <x v="3"/>
      <x v="14"/>
      <x v="15"/>
    </i>
    <i>
      <x v="698"/>
      <x v="18"/>
      <x v="3"/>
      <x v="20"/>
      <x v="28"/>
    </i>
    <i>
      <x v="432"/>
      <x v="22"/>
      <x v="3"/>
      <x v="11"/>
      <x v="16"/>
    </i>
    <i>
      <x v="272"/>
      <x v="15"/>
      <x v="3"/>
      <x v="9"/>
      <x v="10"/>
    </i>
    <i>
      <x v="407"/>
      <x v="15"/>
      <x v="3"/>
      <x v="14"/>
      <x v="15"/>
    </i>
  </rowItems>
  <colItems count="1">
    <i/>
  </colItems>
  <dataFields count="1">
    <dataField name="Sum of TO" fld="16" baseField="0" baseItem="0"/>
  </dataFields>
  <formats count="9">
    <format dxfId="739">
      <pivotArea type="all" dataOnly="0" outline="0" fieldPosition="0"/>
    </format>
    <format dxfId="738">
      <pivotArea outline="0" collapsedLevelsAreSubtotals="1" fieldPosition="0"/>
    </format>
    <format dxfId="737">
      <pivotArea field="24" type="button" dataOnly="0" labelOnly="1" outline="0" axis="axisRow" fieldPosition="0"/>
    </format>
    <format dxfId="736">
      <pivotArea dataOnly="0" labelOnly="1" outline="0" axis="axisValues" fieldPosition="0"/>
    </format>
    <format dxfId="735">
      <pivotArea type="all" dataOnly="0" outline="0" fieldPosition="0"/>
    </format>
    <format dxfId="734">
      <pivotArea outline="0" collapsedLevelsAreSubtotals="1" fieldPosition="0"/>
    </format>
    <format dxfId="733">
      <pivotArea field="24" type="button" dataOnly="0" labelOnly="1" outline="0" axis="axisRow" fieldPosition="0"/>
    </format>
    <format dxfId="732">
      <pivotArea field="1" type="button" dataOnly="0" labelOnly="1" outline="0" axis="axisRow" fieldPosition="2"/>
    </format>
    <format dxfId="731">
      <pivotArea dataOnly="0" labelOnly="1" outline="0" axis="axisValues" fieldPosition="0"/>
    </format>
  </formats>
  <pivotTableStyleInfo name="PivotStyleLight16" showRowHeaders="1" showColHeaders="1" showRowStripes="0" showColStripes="0" showLastColumn="1"/>
  <filters count="1">
    <filter fld="24" type="count" evalOrder="-1" id="6"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name="ppt15"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CY1000:DD1014"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4">
    <i>
      <x v="370"/>
      <x v="15"/>
      <x v="3"/>
      <x v="13"/>
      <x v="14"/>
    </i>
    <i>
      <x v="731"/>
      <x v="15"/>
      <x v="3"/>
      <x v="22"/>
      <x v="25"/>
    </i>
    <i>
      <x v="258"/>
      <x v="16"/>
      <x v="3"/>
      <x v="8"/>
      <x v="9"/>
    </i>
    <i>
      <x v="407"/>
      <x v="15"/>
      <x v="3"/>
      <x v="14"/>
      <x v="15"/>
    </i>
    <i>
      <x v="713"/>
      <x v="15"/>
      <x v="3"/>
      <x v="21"/>
      <x v="24"/>
    </i>
    <i>
      <x v="552"/>
      <x v="16"/>
      <x v="3"/>
      <x v="15"/>
      <x v="22"/>
    </i>
    <i>
      <x v="206"/>
      <x v="15"/>
      <x v="3"/>
      <x v="5"/>
      <x v="6"/>
    </i>
    <i>
      <x v="480"/>
      <x v="16"/>
      <x v="3"/>
      <x v="13"/>
      <x v="18"/>
    </i>
    <i>
      <x v="461"/>
      <x v="15"/>
      <x v="3"/>
      <x v="15"/>
      <x v="17"/>
    </i>
    <i>
      <x v="164"/>
      <x v="15"/>
      <x v="3"/>
      <x v="3"/>
      <x v="4"/>
    </i>
    <i>
      <x v="714"/>
      <x v="16"/>
      <x v="3"/>
      <x v="21"/>
      <x v="24"/>
    </i>
    <i>
      <x v="515"/>
      <x v="15"/>
      <x v="3"/>
      <x v="16"/>
      <x v="20"/>
    </i>
    <i>
      <x v="340"/>
      <x v="16"/>
      <x v="3"/>
      <x v="12"/>
      <x v="13"/>
    </i>
    <i>
      <x v="152"/>
      <x v="16"/>
      <x v="3"/>
      <x v="2"/>
      <x v="4"/>
    </i>
  </rowItems>
  <colItems count="1">
    <i/>
  </colItems>
  <dataFields count="1">
    <dataField name="Sum of 3FGM" fld="5" baseField="0" baseItem="0"/>
  </dataFields>
  <formats count="9">
    <format dxfId="748">
      <pivotArea type="all" dataOnly="0" outline="0" fieldPosition="0"/>
    </format>
    <format dxfId="747">
      <pivotArea outline="0" collapsedLevelsAreSubtotals="1" fieldPosition="0"/>
    </format>
    <format dxfId="746">
      <pivotArea field="24" type="button" dataOnly="0" labelOnly="1" outline="0" axis="axisRow" fieldPosition="0"/>
    </format>
    <format dxfId="745">
      <pivotArea dataOnly="0" labelOnly="1" outline="0" axis="axisValues" fieldPosition="0"/>
    </format>
    <format dxfId="744">
      <pivotArea type="all" dataOnly="0" outline="0" fieldPosition="0"/>
    </format>
    <format dxfId="743">
      <pivotArea outline="0" collapsedLevelsAreSubtotals="1" fieldPosition="0"/>
    </format>
    <format dxfId="742">
      <pivotArea field="24" type="button" dataOnly="0" labelOnly="1" outline="0" axis="axisRow" fieldPosition="0"/>
    </format>
    <format dxfId="741">
      <pivotArea field="1" type="button" dataOnly="0" labelOnly="1" outline="0" axis="axisRow" fieldPosition="2"/>
    </format>
    <format dxfId="740">
      <pivotArea dataOnly="0" labelOnly="1" outline="0" axis="axisValues" fieldPosition="0"/>
    </format>
  </formats>
  <pivotTableStyleInfo name="PivotStyleLight18" showRowHeaders="1" showColHeaders="1" showRowStripes="0" showColStripes="0" showLastColumn="1"/>
  <filters count="1">
    <filter fld="24" type="count" evalOrder="-1" id="1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35"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O2000:T2011"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1">
    <i>
      <x v="501"/>
      <x v="19"/>
      <x v="3"/>
      <x v="12"/>
      <x v="19"/>
    </i>
    <i>
      <x v="479"/>
      <x v="15"/>
      <x v="3"/>
      <x v="13"/>
      <x v="18"/>
    </i>
    <i>
      <x v="551"/>
      <x v="15"/>
      <x v="3"/>
      <x v="15"/>
      <x v="22"/>
    </i>
    <i>
      <x v="483"/>
      <x v="19"/>
      <x v="3"/>
      <x v="13"/>
      <x v="18"/>
    </i>
    <i>
      <x v="355"/>
      <x v="28"/>
      <x v="3"/>
      <x v="12"/>
      <x v="13"/>
    </i>
    <i>
      <x v="499"/>
      <x v="17"/>
      <x v="3"/>
      <x v="12"/>
      <x v="19"/>
    </i>
    <i>
      <x v="411"/>
      <x v="19"/>
      <x v="3"/>
      <x v="14"/>
      <x v="15"/>
    </i>
    <i>
      <x v="425"/>
      <x v="15"/>
      <x v="3"/>
      <x v="11"/>
      <x v="16"/>
    </i>
    <i>
      <x v="424"/>
      <x v="28"/>
      <x v="3"/>
      <x v="14"/>
      <x v="15"/>
    </i>
    <i>
      <x v="429"/>
      <x v="19"/>
      <x v="3"/>
      <x v="11"/>
      <x v="16"/>
    </i>
    <i>
      <x v="465"/>
      <x v="19"/>
      <x v="3"/>
      <x v="15"/>
      <x v="17"/>
    </i>
  </rowItems>
  <colItems count="1">
    <i/>
  </colItems>
  <dataFields count="1">
    <dataField name="Sum of OFF REB" fld="11" baseField="0" baseItem="0"/>
  </dataFields>
  <formats count="9">
    <format dxfId="584">
      <pivotArea type="all" dataOnly="0" outline="0" fieldPosition="0"/>
    </format>
    <format dxfId="583">
      <pivotArea outline="0" collapsedLevelsAreSubtotals="1" fieldPosition="0"/>
    </format>
    <format dxfId="582">
      <pivotArea field="24" type="button" dataOnly="0" labelOnly="1" outline="0" axis="axisRow" fieldPosition="0"/>
    </format>
    <format dxfId="581">
      <pivotArea dataOnly="0" labelOnly="1" outline="0" axis="axisValues" fieldPosition="0"/>
    </format>
    <format dxfId="580">
      <pivotArea type="all" dataOnly="0" outline="0" fieldPosition="0"/>
    </format>
    <format dxfId="579">
      <pivotArea outline="0" collapsedLevelsAreSubtotals="1" fieldPosition="0"/>
    </format>
    <format dxfId="578">
      <pivotArea field="24" type="button" dataOnly="0" labelOnly="1" outline="0" axis="axisRow" fieldPosition="0"/>
    </format>
    <format dxfId="577">
      <pivotArea field="1" type="button" dataOnly="0" labelOnly="1" outline="0" axis="axisRow" fieldPosition="2"/>
    </format>
    <format dxfId="576">
      <pivotArea dataOnly="0" labelOnly="1" outline="0" axis="axisValues" fieldPosition="0"/>
    </format>
  </formats>
  <pivotTableStyleInfo name="PivotStyleLight16" showRowHeaders="1" showColHeaders="1" showRowStripes="0" showColStripes="0" showLastColumn="1"/>
  <filters count="1">
    <filter fld="24" type="count" evalOrder="-1" id="9"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name="PivotTable122"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DN2000:DT2011" firstHeaderRow="0"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1">
    <i>
      <x v="480"/>
      <x v="16"/>
      <x v="3"/>
      <x v="13"/>
      <x v="18"/>
    </i>
    <i>
      <x v="461"/>
      <x v="15"/>
      <x v="3"/>
      <x v="15"/>
      <x v="17"/>
    </i>
    <i>
      <x v="498"/>
      <x v="16"/>
      <x v="3"/>
      <x v="12"/>
      <x v="19"/>
    </i>
    <i>
      <x v="340"/>
      <x v="16"/>
      <x v="3"/>
      <x v="12"/>
      <x v="13"/>
    </i>
    <i>
      <x v="370"/>
      <x v="15"/>
      <x v="3"/>
      <x v="13"/>
      <x v="14"/>
    </i>
    <i>
      <x v="552"/>
      <x v="16"/>
      <x v="3"/>
      <x v="15"/>
      <x v="22"/>
    </i>
    <i>
      <x v="407"/>
      <x v="15"/>
      <x v="3"/>
      <x v="14"/>
      <x v="15"/>
    </i>
    <i>
      <x v="346"/>
      <x v="22"/>
      <x v="3"/>
      <x v="12"/>
      <x v="13"/>
    </i>
    <i>
      <x v="408"/>
      <x v="16"/>
      <x v="3"/>
      <x v="14"/>
      <x v="15"/>
    </i>
    <i>
      <x v="497"/>
      <x v="15"/>
      <x v="3"/>
      <x v="12"/>
      <x v="19"/>
    </i>
    <i>
      <x v="323"/>
      <x v="16"/>
      <x v="3"/>
      <x v="11"/>
      <x v="12"/>
    </i>
  </rowItems>
  <colFields count="1">
    <field x="-2"/>
  </colFields>
  <colItems count="2">
    <i>
      <x/>
    </i>
    <i i="1">
      <x v="1"/>
    </i>
  </colItems>
  <dataFields count="2">
    <dataField name="Sum of 3FGA" fld="6" baseField="0" baseItem="0"/>
    <dataField name="Sum of 3 FG%*" fld="19" baseField="1" baseItem="0" numFmtId="9"/>
  </dataFields>
  <formats count="12">
    <format dxfId="760">
      <pivotArea type="all" dataOnly="0" outline="0" fieldPosition="0"/>
    </format>
    <format dxfId="759">
      <pivotArea outline="0" collapsedLevelsAreSubtotals="1" fieldPosition="0"/>
    </format>
    <format dxfId="758">
      <pivotArea field="24" type="button" dataOnly="0" labelOnly="1" outline="0" axis="axisRow" fieldPosition="0"/>
    </format>
    <format dxfId="757">
      <pivotArea dataOnly="0" labelOnly="1" outline="0" axis="axisValues" fieldPosition="0"/>
    </format>
    <format dxfId="756">
      <pivotArea type="all" dataOnly="0" outline="0" fieldPosition="0"/>
    </format>
    <format dxfId="755">
      <pivotArea dataOnly="0" labelOnly="1" outline="0" axis="axisValues" fieldPosition="0"/>
    </format>
    <format dxfId="754">
      <pivotArea outline="0" fieldPosition="0">
        <references count="1">
          <reference field="4294967294" count="1">
            <x v="1"/>
          </reference>
        </references>
      </pivotArea>
    </format>
    <format dxfId="753">
      <pivotArea type="all" dataOnly="0" outline="0" fieldPosition="0"/>
    </format>
    <format dxfId="752">
      <pivotArea outline="0" collapsedLevelsAreSubtotals="1" fieldPosition="0"/>
    </format>
    <format dxfId="751">
      <pivotArea field="24" type="button" dataOnly="0" labelOnly="1" outline="0" axis="axisRow" fieldPosition="0"/>
    </format>
    <format dxfId="750">
      <pivotArea field="1" type="button" dataOnly="0" labelOnly="1" outline="0" axis="axisRow" fieldPosition="2"/>
    </format>
    <format dxfId="749">
      <pivotArea dataOnly="0" labelOnly="1" outline="0" fieldPosition="0">
        <references count="1">
          <reference field="4294967294" count="2">
            <x v="0"/>
            <x v="1"/>
          </reference>
        </references>
      </pivotArea>
    </format>
  </formats>
  <pivotTableStyleInfo name="PivotStyleLight18" showRowHeaders="1" showColHeaders="1" showRowStripes="0" showColStripes="0" showLastColumn="1"/>
  <filters count="1">
    <filter fld="24" type="count" evalOrder="-1" id="1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name="PivotTable126"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H2000:M2016"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5">
    <field x="24"/>
    <field x="0"/>
    <field x="1"/>
    <field x="2"/>
    <field x="3"/>
  </rowFields>
  <rowItems count="16">
    <i>
      <x v="551"/>
      <x v="15"/>
      <x v="3"/>
      <x v="15"/>
      <x v="22"/>
    </i>
    <i>
      <x v="411"/>
      <x v="19"/>
      <x v="3"/>
      <x v="14"/>
      <x v="15"/>
    </i>
    <i>
      <x v="497"/>
      <x v="15"/>
      <x v="3"/>
      <x v="12"/>
      <x v="19"/>
    </i>
    <i>
      <x v="479"/>
      <x v="15"/>
      <x v="3"/>
      <x v="13"/>
      <x v="18"/>
    </i>
    <i>
      <x v="501"/>
      <x v="19"/>
      <x v="3"/>
      <x v="12"/>
      <x v="19"/>
    </i>
    <i>
      <x v="339"/>
      <x v="15"/>
      <x v="3"/>
      <x v="12"/>
      <x v="13"/>
    </i>
    <i>
      <x v="325"/>
      <x v="18"/>
      <x v="3"/>
      <x v="11"/>
      <x v="12"/>
    </i>
    <i>
      <x v="425"/>
      <x v="15"/>
      <x v="3"/>
      <x v="11"/>
      <x v="16"/>
    </i>
    <i>
      <x v="483"/>
      <x v="19"/>
      <x v="3"/>
      <x v="13"/>
      <x v="18"/>
    </i>
    <i>
      <x v="533"/>
      <x v="15"/>
      <x v="3"/>
      <x v="14"/>
      <x v="21"/>
    </i>
    <i>
      <x v="341"/>
      <x v="17"/>
      <x v="3"/>
      <x v="12"/>
      <x v="13"/>
    </i>
    <i>
      <x v="537"/>
      <x v="19"/>
      <x v="3"/>
      <x v="14"/>
      <x v="21"/>
    </i>
    <i>
      <x v="429"/>
      <x v="19"/>
      <x v="3"/>
      <x v="11"/>
      <x v="16"/>
    </i>
    <i>
      <x v="555"/>
      <x v="19"/>
      <x v="3"/>
      <x v="15"/>
      <x v="22"/>
    </i>
    <i>
      <x v="424"/>
      <x v="28"/>
      <x v="3"/>
      <x v="14"/>
      <x v="15"/>
    </i>
    <i>
      <x v="465"/>
      <x v="19"/>
      <x v="3"/>
      <x v="15"/>
      <x v="17"/>
    </i>
  </rowItems>
  <colItems count="1">
    <i/>
  </colItems>
  <dataFields count="1">
    <dataField name="Sum of TotalREB" fld="27" baseField="0" baseItem="0"/>
  </dataFields>
  <formats count="9">
    <format dxfId="769">
      <pivotArea type="all" dataOnly="0" outline="0" fieldPosition="0"/>
    </format>
    <format dxfId="768">
      <pivotArea outline="0" collapsedLevelsAreSubtotals="1" fieldPosition="0"/>
    </format>
    <format dxfId="767">
      <pivotArea field="24" type="button" dataOnly="0" labelOnly="1" outline="0" axis="axisRow" fieldPosition="0"/>
    </format>
    <format dxfId="766">
      <pivotArea dataOnly="0" labelOnly="1" outline="0" axis="axisValues" fieldPosition="0"/>
    </format>
    <format dxfId="765">
      <pivotArea type="all" dataOnly="0" outline="0" fieldPosition="0"/>
    </format>
    <format dxfId="764">
      <pivotArea outline="0" collapsedLevelsAreSubtotals="1" fieldPosition="0"/>
    </format>
    <format dxfId="763">
      <pivotArea field="24" type="button" dataOnly="0" labelOnly="1" outline="0" axis="axisRow" fieldPosition="0"/>
    </format>
    <format dxfId="762">
      <pivotArea field="1" type="button" dataOnly="0" labelOnly="1" outline="0" axis="axisRow" fieldPosition="2"/>
    </format>
    <format dxfId="761">
      <pivotArea dataOnly="0" labelOnly="1" outline="0" axis="axisValues" fieldPosition="0"/>
    </format>
  </formats>
  <pivotTableStyleInfo name="PivotStyleLight16" showRowHeaders="1" showColHeaders="1" showRowStripes="0" showColStripes="0" showLastColumn="1"/>
  <filters count="1">
    <filter fld="24"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name="PivotTable134"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DV2000:EA2010"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0">
    <i>
      <x v="429"/>
      <x v="19"/>
      <x v="3"/>
      <x v="11"/>
      <x v="16"/>
    </i>
    <i>
      <x v="465"/>
      <x v="19"/>
      <x v="3"/>
      <x v="15"/>
      <x v="17"/>
    </i>
    <i>
      <x v="551"/>
      <x v="15"/>
      <x v="3"/>
      <x v="15"/>
      <x v="22"/>
    </i>
    <i>
      <x v="483"/>
      <x v="19"/>
      <x v="3"/>
      <x v="13"/>
      <x v="18"/>
    </i>
    <i>
      <x v="425"/>
      <x v="15"/>
      <x v="3"/>
      <x v="11"/>
      <x v="16"/>
    </i>
    <i>
      <x v="325"/>
      <x v="18"/>
      <x v="3"/>
      <x v="11"/>
      <x v="12"/>
    </i>
    <i>
      <x v="484"/>
      <x v="20"/>
      <x v="3"/>
      <x v="13"/>
      <x v="18"/>
    </i>
    <i>
      <x v="555"/>
      <x v="19"/>
      <x v="3"/>
      <x v="15"/>
      <x v="22"/>
    </i>
    <i>
      <x v="411"/>
      <x v="19"/>
      <x v="3"/>
      <x v="14"/>
      <x v="15"/>
    </i>
    <i>
      <x v="466"/>
      <x v="20"/>
      <x v="3"/>
      <x v="15"/>
      <x v="17"/>
    </i>
  </rowItems>
  <colItems count="1">
    <i/>
  </colItems>
  <dataFields count="1">
    <dataField name="Sum of 2FGM" fld="7" baseField="0" baseItem="0"/>
  </dataFields>
  <formats count="9">
    <format dxfId="778">
      <pivotArea type="all" dataOnly="0" outline="0" fieldPosition="0"/>
    </format>
    <format dxfId="777">
      <pivotArea outline="0" collapsedLevelsAreSubtotals="1" fieldPosition="0"/>
    </format>
    <format dxfId="776">
      <pivotArea field="24" type="button" dataOnly="0" labelOnly="1" outline="0" axis="axisRow" fieldPosition="0"/>
    </format>
    <format dxfId="775">
      <pivotArea dataOnly="0" labelOnly="1" outline="0" axis="axisValues" fieldPosition="0"/>
    </format>
    <format dxfId="774">
      <pivotArea type="all" dataOnly="0" outline="0" fieldPosition="0"/>
    </format>
    <format dxfId="773">
      <pivotArea outline="0" collapsedLevelsAreSubtotals="1" fieldPosition="0"/>
    </format>
    <format dxfId="772">
      <pivotArea field="24" type="button" dataOnly="0" labelOnly="1" outline="0" axis="axisRow" fieldPosition="0"/>
    </format>
    <format dxfId="771">
      <pivotArea field="1" type="button" dataOnly="0" labelOnly="1" outline="0" axis="axisRow" fieldPosition="2"/>
    </format>
    <format dxfId="770">
      <pivotArea dataOnly="0" labelOnly="1" outline="0" axis="axisValues" fieldPosition="0"/>
    </format>
  </formats>
  <pivotTableStyleInfo name="PivotStyleLight17" showRowHeaders="1" showColHeaders="1" showRowStripes="0" showColStripes="0" showLastColumn="1"/>
  <filters count="1">
    <filter fld="24" type="count" evalOrder="-1" id="15"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name="PivotTable128"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V2000:AA2013"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3">
    <i>
      <x v="426"/>
      <x v="16"/>
      <x v="3"/>
      <x v="11"/>
      <x v="16"/>
    </i>
    <i>
      <x v="409"/>
      <x v="17"/>
      <x v="3"/>
      <x v="14"/>
      <x v="15"/>
    </i>
    <i>
      <x v="553"/>
      <x v="17"/>
      <x v="3"/>
      <x v="15"/>
      <x v="22"/>
    </i>
    <i>
      <x v="327"/>
      <x v="20"/>
      <x v="3"/>
      <x v="11"/>
      <x v="12"/>
    </i>
    <i>
      <x v="463"/>
      <x v="17"/>
      <x v="3"/>
      <x v="15"/>
      <x v="17"/>
    </i>
    <i>
      <x v="555"/>
      <x v="19"/>
      <x v="3"/>
      <x v="15"/>
      <x v="22"/>
    </i>
    <i>
      <x v="483"/>
      <x v="19"/>
      <x v="3"/>
      <x v="13"/>
      <x v="18"/>
    </i>
    <i>
      <x v="468"/>
      <x v="22"/>
      <x v="3"/>
      <x v="15"/>
      <x v="17"/>
    </i>
    <i>
      <x v="324"/>
      <x v="17"/>
      <x v="3"/>
      <x v="11"/>
      <x v="12"/>
    </i>
    <i>
      <x v="374"/>
      <x v="19"/>
      <x v="3"/>
      <x v="13"/>
      <x v="14"/>
    </i>
    <i>
      <x v="465"/>
      <x v="19"/>
      <x v="3"/>
      <x v="15"/>
      <x v="17"/>
    </i>
    <i>
      <x v="432"/>
      <x v="22"/>
      <x v="3"/>
      <x v="11"/>
      <x v="16"/>
    </i>
    <i>
      <x v="466"/>
      <x v="20"/>
      <x v="3"/>
      <x v="15"/>
      <x v="17"/>
    </i>
  </rowItems>
  <colItems count="1">
    <i/>
  </colItems>
  <dataFields count="1">
    <dataField name="Sum of AST" fld="13" baseField="0" baseItem="0"/>
  </dataFields>
  <formats count="9">
    <format dxfId="787">
      <pivotArea type="all" dataOnly="0" outline="0" fieldPosition="0"/>
    </format>
    <format dxfId="786">
      <pivotArea outline="0" collapsedLevelsAreSubtotals="1" fieldPosition="0"/>
    </format>
    <format dxfId="785">
      <pivotArea field="24" type="button" dataOnly="0" labelOnly="1" outline="0" axis="axisRow" fieldPosition="0"/>
    </format>
    <format dxfId="784">
      <pivotArea dataOnly="0" labelOnly="1" outline="0" axis="axisValues" fieldPosition="0"/>
    </format>
    <format dxfId="783">
      <pivotArea type="all" dataOnly="0" outline="0" fieldPosition="0"/>
    </format>
    <format dxfId="782">
      <pivotArea outline="0" collapsedLevelsAreSubtotals="1" fieldPosition="0"/>
    </format>
    <format dxfId="781">
      <pivotArea field="24" type="button" dataOnly="0" labelOnly="1" outline="0" axis="axisRow" fieldPosition="0"/>
    </format>
    <format dxfId="780">
      <pivotArea field="1" type="button" dataOnly="0" labelOnly="1" outline="0" axis="axisRow" fieldPosition="2"/>
    </format>
    <format dxfId="779">
      <pivotArea dataOnly="0" labelOnly="1" outline="0" axis="axisValues" fieldPosition="0"/>
    </format>
  </formats>
  <pivotTableStyleInfo name="PivotStyleLight16" showRowHeaders="1" showColHeaders="1" showRowStripes="0" showColStripes="0" showLastColumn="1"/>
  <filters count="1">
    <filter fld="24"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name="ppt3"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O1000:T1010"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0">
    <i>
      <x v="501"/>
      <x v="19"/>
      <x v="3"/>
      <x v="12"/>
      <x v="19"/>
    </i>
    <i>
      <x v="551"/>
      <x v="15"/>
      <x v="3"/>
      <x v="15"/>
      <x v="22"/>
    </i>
    <i>
      <x v="479"/>
      <x v="15"/>
      <x v="3"/>
      <x v="13"/>
      <x v="18"/>
    </i>
    <i>
      <x v="355"/>
      <x v="28"/>
      <x v="3"/>
      <x v="12"/>
      <x v="13"/>
    </i>
    <i>
      <x v="698"/>
      <x v="18"/>
      <x v="3"/>
      <x v="20"/>
      <x v="28"/>
    </i>
    <i>
      <x v="605"/>
      <x v="15"/>
      <x v="3"/>
      <x v="14"/>
      <x v="25"/>
    </i>
    <i>
      <x v="738"/>
      <x v="22"/>
      <x v="3"/>
      <x v="22"/>
      <x v="25"/>
    </i>
    <i>
      <x v="196"/>
      <x v="19"/>
      <x v="3"/>
      <x v="4"/>
      <x v="5"/>
    </i>
    <i>
      <x v="141"/>
      <x v="18"/>
      <x v="3"/>
      <x v="1"/>
      <x v="3"/>
    </i>
    <i>
      <x v="483"/>
      <x v="19"/>
      <x v="3"/>
      <x v="13"/>
      <x v="18"/>
    </i>
  </rowItems>
  <colItems count="1">
    <i/>
  </colItems>
  <dataFields count="1">
    <dataField name="Sum of OFF REB" fld="11" baseField="0" baseItem="0"/>
  </dataFields>
  <formats count="9">
    <format dxfId="796">
      <pivotArea type="all" dataOnly="0" outline="0" fieldPosition="0"/>
    </format>
    <format dxfId="795">
      <pivotArea outline="0" collapsedLevelsAreSubtotals="1" fieldPosition="0"/>
    </format>
    <format dxfId="794">
      <pivotArea field="24" type="button" dataOnly="0" labelOnly="1" outline="0" axis="axisRow" fieldPosition="0"/>
    </format>
    <format dxfId="793">
      <pivotArea dataOnly="0" labelOnly="1" outline="0" axis="axisValues" fieldPosition="0"/>
    </format>
    <format dxfId="792">
      <pivotArea type="all" dataOnly="0" outline="0" fieldPosition="0"/>
    </format>
    <format dxfId="791">
      <pivotArea outline="0" collapsedLevelsAreSubtotals="1" fieldPosition="0"/>
    </format>
    <format dxfId="790">
      <pivotArea field="24" type="button" dataOnly="0" labelOnly="1" outline="0" axis="axisRow" fieldPosition="0"/>
    </format>
    <format dxfId="789">
      <pivotArea field="1" type="button" dataOnly="0" labelOnly="1" outline="0" axis="axisRow" fieldPosition="2"/>
    </format>
    <format dxfId="788">
      <pivotArea dataOnly="0" labelOnly="1" outline="0" axis="axisValues" fieldPosition="0"/>
    </format>
  </formats>
  <pivotTableStyleInfo name="PivotStyleLight16" showRowHeaders="1" showColHeaders="1" showRowStripes="0" showColStripes="0" showLastColumn="1"/>
  <filters count="1">
    <filter fld="24" type="count" evalOrder="-1" id="9"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name="PivotTable127"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EC2000:EI2013" firstHeaderRow="0"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3">
    <i>
      <x v="466"/>
      <x v="20"/>
      <x v="3"/>
      <x v="15"/>
      <x v="17"/>
    </i>
    <i>
      <x v="425"/>
      <x v="15"/>
      <x v="3"/>
      <x v="11"/>
      <x v="16"/>
    </i>
    <i>
      <x v="533"/>
      <x v="15"/>
      <x v="3"/>
      <x v="14"/>
      <x v="21"/>
    </i>
    <i>
      <x v="429"/>
      <x v="19"/>
      <x v="3"/>
      <x v="11"/>
      <x v="16"/>
    </i>
    <i>
      <x v="479"/>
      <x v="15"/>
      <x v="3"/>
      <x v="13"/>
      <x v="18"/>
    </i>
    <i>
      <x v="555"/>
      <x v="19"/>
      <x v="3"/>
      <x v="15"/>
      <x v="22"/>
    </i>
    <i>
      <x v="484"/>
      <x v="20"/>
      <x v="3"/>
      <x v="13"/>
      <x v="18"/>
    </i>
    <i>
      <x v="325"/>
      <x v="18"/>
      <x v="3"/>
      <x v="11"/>
      <x v="12"/>
    </i>
    <i>
      <x v="465"/>
      <x v="19"/>
      <x v="3"/>
      <x v="15"/>
      <x v="17"/>
    </i>
    <i>
      <x v="462"/>
      <x v="16"/>
      <x v="3"/>
      <x v="15"/>
      <x v="17"/>
    </i>
    <i>
      <x v="556"/>
      <x v="20"/>
      <x v="3"/>
      <x v="15"/>
      <x v="22"/>
    </i>
    <i>
      <x v="344"/>
      <x v="20"/>
      <x v="3"/>
      <x v="12"/>
      <x v="13"/>
    </i>
    <i>
      <x v="551"/>
      <x v="15"/>
      <x v="3"/>
      <x v="15"/>
      <x v="22"/>
    </i>
  </rowItems>
  <colFields count="1">
    <field x="-2"/>
  </colFields>
  <colItems count="2">
    <i>
      <x/>
    </i>
    <i i="1">
      <x v="1"/>
    </i>
  </colItems>
  <dataFields count="2">
    <dataField name="Sum of 2 FG%*" fld="20" baseField="1" baseItem="0" numFmtId="9"/>
    <dataField name="Sum of 2FGA" fld="8" baseField="0" baseItem="0"/>
  </dataFields>
  <formats count="12">
    <format dxfId="808">
      <pivotArea type="all" dataOnly="0" outline="0" fieldPosition="0"/>
    </format>
    <format dxfId="807">
      <pivotArea outline="0" collapsedLevelsAreSubtotals="1" fieldPosition="0"/>
    </format>
    <format dxfId="806">
      <pivotArea field="24" type="button" dataOnly="0" labelOnly="1" outline="0" axis="axisRow" fieldPosition="0"/>
    </format>
    <format dxfId="805">
      <pivotArea dataOnly="0" labelOnly="1" outline="0" axis="axisValues" fieldPosition="0"/>
    </format>
    <format dxfId="804">
      <pivotArea type="all" dataOnly="0" outline="0" fieldPosition="0"/>
    </format>
    <format dxfId="803">
      <pivotArea dataOnly="0" labelOnly="1" outline="0" axis="axisValues" fieldPosition="0"/>
    </format>
    <format dxfId="802">
      <pivotArea outline="0" fieldPosition="0">
        <references count="1">
          <reference field="4294967294" count="1">
            <x v="0"/>
          </reference>
        </references>
      </pivotArea>
    </format>
    <format dxfId="801">
      <pivotArea type="all" dataOnly="0" outline="0" fieldPosition="0"/>
    </format>
    <format dxfId="800">
      <pivotArea outline="0" collapsedLevelsAreSubtotals="1" fieldPosition="0"/>
    </format>
    <format dxfId="799">
      <pivotArea field="24" type="button" dataOnly="0" labelOnly="1" outline="0" axis="axisRow" fieldPosition="0"/>
    </format>
    <format dxfId="798">
      <pivotArea field="1" type="button" dataOnly="0" labelOnly="1" outline="0" axis="axisRow" fieldPosition="2"/>
    </format>
    <format dxfId="797">
      <pivotArea dataOnly="0" labelOnly="1" outline="0" fieldPosition="0">
        <references count="1">
          <reference field="4294967294" count="2">
            <x v="0"/>
            <x v="1"/>
          </reference>
        </references>
      </pivotArea>
    </format>
  </formats>
  <pivotTableStyleInfo name="PivotStyleLight17" showRowHeaders="1" showColHeaders="1" showRowStripes="0" showColStripes="0" showLastColumn="1"/>
  <filters count="1">
    <filter fld="24" type="count" evalOrder="-1" id="1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name="PivotTable136"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AQ2000:AV2013"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3">
    <i>
      <x v="501"/>
      <x v="19"/>
      <x v="3"/>
      <x v="12"/>
      <x v="19"/>
    </i>
    <i>
      <x v="537"/>
      <x v="19"/>
      <x v="3"/>
      <x v="14"/>
      <x v="21"/>
    </i>
    <i>
      <x v="465"/>
      <x v="19"/>
      <x v="3"/>
      <x v="15"/>
      <x v="17"/>
    </i>
    <i>
      <x v="339"/>
      <x v="15"/>
      <x v="3"/>
      <x v="12"/>
      <x v="13"/>
    </i>
    <i>
      <x v="411"/>
      <x v="19"/>
      <x v="3"/>
      <x v="14"/>
      <x v="15"/>
    </i>
    <i>
      <x v="344"/>
      <x v="20"/>
      <x v="3"/>
      <x v="12"/>
      <x v="13"/>
    </i>
    <i>
      <x v="432"/>
      <x v="22"/>
      <x v="3"/>
      <x v="11"/>
      <x v="16"/>
    </i>
    <i>
      <x v="499"/>
      <x v="17"/>
      <x v="3"/>
      <x v="12"/>
      <x v="19"/>
    </i>
    <i>
      <x v="374"/>
      <x v="19"/>
      <x v="3"/>
      <x v="13"/>
      <x v="14"/>
    </i>
    <i>
      <x v="341"/>
      <x v="17"/>
      <x v="3"/>
      <x v="12"/>
      <x v="13"/>
    </i>
    <i>
      <x v="325"/>
      <x v="18"/>
      <x v="3"/>
      <x v="11"/>
      <x v="12"/>
    </i>
    <i>
      <x v="407"/>
      <x v="15"/>
      <x v="3"/>
      <x v="14"/>
      <x v="15"/>
    </i>
    <i>
      <x v="408"/>
      <x v="16"/>
      <x v="3"/>
      <x v="14"/>
      <x v="15"/>
    </i>
  </rowItems>
  <colItems count="1">
    <i/>
  </colItems>
  <dataFields count="1">
    <dataField name="Sum of TO" fld="16" baseField="0" baseItem="0"/>
  </dataFields>
  <formats count="9">
    <format dxfId="817">
      <pivotArea type="all" dataOnly="0" outline="0" fieldPosition="0"/>
    </format>
    <format dxfId="816">
      <pivotArea outline="0" collapsedLevelsAreSubtotals="1" fieldPosition="0"/>
    </format>
    <format dxfId="815">
      <pivotArea field="24" type="button" dataOnly="0" labelOnly="1" outline="0" axis="axisRow" fieldPosition="0"/>
    </format>
    <format dxfId="814">
      <pivotArea dataOnly="0" labelOnly="1" outline="0" axis="axisValues" fieldPosition="0"/>
    </format>
    <format dxfId="813">
      <pivotArea type="all" dataOnly="0" outline="0" fieldPosition="0"/>
    </format>
    <format dxfId="812">
      <pivotArea outline="0" collapsedLevelsAreSubtotals="1" fieldPosition="0"/>
    </format>
    <format dxfId="811">
      <pivotArea field="24" type="button" dataOnly="0" labelOnly="1" outline="0" axis="axisRow" fieldPosition="0"/>
    </format>
    <format dxfId="810">
      <pivotArea field="1" type="button" dataOnly="0" labelOnly="1" outline="0" axis="axisRow" fieldPosition="2"/>
    </format>
    <format dxfId="809">
      <pivotArea dataOnly="0" labelOnly="1" outline="0" axis="axisValues" fieldPosition="0"/>
    </format>
  </formats>
  <pivotTableStyleInfo name="PivotStyleLight16" showRowHeaders="1" showColHeaders="1" showRowStripes="0" showColStripes="0" showLastColumn="1"/>
  <filters count="1">
    <filter fld="24" type="count" evalOrder="-1" id="6"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name="ppt4"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V1000:AA1014"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4">
    <i>
      <x v="735"/>
      <x v="19"/>
      <x v="3"/>
      <x v="22"/>
      <x v="25"/>
    </i>
    <i>
      <x v="463"/>
      <x v="17"/>
      <x v="3"/>
      <x v="15"/>
      <x v="17"/>
    </i>
    <i>
      <x v="426"/>
      <x v="16"/>
      <x v="3"/>
      <x v="11"/>
      <x v="16"/>
    </i>
    <i>
      <x v="195"/>
      <x v="18"/>
      <x v="3"/>
      <x v="4"/>
      <x v="5"/>
    </i>
    <i>
      <x v="553"/>
      <x v="17"/>
      <x v="3"/>
      <x v="15"/>
      <x v="22"/>
    </i>
    <i>
      <x v="274"/>
      <x v="17"/>
      <x v="3"/>
      <x v="9"/>
      <x v="10"/>
    </i>
    <i>
      <x v="327"/>
      <x v="20"/>
      <x v="3"/>
      <x v="11"/>
      <x v="12"/>
    </i>
    <i>
      <x v="409"/>
      <x v="17"/>
      <x v="3"/>
      <x v="14"/>
      <x v="15"/>
    </i>
    <i>
      <x v="555"/>
      <x v="19"/>
      <x v="3"/>
      <x v="15"/>
      <x v="22"/>
    </i>
    <i>
      <x v="194"/>
      <x v="17"/>
      <x v="3"/>
      <x v="4"/>
      <x v="5"/>
    </i>
    <i>
      <x v="717"/>
      <x v="19"/>
      <x v="3"/>
      <x v="21"/>
      <x v="24"/>
    </i>
    <i>
      <x v="517"/>
      <x v="17"/>
      <x v="3"/>
      <x v="16"/>
      <x v="20"/>
    </i>
    <i>
      <x v="241"/>
      <x v="15"/>
      <x v="3"/>
      <x v="7"/>
      <x v="8"/>
    </i>
    <i>
      <x v="151"/>
      <x v="15"/>
      <x v="3"/>
      <x v="2"/>
      <x v="4"/>
    </i>
  </rowItems>
  <colItems count="1">
    <i/>
  </colItems>
  <dataFields count="1">
    <dataField name="Sum of AST" fld="13" baseField="0" baseItem="0"/>
  </dataFields>
  <formats count="9">
    <format dxfId="826">
      <pivotArea type="all" dataOnly="0" outline="0" fieldPosition="0"/>
    </format>
    <format dxfId="825">
      <pivotArea outline="0" collapsedLevelsAreSubtotals="1" fieldPosition="0"/>
    </format>
    <format dxfId="824">
      <pivotArea field="24" type="button" dataOnly="0" labelOnly="1" outline="0" axis="axisRow" fieldPosition="0"/>
    </format>
    <format dxfId="823">
      <pivotArea dataOnly="0" labelOnly="1" outline="0" axis="axisValues" fieldPosition="0"/>
    </format>
    <format dxfId="822">
      <pivotArea type="all" dataOnly="0" outline="0" fieldPosition="0"/>
    </format>
    <format dxfId="821">
      <pivotArea outline="0" collapsedLevelsAreSubtotals="1" fieldPosition="0"/>
    </format>
    <format dxfId="820">
      <pivotArea field="24" type="button" dataOnly="0" labelOnly="1" outline="0" axis="axisRow" fieldPosition="0"/>
    </format>
    <format dxfId="819">
      <pivotArea field="1" type="button" dataOnly="0" labelOnly="1" outline="0" axis="axisRow" fieldPosition="2"/>
    </format>
    <format dxfId="818">
      <pivotArea dataOnly="0" labelOnly="1" outline="0" axis="axisValues" fieldPosition="0"/>
    </format>
  </formats>
  <pivotTableStyleInfo name="PivotStyleLight16" showRowHeaders="1" showColHeaders="1" showRowStripes="0" showColStripes="0" showLastColumn="1"/>
  <filters count="1">
    <filter fld="24"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name="ppt11"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BT1000:BZ1012" firstHeaderRow="0"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dataField="1"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2">
    <i>
      <x v="272"/>
      <x v="15"/>
      <x v="3"/>
      <x v="9"/>
      <x v="10"/>
    </i>
    <i>
      <x v="411"/>
      <x v="19"/>
      <x v="3"/>
      <x v="14"/>
      <x v="15"/>
    </i>
    <i>
      <x v="609"/>
      <x v="19"/>
      <x v="3"/>
      <x v="14"/>
      <x v="25"/>
    </i>
    <i>
      <x v="695"/>
      <x v="15"/>
      <x v="3"/>
      <x v="20"/>
      <x v="28"/>
    </i>
    <i>
      <x v="245"/>
      <x v="19"/>
      <x v="3"/>
      <x v="7"/>
      <x v="8"/>
    </i>
    <i>
      <x v="497"/>
      <x v="15"/>
      <x v="3"/>
      <x v="12"/>
      <x v="19"/>
    </i>
    <i>
      <x v="551"/>
      <x v="15"/>
      <x v="3"/>
      <x v="15"/>
      <x v="22"/>
    </i>
    <i>
      <x v="483"/>
      <x v="19"/>
      <x v="3"/>
      <x v="13"/>
      <x v="18"/>
    </i>
    <i>
      <x v="287"/>
      <x v="15"/>
      <x v="3"/>
      <x v="10"/>
      <x v="11"/>
    </i>
    <i>
      <x v="659"/>
      <x v="15"/>
      <x v="3"/>
      <x v="18"/>
      <x v="26"/>
    </i>
    <i>
      <x v="164"/>
      <x v="15"/>
      <x v="3"/>
      <x v="3"/>
      <x v="4"/>
    </i>
    <i>
      <x v="429"/>
      <x v="19"/>
      <x v="3"/>
      <x v="11"/>
      <x v="16"/>
    </i>
  </rowItems>
  <colFields count="1">
    <field x="-2"/>
  </colFields>
  <colItems count="2">
    <i>
      <x/>
    </i>
    <i i="1">
      <x v="1"/>
    </i>
  </colItems>
  <dataFields count="2">
    <dataField name="Sum of TotalFGA" fld="26" baseField="0" baseItem="0"/>
    <dataField name="Max of FG%*" fld="22" subtotal="max" baseField="22" baseItem="506" numFmtId="9"/>
  </dataFields>
  <formats count="9">
    <format dxfId="835">
      <pivotArea type="all" dataOnly="0" outline="0" fieldPosition="0"/>
    </format>
    <format dxfId="834">
      <pivotArea outline="0" collapsedLevelsAreSubtotals="1" fieldPosition="0"/>
    </format>
    <format dxfId="833">
      <pivotArea field="24" type="button" dataOnly="0" labelOnly="1" outline="0" axis="axisRow" fieldPosition="0"/>
    </format>
    <format dxfId="832">
      <pivotArea dataOnly="0" labelOnly="1" outline="0" fieldPosition="0">
        <references count="1">
          <reference field="4294967294" count="2">
            <x v="0"/>
            <x v="1"/>
          </reference>
        </references>
      </pivotArea>
    </format>
    <format dxfId="831">
      <pivotArea type="all" dataOnly="0" outline="0" fieldPosition="0"/>
    </format>
    <format dxfId="830">
      <pivotArea outline="0" collapsedLevelsAreSubtotals="1" fieldPosition="0"/>
    </format>
    <format dxfId="829">
      <pivotArea field="24" type="button" dataOnly="0" labelOnly="1" outline="0" axis="axisRow" fieldPosition="0"/>
    </format>
    <format dxfId="828">
      <pivotArea field="1" type="button" dataOnly="0" labelOnly="1" outline="0" axis="axisRow" fieldPosition="2"/>
    </format>
    <format dxfId="827">
      <pivotArea dataOnly="0" labelOnly="1" outline="0" fieldPosition="0">
        <references count="1">
          <reference field="4294967294" count="2">
            <x v="0"/>
            <x v="1"/>
          </reference>
        </references>
      </pivotArea>
    </format>
  </formats>
  <pivotTableStyleInfo name="PivotStyleLight19" showRowHeaders="1" showColHeaders="1" showRowStripes="0" showColStripes="0" showLastColumn="1"/>
  <filters count="1">
    <filter fld="24"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name="ppt16"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DF1000:DL1045" firstHeaderRow="0"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45">
    <i>
      <x v="152"/>
      <x v="16"/>
      <x v="3"/>
      <x v="2"/>
      <x v="4"/>
    </i>
    <i>
      <x v="407"/>
      <x v="15"/>
      <x v="3"/>
      <x v="14"/>
      <x v="15"/>
    </i>
    <i>
      <x v="370"/>
      <x v="15"/>
      <x v="3"/>
      <x v="13"/>
      <x v="14"/>
    </i>
    <i>
      <x v="258"/>
      <x v="16"/>
      <x v="3"/>
      <x v="8"/>
      <x v="9"/>
    </i>
    <i>
      <x v="731"/>
      <x v="15"/>
      <x v="3"/>
      <x v="22"/>
      <x v="25"/>
    </i>
    <i>
      <x v="245"/>
      <x v="19"/>
      <x v="3"/>
      <x v="7"/>
      <x v="8"/>
    </i>
    <i>
      <x v="277"/>
      <x v="20"/>
      <x v="3"/>
      <x v="9"/>
      <x v="10"/>
    </i>
    <i>
      <x v="515"/>
      <x v="15"/>
      <x v="3"/>
      <x v="16"/>
      <x v="20"/>
    </i>
    <i>
      <x v="552"/>
      <x v="16"/>
      <x v="3"/>
      <x v="15"/>
      <x v="22"/>
    </i>
    <i>
      <x v="713"/>
      <x v="15"/>
      <x v="3"/>
      <x v="21"/>
      <x v="24"/>
    </i>
    <i>
      <x v="206"/>
      <x v="15"/>
      <x v="3"/>
      <x v="5"/>
      <x v="6"/>
    </i>
    <i>
      <x v="714"/>
      <x v="16"/>
      <x v="3"/>
      <x v="21"/>
      <x v="24"/>
    </i>
    <i>
      <x v="678"/>
      <x v="16"/>
      <x v="3"/>
      <x v="19"/>
      <x v="27"/>
    </i>
    <i>
      <x v="323"/>
      <x v="16"/>
      <x v="3"/>
      <x v="11"/>
      <x v="12"/>
    </i>
    <i>
      <x v="480"/>
      <x v="16"/>
      <x v="3"/>
      <x v="13"/>
      <x v="18"/>
    </i>
    <i>
      <x v="534"/>
      <x v="16"/>
      <x v="3"/>
      <x v="14"/>
      <x v="21"/>
    </i>
    <i>
      <x v="606"/>
      <x v="16"/>
      <x v="3"/>
      <x v="14"/>
      <x v="25"/>
    </i>
    <i>
      <x v="516"/>
      <x v="16"/>
      <x v="3"/>
      <x v="16"/>
      <x v="20"/>
    </i>
    <i>
      <x v="408"/>
      <x v="16"/>
      <x v="3"/>
      <x v="14"/>
      <x v="15"/>
    </i>
    <i>
      <x v="164"/>
      <x v="15"/>
      <x v="3"/>
      <x v="3"/>
      <x v="4"/>
    </i>
    <i>
      <x v="461"/>
      <x v="15"/>
      <x v="3"/>
      <x v="15"/>
      <x v="17"/>
    </i>
    <i>
      <x v="340"/>
      <x v="16"/>
      <x v="3"/>
      <x v="12"/>
      <x v="13"/>
    </i>
    <i>
      <x v="272"/>
      <x v="15"/>
      <x v="3"/>
      <x v="9"/>
      <x v="10"/>
    </i>
    <i>
      <x v="570"/>
      <x v="16"/>
      <x v="3"/>
      <x v="17"/>
      <x v="23"/>
    </i>
    <i>
      <x v="736"/>
      <x v="20"/>
      <x v="3"/>
      <x v="22"/>
      <x v="25"/>
    </i>
    <i>
      <x v="659"/>
      <x v="15"/>
      <x v="3"/>
      <x v="18"/>
      <x v="26"/>
    </i>
    <i>
      <x v="371"/>
      <x v="16"/>
      <x v="3"/>
      <x v="13"/>
      <x v="14"/>
    </i>
    <i>
      <x v="207"/>
      <x v="16"/>
      <x v="3"/>
      <x v="5"/>
      <x v="6"/>
    </i>
    <i>
      <x v="257"/>
      <x v="15"/>
      <x v="3"/>
      <x v="8"/>
      <x v="9"/>
    </i>
    <i>
      <x v="220"/>
      <x v="15"/>
      <x v="3"/>
      <x v="6"/>
      <x v="7"/>
    </i>
    <i>
      <x v="696"/>
      <x v="16"/>
      <x v="3"/>
      <x v="20"/>
      <x v="28"/>
    </i>
    <i>
      <x v="151"/>
      <x v="15"/>
      <x v="3"/>
      <x v="2"/>
      <x v="4"/>
    </i>
    <i>
      <x v="288"/>
      <x v="16"/>
      <x v="3"/>
      <x v="10"/>
      <x v="11"/>
    </i>
    <i>
      <x v="497"/>
      <x v="15"/>
      <x v="3"/>
      <x v="12"/>
      <x v="19"/>
    </i>
    <i>
      <x v="695"/>
      <x v="15"/>
      <x v="3"/>
      <x v="20"/>
      <x v="28"/>
    </i>
    <i>
      <x v="192"/>
      <x v="15"/>
      <x v="3"/>
      <x v="4"/>
      <x v="5"/>
    </i>
    <i>
      <x v="346"/>
      <x v="22"/>
      <x v="3"/>
      <x v="12"/>
      <x v="13"/>
    </i>
    <i>
      <x v="374"/>
      <x v="19"/>
      <x v="3"/>
      <x v="13"/>
      <x v="14"/>
    </i>
    <i>
      <x v="322"/>
      <x v="15"/>
      <x v="3"/>
      <x v="11"/>
      <x v="12"/>
    </i>
    <i>
      <x v="660"/>
      <x v="16"/>
      <x v="3"/>
      <x v="18"/>
      <x v="26"/>
    </i>
    <i>
      <x v="498"/>
      <x v="16"/>
      <x v="3"/>
      <x v="12"/>
      <x v="19"/>
    </i>
    <i>
      <x v="569"/>
      <x v="15"/>
      <x v="3"/>
      <x v="17"/>
      <x v="23"/>
    </i>
    <i>
      <x v="241"/>
      <x v="15"/>
      <x v="3"/>
      <x v="7"/>
      <x v="8"/>
    </i>
    <i>
      <x v="287"/>
      <x v="15"/>
      <x v="3"/>
      <x v="10"/>
      <x v="11"/>
    </i>
    <i>
      <x v="732"/>
      <x v="16"/>
      <x v="3"/>
      <x v="22"/>
      <x v="25"/>
    </i>
  </rowItems>
  <colFields count="1">
    <field x="-2"/>
  </colFields>
  <colItems count="2">
    <i>
      <x/>
    </i>
    <i i="1">
      <x v="1"/>
    </i>
  </colItems>
  <dataFields count="2">
    <dataField name="Sum of 3 FG%*" fld="19" baseField="1" baseItem="0" numFmtId="9"/>
    <dataField name="Sum of 3FGA" fld="6" baseField="0" baseItem="0"/>
  </dataFields>
  <formats count="12">
    <format dxfId="847">
      <pivotArea type="all" dataOnly="0" outline="0" fieldPosition="0"/>
    </format>
    <format dxfId="846">
      <pivotArea outline="0" collapsedLevelsAreSubtotals="1" fieldPosition="0"/>
    </format>
    <format dxfId="845">
      <pivotArea field="24" type="button" dataOnly="0" labelOnly="1" outline="0" axis="axisRow" fieldPosition="0"/>
    </format>
    <format dxfId="844">
      <pivotArea dataOnly="0" labelOnly="1" outline="0" axis="axisValues" fieldPosition="0"/>
    </format>
    <format dxfId="843">
      <pivotArea type="all" dataOnly="0" outline="0" fieldPosition="0"/>
    </format>
    <format dxfId="842">
      <pivotArea dataOnly="0" labelOnly="1" outline="0" axis="axisValues" fieldPosition="0"/>
    </format>
    <format dxfId="841">
      <pivotArea outline="0" fieldPosition="0">
        <references count="1">
          <reference field="4294967294" count="1">
            <x v="0"/>
          </reference>
        </references>
      </pivotArea>
    </format>
    <format dxfId="840">
      <pivotArea type="all" dataOnly="0" outline="0" fieldPosition="0"/>
    </format>
    <format dxfId="839">
      <pivotArea outline="0" collapsedLevelsAreSubtotals="1" fieldPosition="0"/>
    </format>
    <format dxfId="838">
      <pivotArea field="24" type="button" dataOnly="0" labelOnly="1" outline="0" axis="axisRow" fieldPosition="0"/>
    </format>
    <format dxfId="837">
      <pivotArea field="1" type="button" dataOnly="0" labelOnly="1" outline="0" axis="axisRow" fieldPosition="2"/>
    </format>
    <format dxfId="836">
      <pivotArea dataOnly="0" labelOnly="1" outline="0" fieldPosition="0">
        <references count="1">
          <reference field="4294967294" count="2">
            <x v="0"/>
            <x v="1"/>
          </reference>
        </references>
      </pivotArea>
    </format>
  </formats>
  <pivotTableStyleInfo name="PivotStyleLight18" showRowHeaders="1" showColHeaders="1" showRowStripes="0" showColStripes="0" showLastColumn="1"/>
  <filters count="1">
    <filter fld="24" type="valueGreaterThan" evalOrder="-1" id="15"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pt10"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BL1000:BR1118" firstHeaderRow="0"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dataField="1"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18">
    <i>
      <x v="143"/>
      <x v="20"/>
      <x v="3"/>
      <x v="1"/>
      <x v="3"/>
    </i>
    <i>
      <x v="262"/>
      <x v="20"/>
      <x v="3"/>
      <x v="8"/>
      <x v="9"/>
    </i>
    <i>
      <x v="572"/>
      <x v="18"/>
      <x v="3"/>
      <x v="17"/>
      <x v="23"/>
    </i>
    <i>
      <x v="152"/>
      <x v="16"/>
      <x v="3"/>
      <x v="2"/>
      <x v="4"/>
    </i>
    <i>
      <x v="197"/>
      <x v="20"/>
      <x v="3"/>
      <x v="4"/>
      <x v="5"/>
    </i>
    <i>
      <x v="466"/>
      <x v="20"/>
      <x v="3"/>
      <x v="15"/>
      <x v="17"/>
    </i>
    <i>
      <x v="279"/>
      <x v="22"/>
      <x v="3"/>
      <x v="9"/>
      <x v="10"/>
    </i>
    <i>
      <x v="225"/>
      <x v="20"/>
      <x v="3"/>
      <x v="6"/>
      <x v="7"/>
    </i>
    <i>
      <x v="663"/>
      <x v="19"/>
      <x v="3"/>
      <x v="18"/>
      <x v="26"/>
    </i>
    <i>
      <x v="325"/>
      <x v="18"/>
      <x v="3"/>
      <x v="11"/>
      <x v="12"/>
    </i>
    <i>
      <x v="731"/>
      <x v="15"/>
      <x v="3"/>
      <x v="22"/>
      <x v="25"/>
    </i>
    <i>
      <x v="277"/>
      <x v="20"/>
      <x v="3"/>
      <x v="9"/>
      <x v="10"/>
    </i>
    <i>
      <x v="465"/>
      <x v="19"/>
      <x v="3"/>
      <x v="15"/>
      <x v="17"/>
    </i>
    <i>
      <x v="520"/>
      <x v="20"/>
      <x v="3"/>
      <x v="16"/>
      <x v="20"/>
    </i>
    <i>
      <x v="515"/>
      <x v="15"/>
      <x v="3"/>
      <x v="16"/>
      <x v="20"/>
    </i>
    <i>
      <x v="429"/>
      <x v="19"/>
      <x v="3"/>
      <x v="11"/>
      <x v="16"/>
    </i>
    <i>
      <x v="141"/>
      <x v="18"/>
      <x v="3"/>
      <x v="1"/>
      <x v="3"/>
    </i>
    <i>
      <x v="713"/>
      <x v="15"/>
      <x v="3"/>
      <x v="21"/>
      <x v="24"/>
    </i>
    <i>
      <x v="484"/>
      <x v="20"/>
      <x v="3"/>
      <x v="13"/>
      <x v="18"/>
    </i>
    <i>
      <x v="555"/>
      <x v="19"/>
      <x v="3"/>
      <x v="15"/>
      <x v="22"/>
    </i>
    <i>
      <x v="407"/>
      <x v="15"/>
      <x v="3"/>
      <x v="14"/>
      <x v="15"/>
    </i>
    <i>
      <x v="370"/>
      <x v="15"/>
      <x v="3"/>
      <x v="13"/>
      <x v="14"/>
    </i>
    <i>
      <x v="519"/>
      <x v="19"/>
      <x v="3"/>
      <x v="16"/>
      <x v="20"/>
    </i>
    <i>
      <x v="168"/>
      <x v="19"/>
      <x v="3"/>
      <x v="3"/>
      <x v="4"/>
    </i>
    <i>
      <x v="292"/>
      <x v="20"/>
      <x v="3"/>
      <x v="10"/>
      <x v="11"/>
    </i>
    <i>
      <x v="154"/>
      <x v="18"/>
      <x v="3"/>
      <x v="2"/>
      <x v="4"/>
    </i>
    <i>
      <x v="375"/>
      <x v="20"/>
      <x v="3"/>
      <x v="13"/>
      <x v="14"/>
    </i>
    <i>
      <x v="243"/>
      <x v="17"/>
      <x v="3"/>
      <x v="7"/>
      <x v="8"/>
    </i>
    <i>
      <x v="533"/>
      <x v="15"/>
      <x v="3"/>
      <x v="14"/>
      <x v="21"/>
    </i>
    <i>
      <x v="468"/>
      <x v="22"/>
      <x v="3"/>
      <x v="15"/>
      <x v="17"/>
    </i>
    <i>
      <x v="210"/>
      <x v="19"/>
      <x v="3"/>
      <x v="5"/>
      <x v="6"/>
    </i>
    <i>
      <x v="258"/>
      <x v="16"/>
      <x v="3"/>
      <x v="8"/>
      <x v="9"/>
    </i>
    <i>
      <x v="425"/>
      <x v="15"/>
      <x v="3"/>
      <x v="11"/>
      <x v="16"/>
    </i>
    <i>
      <x v="344"/>
      <x v="20"/>
      <x v="3"/>
      <x v="12"/>
      <x v="13"/>
    </i>
    <i>
      <x v="735"/>
      <x v="19"/>
      <x v="3"/>
      <x v="22"/>
      <x v="25"/>
    </i>
    <i>
      <x v="220"/>
      <x v="15"/>
      <x v="3"/>
      <x v="6"/>
      <x v="7"/>
    </i>
    <i>
      <x v="156"/>
      <x v="20"/>
      <x v="3"/>
      <x v="2"/>
      <x v="4"/>
    </i>
    <i>
      <x v="139"/>
      <x v="16"/>
      <x v="3"/>
      <x v="1"/>
      <x v="3"/>
    </i>
    <i>
      <x v="717"/>
      <x v="19"/>
      <x v="3"/>
      <x v="21"/>
      <x v="24"/>
    </i>
    <i>
      <x v="461"/>
      <x v="15"/>
      <x v="3"/>
      <x v="15"/>
      <x v="17"/>
    </i>
    <i>
      <x v="605"/>
      <x v="15"/>
      <x v="3"/>
      <x v="14"/>
      <x v="25"/>
    </i>
    <i>
      <x v="551"/>
      <x v="15"/>
      <x v="3"/>
      <x v="15"/>
      <x v="22"/>
    </i>
    <i>
      <x v="609"/>
      <x v="19"/>
      <x v="3"/>
      <x v="14"/>
      <x v="25"/>
    </i>
    <i>
      <x v="244"/>
      <x v="18"/>
      <x v="3"/>
      <x v="7"/>
      <x v="8"/>
    </i>
    <i>
      <x v="193"/>
      <x v="16"/>
      <x v="3"/>
      <x v="4"/>
      <x v="5"/>
    </i>
    <i>
      <x v="552"/>
      <x v="16"/>
      <x v="3"/>
      <x v="15"/>
      <x v="22"/>
    </i>
    <i>
      <x v="430"/>
      <x v="20"/>
      <x v="3"/>
      <x v="11"/>
      <x v="16"/>
    </i>
    <i>
      <x v="166"/>
      <x v="17"/>
      <x v="3"/>
      <x v="3"/>
      <x v="4"/>
    </i>
    <i>
      <x v="245"/>
      <x v="19"/>
      <x v="3"/>
      <x v="7"/>
      <x v="8"/>
    </i>
    <i>
      <x v="677"/>
      <x v="15"/>
      <x v="3"/>
      <x v="19"/>
      <x v="27"/>
    </i>
    <i>
      <x v="718"/>
      <x v="20"/>
      <x v="3"/>
      <x v="21"/>
      <x v="24"/>
    </i>
    <i>
      <x v="483"/>
      <x v="19"/>
      <x v="3"/>
      <x v="13"/>
      <x v="18"/>
    </i>
    <i>
      <x v="138"/>
      <x v="15"/>
      <x v="3"/>
      <x v="1"/>
      <x v="3"/>
    </i>
    <i>
      <x v="272"/>
      <x v="15"/>
      <x v="3"/>
      <x v="9"/>
      <x v="10"/>
    </i>
    <i>
      <x v="516"/>
      <x v="16"/>
      <x v="3"/>
      <x v="16"/>
      <x v="20"/>
    </i>
    <i>
      <x v="196"/>
      <x v="19"/>
      <x v="3"/>
      <x v="4"/>
      <x v="5"/>
    </i>
    <i>
      <x v="479"/>
      <x v="15"/>
      <x v="3"/>
      <x v="13"/>
      <x v="18"/>
    </i>
    <i>
      <x v="412"/>
      <x v="20"/>
      <x v="3"/>
      <x v="14"/>
      <x v="15"/>
    </i>
    <i>
      <x v="659"/>
      <x v="15"/>
      <x v="3"/>
      <x v="18"/>
      <x v="26"/>
    </i>
    <i>
      <x v="164"/>
      <x v="15"/>
      <x v="3"/>
      <x v="3"/>
      <x v="4"/>
    </i>
    <i>
      <x v="556"/>
      <x v="20"/>
      <x v="3"/>
      <x v="15"/>
      <x v="22"/>
    </i>
    <i>
      <x v="194"/>
      <x v="17"/>
      <x v="3"/>
      <x v="4"/>
      <x v="5"/>
    </i>
    <i>
      <x v="322"/>
      <x v="15"/>
      <x v="3"/>
      <x v="11"/>
      <x v="12"/>
    </i>
    <i>
      <x v="206"/>
      <x v="15"/>
      <x v="3"/>
      <x v="5"/>
      <x v="6"/>
    </i>
    <i>
      <x v="257"/>
      <x v="15"/>
      <x v="3"/>
      <x v="8"/>
      <x v="9"/>
    </i>
    <i>
      <x v="153"/>
      <x v="17"/>
      <x v="3"/>
      <x v="2"/>
      <x v="4"/>
    </i>
    <i>
      <x v="695"/>
      <x v="15"/>
      <x v="3"/>
      <x v="20"/>
      <x v="28"/>
    </i>
    <i>
      <x v="155"/>
      <x v="19"/>
      <x v="3"/>
      <x v="2"/>
      <x v="4"/>
    </i>
    <i>
      <x v="534"/>
      <x v="16"/>
      <x v="3"/>
      <x v="14"/>
      <x v="21"/>
    </i>
    <i>
      <x v="169"/>
      <x v="20"/>
      <x v="3"/>
      <x v="3"/>
      <x v="4"/>
    </i>
    <i>
      <x v="497"/>
      <x v="15"/>
      <x v="3"/>
      <x v="12"/>
      <x v="19"/>
    </i>
    <i>
      <x v="714"/>
      <x v="16"/>
      <x v="3"/>
      <x v="21"/>
      <x v="24"/>
    </i>
    <i>
      <x v="374"/>
      <x v="19"/>
      <x v="3"/>
      <x v="13"/>
      <x v="14"/>
    </i>
    <i>
      <x v="340"/>
      <x v="16"/>
      <x v="3"/>
      <x v="12"/>
      <x v="13"/>
    </i>
    <i>
      <x v="411"/>
      <x v="19"/>
      <x v="3"/>
      <x v="14"/>
      <x v="15"/>
    </i>
    <i>
      <x v="536"/>
      <x v="18"/>
      <x v="3"/>
      <x v="14"/>
      <x v="21"/>
    </i>
    <i>
      <x v="323"/>
      <x v="16"/>
      <x v="3"/>
      <x v="11"/>
      <x v="12"/>
    </i>
    <i>
      <x v="221"/>
      <x v="16"/>
      <x v="3"/>
      <x v="6"/>
      <x v="7"/>
    </i>
    <i>
      <x v="192"/>
      <x v="15"/>
      <x v="3"/>
      <x v="4"/>
      <x v="5"/>
    </i>
    <i>
      <x v="371"/>
      <x v="16"/>
      <x v="3"/>
      <x v="13"/>
      <x v="14"/>
    </i>
    <i>
      <x v="537"/>
      <x v="19"/>
      <x v="3"/>
      <x v="14"/>
      <x v="21"/>
    </i>
    <i>
      <x v="142"/>
      <x v="19"/>
      <x v="3"/>
      <x v="1"/>
      <x v="3"/>
    </i>
    <i>
      <x v="408"/>
      <x v="16"/>
      <x v="3"/>
      <x v="14"/>
      <x v="15"/>
    </i>
    <i>
      <x v="151"/>
      <x v="15"/>
      <x v="3"/>
      <x v="2"/>
      <x v="4"/>
    </i>
    <i>
      <x v="480"/>
      <x v="16"/>
      <x v="3"/>
      <x v="13"/>
      <x v="18"/>
    </i>
    <i>
      <x v="288"/>
      <x v="16"/>
      <x v="3"/>
      <x v="10"/>
      <x v="11"/>
    </i>
    <i>
      <x v="699"/>
      <x v="19"/>
      <x v="3"/>
      <x v="20"/>
      <x v="28"/>
    </i>
    <i>
      <x v="287"/>
      <x v="15"/>
      <x v="3"/>
      <x v="10"/>
      <x v="11"/>
    </i>
    <i>
      <x v="606"/>
      <x v="16"/>
      <x v="3"/>
      <x v="14"/>
      <x v="25"/>
    </i>
    <i>
      <x v="140"/>
      <x v="17"/>
      <x v="3"/>
      <x v="1"/>
      <x v="3"/>
    </i>
    <i>
      <x v="462"/>
      <x v="16"/>
      <x v="3"/>
      <x v="15"/>
      <x v="17"/>
    </i>
    <i>
      <x v="264"/>
      <x v="22"/>
      <x v="3"/>
      <x v="8"/>
      <x v="9"/>
    </i>
    <i>
      <x v="569"/>
      <x v="15"/>
      <x v="3"/>
      <x v="17"/>
      <x v="23"/>
    </i>
    <i>
      <x v="224"/>
      <x v="19"/>
      <x v="3"/>
      <x v="6"/>
      <x v="7"/>
    </i>
    <i>
      <x v="165"/>
      <x v="16"/>
      <x v="3"/>
      <x v="3"/>
      <x v="4"/>
    </i>
    <i>
      <x v="696"/>
      <x v="16"/>
      <x v="3"/>
      <x v="20"/>
      <x v="28"/>
    </i>
    <i>
      <x v="678"/>
      <x v="16"/>
      <x v="3"/>
      <x v="19"/>
      <x v="27"/>
    </i>
    <i>
      <x v="681"/>
      <x v="19"/>
      <x v="3"/>
      <x v="19"/>
      <x v="27"/>
    </i>
    <i>
      <x v="327"/>
      <x v="20"/>
      <x v="3"/>
      <x v="11"/>
      <x v="12"/>
    </i>
    <i>
      <x v="736"/>
      <x v="20"/>
      <x v="3"/>
      <x v="22"/>
      <x v="25"/>
    </i>
    <i>
      <x v="573"/>
      <x v="19"/>
      <x v="3"/>
      <x v="17"/>
      <x v="23"/>
    </i>
    <i>
      <x v="570"/>
      <x v="16"/>
      <x v="3"/>
      <x v="17"/>
      <x v="23"/>
    </i>
    <i>
      <x v="553"/>
      <x v="17"/>
      <x v="3"/>
      <x v="15"/>
      <x v="22"/>
    </i>
    <i>
      <x v="207"/>
      <x v="16"/>
      <x v="3"/>
      <x v="5"/>
      <x v="6"/>
    </i>
    <i>
      <x v="574"/>
      <x v="20"/>
      <x v="3"/>
      <x v="17"/>
      <x v="23"/>
    </i>
    <i>
      <x v="241"/>
      <x v="15"/>
      <x v="3"/>
      <x v="7"/>
      <x v="8"/>
    </i>
    <i>
      <x v="732"/>
      <x v="16"/>
      <x v="3"/>
      <x v="22"/>
      <x v="25"/>
    </i>
    <i>
      <x v="426"/>
      <x v="16"/>
      <x v="3"/>
      <x v="11"/>
      <x v="16"/>
    </i>
    <i>
      <x v="346"/>
      <x v="22"/>
      <x v="3"/>
      <x v="12"/>
      <x v="13"/>
    </i>
    <i>
      <x v="502"/>
      <x v="20"/>
      <x v="3"/>
      <x v="12"/>
      <x v="19"/>
    </i>
    <i>
      <x v="738"/>
      <x v="22"/>
      <x v="3"/>
      <x v="22"/>
      <x v="25"/>
    </i>
    <i>
      <x v="733"/>
      <x v="17"/>
      <x v="3"/>
      <x v="22"/>
      <x v="25"/>
    </i>
    <i>
      <x v="498"/>
      <x v="16"/>
      <x v="3"/>
      <x v="12"/>
      <x v="19"/>
    </i>
    <i>
      <x v="259"/>
      <x v="17"/>
      <x v="3"/>
      <x v="8"/>
      <x v="9"/>
    </i>
    <i>
      <x v="339"/>
      <x v="15"/>
      <x v="3"/>
      <x v="12"/>
      <x v="13"/>
    </i>
    <i>
      <x v="341"/>
      <x v="17"/>
      <x v="3"/>
      <x v="12"/>
      <x v="13"/>
    </i>
    <i>
      <x v="501"/>
      <x v="19"/>
      <x v="3"/>
      <x v="12"/>
      <x v="19"/>
    </i>
    <i>
      <x v="660"/>
      <x v="16"/>
      <x v="3"/>
      <x v="18"/>
      <x v="26"/>
    </i>
  </rowItems>
  <colFields count="1">
    <field x="-2"/>
  </colFields>
  <colItems count="2">
    <i>
      <x/>
    </i>
    <i i="1">
      <x v="1"/>
    </i>
  </colItems>
  <dataFields count="2">
    <dataField name="Max of FG%*" fld="22" subtotal="max" baseField="22" baseItem="506" numFmtId="9"/>
    <dataField name="Sum of TotalFGA" fld="26" baseField="0" baseItem="0"/>
  </dataFields>
  <formats count="9">
    <format dxfId="593">
      <pivotArea type="all" dataOnly="0" outline="0" fieldPosition="0"/>
    </format>
    <format dxfId="592">
      <pivotArea outline="0" collapsedLevelsAreSubtotals="1" fieldPosition="0"/>
    </format>
    <format dxfId="591">
      <pivotArea field="24" type="button" dataOnly="0" labelOnly="1" outline="0" axis="axisRow" fieldPosition="0"/>
    </format>
    <format dxfId="590">
      <pivotArea dataOnly="0" labelOnly="1" outline="0" fieldPosition="0">
        <references count="1">
          <reference field="4294967294" count="2">
            <x v="0"/>
            <x v="1"/>
          </reference>
        </references>
      </pivotArea>
    </format>
    <format dxfId="589">
      <pivotArea type="all" dataOnly="0" outline="0" fieldPosition="0"/>
    </format>
    <format dxfId="588">
      <pivotArea outline="0" collapsedLevelsAreSubtotals="1" fieldPosition="0"/>
    </format>
    <format dxfId="587">
      <pivotArea field="24" type="button" dataOnly="0" labelOnly="1" outline="0" axis="axisRow" fieldPosition="0"/>
    </format>
    <format dxfId="586">
      <pivotArea field="1" type="button" dataOnly="0" labelOnly="1" outline="0" axis="axisRow" fieldPosition="2"/>
    </format>
    <format dxfId="585">
      <pivotArea dataOnly="0" labelOnly="1" outline="0" fieldPosition="0">
        <references count="1">
          <reference field="4294967294" count="2">
            <x v="0"/>
            <x v="1"/>
          </reference>
        </references>
      </pivotArea>
    </format>
  </formats>
  <pivotTableStyleInfo name="PivotStyleLight19" showRowHeaders="1" showColHeaders="1" showRowStripes="0" showColStripes="0" showLastColumn="1"/>
  <filters count="1">
    <filter fld="24" type="valueGreaterThan" evalOrder="-1" id="3"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name="PivotTable138"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AX2000:BC2010"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0">
    <i>
      <x v="501"/>
      <x v="19"/>
      <x v="3"/>
      <x v="12"/>
      <x v="19"/>
    </i>
    <i>
      <x v="554"/>
      <x v="18"/>
      <x v="3"/>
      <x v="15"/>
      <x v="22"/>
    </i>
    <i>
      <x v="502"/>
      <x v="20"/>
      <x v="3"/>
      <x v="12"/>
      <x v="19"/>
    </i>
    <i>
      <x v="344"/>
      <x v="20"/>
      <x v="3"/>
      <x v="12"/>
      <x v="13"/>
    </i>
    <i>
      <x v="500"/>
      <x v="18"/>
      <x v="3"/>
      <x v="12"/>
      <x v="19"/>
    </i>
    <i>
      <x v="346"/>
      <x v="22"/>
      <x v="3"/>
      <x v="12"/>
      <x v="13"/>
    </i>
    <i>
      <x v="552"/>
      <x v="16"/>
      <x v="3"/>
      <x v="15"/>
      <x v="22"/>
    </i>
    <i>
      <x v="379"/>
      <x v="24"/>
      <x v="3"/>
      <x v="13"/>
      <x v="14"/>
    </i>
    <i>
      <x v="339"/>
      <x v="15"/>
      <x v="3"/>
      <x v="12"/>
      <x v="13"/>
    </i>
    <i>
      <x v="479"/>
      <x v="15"/>
      <x v="3"/>
      <x v="13"/>
      <x v="18"/>
    </i>
  </rowItems>
  <colItems count="1">
    <i/>
  </colItems>
  <dataFields count="1">
    <dataField name="Sum of FOUL" fld="17" baseField="0" baseItem="0"/>
  </dataFields>
  <formats count="9">
    <format dxfId="856">
      <pivotArea type="all" dataOnly="0" outline="0" fieldPosition="0"/>
    </format>
    <format dxfId="855">
      <pivotArea outline="0" collapsedLevelsAreSubtotals="1" fieldPosition="0"/>
    </format>
    <format dxfId="854">
      <pivotArea field="24" type="button" dataOnly="0" labelOnly="1" outline="0" axis="axisRow" fieldPosition="0"/>
    </format>
    <format dxfId="853">
      <pivotArea dataOnly="0" labelOnly="1" outline="0" axis="axisValues" fieldPosition="0"/>
    </format>
    <format dxfId="852">
      <pivotArea type="all" dataOnly="0" outline="0" fieldPosition="0"/>
    </format>
    <format dxfId="851">
      <pivotArea outline="0" collapsedLevelsAreSubtotals="1" fieldPosition="0"/>
    </format>
    <format dxfId="850">
      <pivotArea field="24" type="button" dataOnly="0" labelOnly="1" outline="0" axis="axisRow" fieldPosition="0"/>
    </format>
    <format dxfId="849">
      <pivotArea field="1" type="button" dataOnly="0" labelOnly="1" outline="0" axis="axisRow" fieldPosition="2"/>
    </format>
    <format dxfId="848">
      <pivotArea dataOnly="0" labelOnly="1" outline="0" axis="axisValues" fieldPosition="0"/>
    </format>
  </formats>
  <pivotTableStyleInfo name="PivotStyleLight16" showRowHeaders="1" showColHeaders="1" showRowStripes="0" showColStripes="0" showLastColumn="1"/>
  <filters count="1">
    <filter fld="24" type="count" evalOrder="-1" id="7"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name="ppt1" cacheId="25"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multipleFieldFilters="0">
  <location ref="A1000:F1011"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65"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1">
    <i>
      <x v="609"/>
      <x v="19"/>
      <x v="3"/>
      <x v="14"/>
      <x v="25"/>
    </i>
    <i>
      <x v="731"/>
      <x v="15"/>
      <x v="3"/>
      <x v="22"/>
      <x v="25"/>
    </i>
    <i>
      <x v="272"/>
      <x v="15"/>
      <x v="3"/>
      <x v="9"/>
      <x v="10"/>
    </i>
    <i>
      <x v="370"/>
      <x v="15"/>
      <x v="3"/>
      <x v="13"/>
      <x v="14"/>
    </i>
    <i>
      <x v="663"/>
      <x v="19"/>
      <x v="3"/>
      <x v="18"/>
      <x v="26"/>
    </i>
    <i>
      <x v="429"/>
      <x v="19"/>
      <x v="3"/>
      <x v="11"/>
      <x v="16"/>
    </i>
    <i>
      <x v="465"/>
      <x v="19"/>
      <x v="3"/>
      <x v="15"/>
      <x v="17"/>
    </i>
    <i>
      <x v="551"/>
      <x v="15"/>
      <x v="3"/>
      <x v="15"/>
      <x v="22"/>
    </i>
    <i>
      <x v="713"/>
      <x v="15"/>
      <x v="3"/>
      <x v="21"/>
      <x v="24"/>
    </i>
    <i>
      <x v="258"/>
      <x v="16"/>
      <x v="3"/>
      <x v="8"/>
      <x v="9"/>
    </i>
    <i>
      <x v="245"/>
      <x v="19"/>
      <x v="3"/>
      <x v="7"/>
      <x v="8"/>
    </i>
  </rowItems>
  <colItems count="1">
    <i/>
  </colItems>
  <dataFields count="1">
    <dataField name="Max of TL PTS" fld="18" subtotal="max" baseField="0" baseItem="0"/>
  </dataFields>
  <formats count="12">
    <format dxfId="868">
      <pivotArea type="all" dataOnly="0" outline="0" fieldPosition="0"/>
    </format>
    <format dxfId="867">
      <pivotArea outline="0" collapsedLevelsAreSubtotals="1" fieldPosition="0"/>
    </format>
    <format dxfId="866">
      <pivotArea field="24" type="button" dataOnly="0" labelOnly="1" outline="0" axis="axisRow" fieldPosition="0"/>
    </format>
    <format dxfId="865">
      <pivotArea dataOnly="0" labelOnly="1" outline="0" axis="axisValues" fieldPosition="0"/>
    </format>
    <format dxfId="864">
      <pivotArea type="all" dataOnly="0" outline="0" fieldPosition="0"/>
    </format>
    <format dxfId="863">
      <pivotArea outline="0" collapsedLevelsAreSubtotals="1" fieldPosition="0"/>
    </format>
    <format dxfId="862">
      <pivotArea field="24" type="button" dataOnly="0" labelOnly="1" outline="0" axis="axisRow" fieldPosition="0"/>
    </format>
    <format dxfId="861">
      <pivotArea field="0" type="button" dataOnly="0" labelOnly="1" outline="0" axis="axisRow" fieldPosition="1"/>
    </format>
    <format dxfId="860">
      <pivotArea field="1" type="button" dataOnly="0" labelOnly="1" outline="0" axis="axisRow" fieldPosition="2"/>
    </format>
    <format dxfId="859">
      <pivotArea field="2" type="button" dataOnly="0" labelOnly="1" outline="0" axis="axisRow" fieldPosition="3"/>
    </format>
    <format dxfId="858">
      <pivotArea field="3" type="button" dataOnly="0" labelOnly="1" outline="0" axis="axisRow" fieldPosition="4"/>
    </format>
    <format dxfId="857">
      <pivotArea dataOnly="0" labelOnly="1" outline="0" axis="axisValues" fieldPosition="0"/>
    </format>
  </formats>
  <pivotTableStyleInfo name="PivotStyleLight16" showRowHeaders="1" showColHeaders="1" showRowStripes="0" showColStripes="0" showLastColumn="1"/>
  <filters count="1">
    <filter fld="24"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name="ppt2"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H1000:M1012"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5">
    <field x="24"/>
    <field x="0"/>
    <field x="1"/>
    <field x="2"/>
    <field x="3"/>
  </rowFields>
  <rowItems count="12">
    <i>
      <x v="551"/>
      <x v="15"/>
      <x v="3"/>
      <x v="15"/>
      <x v="22"/>
    </i>
    <i>
      <x v="663"/>
      <x v="19"/>
      <x v="3"/>
      <x v="18"/>
      <x v="26"/>
    </i>
    <i>
      <x v="411"/>
      <x v="19"/>
      <x v="3"/>
      <x v="14"/>
      <x v="15"/>
    </i>
    <i>
      <x v="717"/>
      <x v="19"/>
      <x v="3"/>
      <x v="21"/>
      <x v="24"/>
    </i>
    <i>
      <x v="605"/>
      <x v="15"/>
      <x v="3"/>
      <x v="14"/>
      <x v="25"/>
    </i>
    <i>
      <x v="479"/>
      <x v="15"/>
      <x v="3"/>
      <x v="13"/>
      <x v="18"/>
    </i>
    <i>
      <x v="497"/>
      <x v="15"/>
      <x v="3"/>
      <x v="12"/>
      <x v="19"/>
    </i>
    <i>
      <x v="699"/>
      <x v="19"/>
      <x v="3"/>
      <x v="20"/>
      <x v="28"/>
    </i>
    <i>
      <x v="325"/>
      <x v="18"/>
      <x v="3"/>
      <x v="11"/>
      <x v="12"/>
    </i>
    <i>
      <x v="501"/>
      <x v="19"/>
      <x v="3"/>
      <x v="12"/>
      <x v="19"/>
    </i>
    <i>
      <x v="339"/>
      <x v="15"/>
      <x v="3"/>
      <x v="12"/>
      <x v="13"/>
    </i>
    <i>
      <x v="168"/>
      <x v="19"/>
      <x v="3"/>
      <x v="3"/>
      <x v="4"/>
    </i>
  </rowItems>
  <colItems count="1">
    <i/>
  </colItems>
  <dataFields count="1">
    <dataField name="Sum of TotalREB" fld="27" baseField="0" baseItem="0"/>
  </dataFields>
  <formats count="9">
    <format dxfId="877">
      <pivotArea type="all" dataOnly="0" outline="0" fieldPosition="0"/>
    </format>
    <format dxfId="876">
      <pivotArea outline="0" collapsedLevelsAreSubtotals="1" fieldPosition="0"/>
    </format>
    <format dxfId="875">
      <pivotArea field="24" type="button" dataOnly="0" labelOnly="1" outline="0" axis="axisRow" fieldPosition="0"/>
    </format>
    <format dxfId="874">
      <pivotArea dataOnly="0" labelOnly="1" outline="0" axis="axisValues" fieldPosition="0"/>
    </format>
    <format dxfId="873">
      <pivotArea type="all" dataOnly="0" outline="0" fieldPosition="0"/>
    </format>
    <format dxfId="872">
      <pivotArea outline="0" collapsedLevelsAreSubtotals="1" fieldPosition="0"/>
    </format>
    <format dxfId="871">
      <pivotArea field="24" type="button" dataOnly="0" labelOnly="1" outline="0" axis="axisRow" fieldPosition="0"/>
    </format>
    <format dxfId="870">
      <pivotArea field="1" type="button" dataOnly="0" labelOnly="1" outline="0" axis="axisRow" fieldPosition="2"/>
    </format>
    <format dxfId="869">
      <pivotArea dataOnly="0" labelOnly="1" outline="0" axis="axisValues" fieldPosition="0"/>
    </format>
  </formats>
  <pivotTableStyleInfo name="PivotStyleLight16" showRowHeaders="1" showColHeaders="1" showRowStripes="0" showColStripes="0" showLastColumn="1"/>
  <filters count="1">
    <filter fld="24"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name="PivotTable123"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BL2000:BR2043" firstHeaderRow="0"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dataField="1"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43">
    <i>
      <x v="466"/>
      <x v="20"/>
      <x v="3"/>
      <x v="15"/>
      <x v="17"/>
    </i>
    <i>
      <x v="325"/>
      <x v="18"/>
      <x v="3"/>
      <x v="11"/>
      <x v="12"/>
    </i>
    <i>
      <x v="465"/>
      <x v="19"/>
      <x v="3"/>
      <x v="15"/>
      <x v="17"/>
    </i>
    <i>
      <x v="429"/>
      <x v="19"/>
      <x v="3"/>
      <x v="11"/>
      <x v="16"/>
    </i>
    <i>
      <x v="484"/>
      <x v="20"/>
      <x v="3"/>
      <x v="13"/>
      <x v="18"/>
    </i>
    <i>
      <x v="555"/>
      <x v="19"/>
      <x v="3"/>
      <x v="15"/>
      <x v="22"/>
    </i>
    <i>
      <x v="407"/>
      <x v="15"/>
      <x v="3"/>
      <x v="14"/>
      <x v="15"/>
    </i>
    <i>
      <x v="370"/>
      <x v="15"/>
      <x v="3"/>
      <x v="13"/>
      <x v="14"/>
    </i>
    <i>
      <x v="468"/>
      <x v="22"/>
      <x v="3"/>
      <x v="15"/>
      <x v="17"/>
    </i>
    <i>
      <x v="375"/>
      <x v="20"/>
      <x v="3"/>
      <x v="13"/>
      <x v="14"/>
    </i>
    <i>
      <x v="533"/>
      <x v="15"/>
      <x v="3"/>
      <x v="14"/>
      <x v="21"/>
    </i>
    <i>
      <x v="344"/>
      <x v="20"/>
      <x v="3"/>
      <x v="12"/>
      <x v="13"/>
    </i>
    <i>
      <x v="425"/>
      <x v="15"/>
      <x v="3"/>
      <x v="11"/>
      <x v="16"/>
    </i>
    <i>
      <x v="461"/>
      <x v="15"/>
      <x v="3"/>
      <x v="15"/>
      <x v="17"/>
    </i>
    <i>
      <x v="551"/>
      <x v="15"/>
      <x v="3"/>
      <x v="15"/>
      <x v="22"/>
    </i>
    <i>
      <x v="552"/>
      <x v="16"/>
      <x v="3"/>
      <x v="15"/>
      <x v="22"/>
    </i>
    <i>
      <x v="430"/>
      <x v="20"/>
      <x v="3"/>
      <x v="11"/>
      <x v="16"/>
    </i>
    <i>
      <x v="483"/>
      <x v="19"/>
      <x v="3"/>
      <x v="13"/>
      <x v="18"/>
    </i>
    <i>
      <x v="479"/>
      <x v="15"/>
      <x v="3"/>
      <x v="13"/>
      <x v="18"/>
    </i>
    <i>
      <x v="412"/>
      <x v="20"/>
      <x v="3"/>
      <x v="14"/>
      <x v="15"/>
    </i>
    <i>
      <x v="556"/>
      <x v="20"/>
      <x v="3"/>
      <x v="15"/>
      <x v="22"/>
    </i>
    <i>
      <x v="322"/>
      <x v="15"/>
      <x v="3"/>
      <x v="11"/>
      <x v="12"/>
    </i>
    <i>
      <x v="534"/>
      <x v="16"/>
      <x v="3"/>
      <x v="14"/>
      <x v="21"/>
    </i>
    <i>
      <x v="497"/>
      <x v="15"/>
      <x v="3"/>
      <x v="12"/>
      <x v="19"/>
    </i>
    <i>
      <x v="374"/>
      <x v="19"/>
      <x v="3"/>
      <x v="13"/>
      <x v="14"/>
    </i>
    <i>
      <x v="340"/>
      <x v="16"/>
      <x v="3"/>
      <x v="12"/>
      <x v="13"/>
    </i>
    <i>
      <x v="411"/>
      <x v="19"/>
      <x v="3"/>
      <x v="14"/>
      <x v="15"/>
    </i>
    <i>
      <x v="323"/>
      <x v="16"/>
      <x v="3"/>
      <x v="11"/>
      <x v="12"/>
    </i>
    <i>
      <x v="536"/>
      <x v="18"/>
      <x v="3"/>
      <x v="14"/>
      <x v="21"/>
    </i>
    <i>
      <x v="371"/>
      <x v="16"/>
      <x v="3"/>
      <x v="13"/>
      <x v="14"/>
    </i>
    <i>
      <x v="537"/>
      <x v="19"/>
      <x v="3"/>
      <x v="14"/>
      <x v="21"/>
    </i>
    <i>
      <x v="408"/>
      <x v="16"/>
      <x v="3"/>
      <x v="14"/>
      <x v="15"/>
    </i>
    <i>
      <x v="480"/>
      <x v="16"/>
      <x v="3"/>
      <x v="13"/>
      <x v="18"/>
    </i>
    <i>
      <x v="462"/>
      <x v="16"/>
      <x v="3"/>
      <x v="15"/>
      <x v="17"/>
    </i>
    <i>
      <x v="327"/>
      <x v="20"/>
      <x v="3"/>
      <x v="11"/>
      <x v="12"/>
    </i>
    <i>
      <x v="553"/>
      <x v="17"/>
      <x v="3"/>
      <x v="15"/>
      <x v="22"/>
    </i>
    <i>
      <x v="346"/>
      <x v="22"/>
      <x v="3"/>
      <x v="12"/>
      <x v="13"/>
    </i>
    <i>
      <x v="426"/>
      <x v="16"/>
      <x v="3"/>
      <x v="11"/>
      <x v="16"/>
    </i>
    <i>
      <x v="502"/>
      <x v="20"/>
      <x v="3"/>
      <x v="12"/>
      <x v="19"/>
    </i>
    <i>
      <x v="498"/>
      <x v="16"/>
      <x v="3"/>
      <x v="12"/>
      <x v="19"/>
    </i>
    <i>
      <x v="341"/>
      <x v="17"/>
      <x v="3"/>
      <x v="12"/>
      <x v="13"/>
    </i>
    <i>
      <x v="501"/>
      <x v="19"/>
      <x v="3"/>
      <x v="12"/>
      <x v="19"/>
    </i>
    <i>
      <x v="339"/>
      <x v="15"/>
      <x v="3"/>
      <x v="12"/>
      <x v="13"/>
    </i>
  </rowItems>
  <colFields count="1">
    <field x="-2"/>
  </colFields>
  <colItems count="2">
    <i>
      <x/>
    </i>
    <i i="1">
      <x v="1"/>
    </i>
  </colItems>
  <dataFields count="2">
    <dataField name="Max of FG%*" fld="22" subtotal="max" baseField="22" baseItem="506" numFmtId="9"/>
    <dataField name="Sum of TotalFGA" fld="26" baseField="0" baseItem="0"/>
  </dataFields>
  <formats count="9">
    <format dxfId="886">
      <pivotArea type="all" dataOnly="0" outline="0" fieldPosition="0"/>
    </format>
    <format dxfId="885">
      <pivotArea outline="0" collapsedLevelsAreSubtotals="1" fieldPosition="0"/>
    </format>
    <format dxfId="884">
      <pivotArea field="24" type="button" dataOnly="0" labelOnly="1" outline="0" axis="axisRow" fieldPosition="0"/>
    </format>
    <format dxfId="883">
      <pivotArea dataOnly="0" labelOnly="1" outline="0" fieldPosition="0">
        <references count="1">
          <reference field="4294967294" count="2">
            <x v="0"/>
            <x v="1"/>
          </reference>
        </references>
      </pivotArea>
    </format>
    <format dxfId="882">
      <pivotArea type="all" dataOnly="0" outline="0" fieldPosition="0"/>
    </format>
    <format dxfId="881">
      <pivotArea outline="0" collapsedLevelsAreSubtotals="1" fieldPosition="0"/>
    </format>
    <format dxfId="880">
      <pivotArea field="24" type="button" dataOnly="0" labelOnly="1" outline="0" axis="axisRow" fieldPosition="0"/>
    </format>
    <format dxfId="879">
      <pivotArea field="1" type="button" dataOnly="0" labelOnly="1" outline="0" axis="axisRow" fieldPosition="2"/>
    </format>
    <format dxfId="878">
      <pivotArea dataOnly="0" labelOnly="1" outline="0" fieldPosition="0">
        <references count="1">
          <reference field="4294967294" count="2">
            <x v="0"/>
            <x v="1"/>
          </reference>
        </references>
      </pivotArea>
    </format>
  </formats>
  <pivotTableStyleInfo name="PivotStyleLight19" showRowHeaders="1" showColHeaders="1" showRowStripes="0" showColStripes="0" showLastColumn="1"/>
  <filters count="1">
    <filter fld="24" type="valueGreaterThan" evalOrder="-1" id="3"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name="PivotTable139"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CY2000:DD2015"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5">
    <i>
      <x v="370"/>
      <x v="15"/>
      <x v="3"/>
      <x v="13"/>
      <x v="14"/>
    </i>
    <i>
      <x v="407"/>
      <x v="15"/>
      <x v="3"/>
      <x v="14"/>
      <x v="15"/>
    </i>
    <i>
      <x v="480"/>
      <x v="16"/>
      <x v="3"/>
      <x v="13"/>
      <x v="18"/>
    </i>
    <i>
      <x v="552"/>
      <x v="16"/>
      <x v="3"/>
      <x v="15"/>
      <x v="22"/>
    </i>
    <i>
      <x v="461"/>
      <x v="15"/>
      <x v="3"/>
      <x v="15"/>
      <x v="17"/>
    </i>
    <i>
      <x v="340"/>
      <x v="16"/>
      <x v="3"/>
      <x v="12"/>
      <x v="13"/>
    </i>
    <i>
      <x v="468"/>
      <x v="22"/>
      <x v="3"/>
      <x v="15"/>
      <x v="17"/>
    </i>
    <i>
      <x v="323"/>
      <x v="16"/>
      <x v="3"/>
      <x v="11"/>
      <x v="12"/>
    </i>
    <i>
      <x v="408"/>
      <x v="16"/>
      <x v="3"/>
      <x v="14"/>
      <x v="15"/>
    </i>
    <i>
      <x v="498"/>
      <x v="16"/>
      <x v="3"/>
      <x v="12"/>
      <x v="19"/>
    </i>
    <i>
      <x v="346"/>
      <x v="22"/>
      <x v="3"/>
      <x v="12"/>
      <x v="13"/>
    </i>
    <i>
      <x v="534"/>
      <x v="16"/>
      <x v="3"/>
      <x v="14"/>
      <x v="21"/>
    </i>
    <i>
      <x v="371"/>
      <x v="16"/>
      <x v="3"/>
      <x v="13"/>
      <x v="14"/>
    </i>
    <i>
      <x v="497"/>
      <x v="15"/>
      <x v="3"/>
      <x v="12"/>
      <x v="19"/>
    </i>
    <i>
      <x v="411"/>
      <x v="19"/>
      <x v="3"/>
      <x v="14"/>
      <x v="15"/>
    </i>
  </rowItems>
  <colItems count="1">
    <i/>
  </colItems>
  <dataFields count="1">
    <dataField name="Sum of 3FGM" fld="5" baseField="0" baseItem="0"/>
  </dataFields>
  <formats count="9">
    <format dxfId="895">
      <pivotArea type="all" dataOnly="0" outline="0" fieldPosition="0"/>
    </format>
    <format dxfId="894">
      <pivotArea outline="0" collapsedLevelsAreSubtotals="1" fieldPosition="0"/>
    </format>
    <format dxfId="893">
      <pivotArea field="24" type="button" dataOnly="0" labelOnly="1" outline="0" axis="axisRow" fieldPosition="0"/>
    </format>
    <format dxfId="892">
      <pivotArea dataOnly="0" labelOnly="1" outline="0" axis="axisValues" fieldPosition="0"/>
    </format>
    <format dxfId="891">
      <pivotArea type="all" dataOnly="0" outline="0" fieldPosition="0"/>
    </format>
    <format dxfId="890">
      <pivotArea outline="0" collapsedLevelsAreSubtotals="1" fieldPosition="0"/>
    </format>
    <format dxfId="889">
      <pivotArea field="24" type="button" dataOnly="0" labelOnly="1" outline="0" axis="axisRow" fieldPosition="0"/>
    </format>
    <format dxfId="888">
      <pivotArea field="1" type="button" dataOnly="0" labelOnly="1" outline="0" axis="axisRow" fieldPosition="2"/>
    </format>
    <format dxfId="887">
      <pivotArea dataOnly="0" labelOnly="1" outline="0" axis="axisValues" fieldPosition="0"/>
    </format>
  </formats>
  <pivotTableStyleInfo name="PivotStyleLight18" showRowHeaders="1" showColHeaders="1" showRowStripes="0" showColStripes="0" showLastColumn="1"/>
  <filters count="1">
    <filter fld="24" type="count" evalOrder="-1" id="1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name="PivotTable133"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EK2000:EQ2012" firstHeaderRow="0"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2">
    <i>
      <x v="411"/>
      <x v="19"/>
      <x v="3"/>
      <x v="14"/>
      <x v="15"/>
    </i>
    <i>
      <x v="483"/>
      <x v="19"/>
      <x v="3"/>
      <x v="13"/>
      <x v="18"/>
    </i>
    <i>
      <x v="465"/>
      <x v="19"/>
      <x v="3"/>
      <x v="15"/>
      <x v="17"/>
    </i>
    <i>
      <x v="551"/>
      <x v="15"/>
      <x v="3"/>
      <x v="15"/>
      <x v="22"/>
    </i>
    <i>
      <x v="429"/>
      <x v="19"/>
      <x v="3"/>
      <x v="11"/>
      <x v="16"/>
    </i>
    <i>
      <x v="501"/>
      <x v="19"/>
      <x v="3"/>
      <x v="12"/>
      <x v="19"/>
    </i>
    <i>
      <x v="497"/>
      <x v="15"/>
      <x v="3"/>
      <x v="12"/>
      <x v="19"/>
    </i>
    <i>
      <x v="322"/>
      <x v="15"/>
      <x v="3"/>
      <x v="11"/>
      <x v="12"/>
    </i>
    <i>
      <x v="425"/>
      <x v="15"/>
      <x v="3"/>
      <x v="11"/>
      <x v="16"/>
    </i>
    <i>
      <x v="555"/>
      <x v="19"/>
      <x v="3"/>
      <x v="15"/>
      <x v="22"/>
    </i>
    <i>
      <x v="325"/>
      <x v="18"/>
      <x v="3"/>
      <x v="11"/>
      <x v="12"/>
    </i>
    <i>
      <x v="484"/>
      <x v="20"/>
      <x v="3"/>
      <x v="13"/>
      <x v="18"/>
    </i>
  </rowItems>
  <colFields count="1">
    <field x="-2"/>
  </colFields>
  <colItems count="2">
    <i>
      <x/>
    </i>
    <i i="1">
      <x v="1"/>
    </i>
  </colItems>
  <dataFields count="2">
    <dataField name="Sum of 2FGA" fld="8" baseField="0" baseItem="0"/>
    <dataField name="Sum of 2 FG%*" fld="20" baseField="1" baseItem="0" numFmtId="9"/>
  </dataFields>
  <formats count="12">
    <format dxfId="907">
      <pivotArea type="all" dataOnly="0" outline="0" fieldPosition="0"/>
    </format>
    <format dxfId="906">
      <pivotArea outline="0" collapsedLevelsAreSubtotals="1" fieldPosition="0"/>
    </format>
    <format dxfId="905">
      <pivotArea field="24" type="button" dataOnly="0" labelOnly="1" outline="0" axis="axisRow" fieldPosition="0"/>
    </format>
    <format dxfId="904">
      <pivotArea dataOnly="0" labelOnly="1" outline="0" axis="axisValues" fieldPosition="0"/>
    </format>
    <format dxfId="903">
      <pivotArea type="all" dataOnly="0" outline="0" fieldPosition="0"/>
    </format>
    <format dxfId="902">
      <pivotArea dataOnly="0" labelOnly="1" outline="0" axis="axisValues" fieldPosition="0"/>
    </format>
    <format dxfId="901">
      <pivotArea outline="0" fieldPosition="0">
        <references count="1">
          <reference field="4294967294" count="1">
            <x v="1"/>
          </reference>
        </references>
      </pivotArea>
    </format>
    <format dxfId="900">
      <pivotArea type="all" dataOnly="0" outline="0" fieldPosition="0"/>
    </format>
    <format dxfId="899">
      <pivotArea outline="0" collapsedLevelsAreSubtotals="1" fieldPosition="0"/>
    </format>
    <format dxfId="898">
      <pivotArea field="24" type="button" dataOnly="0" labelOnly="1" outline="0" axis="axisRow" fieldPosition="0"/>
    </format>
    <format dxfId="897">
      <pivotArea field="1" type="button" dataOnly="0" labelOnly="1" outline="0" axis="axisRow" fieldPosition="2"/>
    </format>
    <format dxfId="896">
      <pivotArea dataOnly="0" labelOnly="1" outline="0" fieldPosition="0">
        <references count="1">
          <reference field="4294967294" count="2">
            <x v="0"/>
            <x v="1"/>
          </reference>
        </references>
      </pivotArea>
    </format>
  </formats>
  <pivotTableStyleInfo name="PivotStyleLight17" showRowHeaders="1" showColHeaders="1" showRowStripes="0" showColStripes="0" showLastColumn="1"/>
  <filters count="1">
    <filter fld="24" type="count" evalOrder="-1" id="15"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name="ppt14"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CQ1000:CW1010" firstHeaderRow="0"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dataField="1"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0">
    <i>
      <x v="609"/>
      <x v="19"/>
      <x v="3"/>
      <x v="14"/>
      <x v="25"/>
    </i>
    <i>
      <x v="519"/>
      <x v="19"/>
      <x v="3"/>
      <x v="16"/>
      <x v="20"/>
    </i>
    <i>
      <x v="339"/>
      <x v="15"/>
      <x v="3"/>
      <x v="12"/>
      <x v="13"/>
    </i>
    <i>
      <x v="537"/>
      <x v="19"/>
      <x v="3"/>
      <x v="14"/>
      <x v="21"/>
    </i>
    <i>
      <x v="294"/>
      <x v="22"/>
      <x v="3"/>
      <x v="10"/>
      <x v="11"/>
    </i>
    <i>
      <x v="499"/>
      <x v="17"/>
      <x v="3"/>
      <x v="12"/>
      <x v="19"/>
    </i>
    <i>
      <x v="699"/>
      <x v="19"/>
      <x v="3"/>
      <x v="20"/>
      <x v="28"/>
    </i>
    <i>
      <x v="612"/>
      <x v="22"/>
      <x v="3"/>
      <x v="14"/>
      <x v="25"/>
    </i>
    <i>
      <x v="292"/>
      <x v="20"/>
      <x v="3"/>
      <x v="10"/>
      <x v="11"/>
    </i>
    <i>
      <x v="411"/>
      <x v="19"/>
      <x v="3"/>
      <x v="14"/>
      <x v="15"/>
    </i>
  </rowItems>
  <colFields count="1">
    <field x="-2"/>
  </colFields>
  <colItems count="2">
    <i>
      <x/>
    </i>
    <i i="1">
      <x v="1"/>
    </i>
  </colItems>
  <dataFields count="2">
    <dataField name="Sum of FTA" fld="10" baseField="0" baseItem="0"/>
    <dataField name="Sum of FT %*" fld="21" baseField="1" baseItem="0" numFmtId="9"/>
  </dataFields>
  <formats count="12">
    <format dxfId="919">
      <pivotArea type="all" dataOnly="0" outline="0" fieldPosition="0"/>
    </format>
    <format dxfId="918">
      <pivotArea outline="0" collapsedLevelsAreSubtotals="1" fieldPosition="0"/>
    </format>
    <format dxfId="917">
      <pivotArea field="24" type="button" dataOnly="0" labelOnly="1" outline="0" axis="axisRow" fieldPosition="0"/>
    </format>
    <format dxfId="916">
      <pivotArea dataOnly="0" labelOnly="1" outline="0" axis="axisValues" fieldPosition="0"/>
    </format>
    <format dxfId="915">
      <pivotArea type="all" dataOnly="0" outline="0" fieldPosition="0"/>
    </format>
    <format dxfId="914">
      <pivotArea dataOnly="0" labelOnly="1" outline="0" axis="axisValues" fieldPosition="0"/>
    </format>
    <format dxfId="913">
      <pivotArea outline="0" fieldPosition="0">
        <references count="1">
          <reference field="4294967294" count="1">
            <x v="1"/>
          </reference>
        </references>
      </pivotArea>
    </format>
    <format dxfId="912">
      <pivotArea type="all" dataOnly="0" outline="0" fieldPosition="0"/>
    </format>
    <format dxfId="911">
      <pivotArea outline="0" collapsedLevelsAreSubtotals="1" fieldPosition="0"/>
    </format>
    <format dxfId="910">
      <pivotArea field="24" type="button" dataOnly="0" labelOnly="1" outline="0" axis="axisRow" fieldPosition="0"/>
    </format>
    <format dxfId="909">
      <pivotArea field="1" type="button" dataOnly="0" labelOnly="1" outline="0" axis="axisRow" fieldPosition="2"/>
    </format>
    <format dxfId="908">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filters count="1">
    <filter fld="24" type="count" evalOrder="-1" id="1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name="ppt18"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DV1000:EA1011"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1">
    <i>
      <x v="429"/>
      <x v="19"/>
      <x v="3"/>
      <x v="11"/>
      <x v="16"/>
    </i>
    <i>
      <x v="465"/>
      <x v="19"/>
      <x v="3"/>
      <x v="15"/>
      <x v="17"/>
    </i>
    <i>
      <x v="663"/>
      <x v="19"/>
      <x v="3"/>
      <x v="18"/>
      <x v="26"/>
    </i>
    <i>
      <x v="551"/>
      <x v="15"/>
      <x v="3"/>
      <x v="15"/>
      <x v="22"/>
    </i>
    <i>
      <x v="609"/>
      <x v="19"/>
      <x v="3"/>
      <x v="14"/>
      <x v="25"/>
    </i>
    <i>
      <x v="605"/>
      <x v="15"/>
      <x v="3"/>
      <x v="14"/>
      <x v="25"/>
    </i>
    <i>
      <x v="272"/>
      <x v="15"/>
      <x v="3"/>
      <x v="9"/>
      <x v="10"/>
    </i>
    <i>
      <x v="735"/>
      <x v="19"/>
      <x v="3"/>
      <x v="22"/>
      <x v="25"/>
    </i>
    <i>
      <x v="425"/>
      <x v="15"/>
      <x v="3"/>
      <x v="11"/>
      <x v="16"/>
    </i>
    <i>
      <x v="138"/>
      <x v="15"/>
      <x v="3"/>
      <x v="1"/>
      <x v="3"/>
    </i>
    <i>
      <x v="483"/>
      <x v="19"/>
      <x v="3"/>
      <x v="13"/>
      <x v="18"/>
    </i>
  </rowItems>
  <colItems count="1">
    <i/>
  </colItems>
  <dataFields count="1">
    <dataField name="Sum of 2FGM" fld="7" baseField="0" baseItem="0"/>
  </dataFields>
  <formats count="9">
    <format dxfId="928">
      <pivotArea type="all" dataOnly="0" outline="0" fieldPosition="0"/>
    </format>
    <format dxfId="927">
      <pivotArea outline="0" collapsedLevelsAreSubtotals="1" fieldPosition="0"/>
    </format>
    <format dxfId="926">
      <pivotArea field="24" type="button" dataOnly="0" labelOnly="1" outline="0" axis="axisRow" fieldPosition="0"/>
    </format>
    <format dxfId="925">
      <pivotArea dataOnly="0" labelOnly="1" outline="0" axis="axisValues" fieldPosition="0"/>
    </format>
    <format dxfId="924">
      <pivotArea type="all" dataOnly="0" outline="0" fieldPosition="0"/>
    </format>
    <format dxfId="923">
      <pivotArea outline="0" collapsedLevelsAreSubtotals="1" fieldPosition="0"/>
    </format>
    <format dxfId="922">
      <pivotArea field="24" type="button" dataOnly="0" labelOnly="1" outline="0" axis="axisRow" fieldPosition="0"/>
    </format>
    <format dxfId="921">
      <pivotArea field="1" type="button" dataOnly="0" labelOnly="1" outline="0" axis="axisRow" fieldPosition="2"/>
    </format>
    <format dxfId="920">
      <pivotArea dataOnly="0" labelOnly="1" outline="0" axis="axisValues" fieldPosition="0"/>
    </format>
  </formats>
  <pivotTableStyleInfo name="PivotStyleLight17" showRowHeaders="1" showColHeaders="1" showRowStripes="0" showColStripes="0" showLastColumn="1"/>
  <filters count="1">
    <filter fld="24" type="count" evalOrder="-1" id="15"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name="ppt19"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EC1000:EI1011" firstHeaderRow="0"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1">
    <i>
      <x v="466"/>
      <x v="20"/>
      <x v="3"/>
      <x v="15"/>
      <x v="17"/>
    </i>
    <i>
      <x v="143"/>
      <x v="20"/>
      <x v="3"/>
      <x v="1"/>
      <x v="3"/>
    </i>
    <i>
      <x v="262"/>
      <x v="20"/>
      <x v="3"/>
      <x v="8"/>
      <x v="9"/>
    </i>
    <i>
      <x v="292"/>
      <x v="20"/>
      <x v="3"/>
      <x v="10"/>
      <x v="11"/>
    </i>
    <i>
      <x v="277"/>
      <x v="20"/>
      <x v="3"/>
      <x v="9"/>
      <x v="10"/>
    </i>
    <i>
      <x v="515"/>
      <x v="15"/>
      <x v="3"/>
      <x v="16"/>
      <x v="20"/>
    </i>
    <i>
      <x v="713"/>
      <x v="15"/>
      <x v="3"/>
      <x v="21"/>
      <x v="24"/>
    </i>
    <i>
      <x v="425"/>
      <x v="15"/>
      <x v="3"/>
      <x v="11"/>
      <x v="16"/>
    </i>
    <i>
      <x v="663"/>
      <x v="19"/>
      <x v="3"/>
      <x v="18"/>
      <x v="26"/>
    </i>
    <i>
      <x v="156"/>
      <x v="20"/>
      <x v="3"/>
      <x v="2"/>
      <x v="4"/>
    </i>
    <i>
      <x v="533"/>
      <x v="15"/>
      <x v="3"/>
      <x v="14"/>
      <x v="21"/>
    </i>
  </rowItems>
  <colFields count="1">
    <field x="-2"/>
  </colFields>
  <colItems count="2">
    <i>
      <x/>
    </i>
    <i i="1">
      <x v="1"/>
    </i>
  </colItems>
  <dataFields count="2">
    <dataField name="Sum of 2 FG%*" fld="20" baseField="1" baseItem="0" numFmtId="9"/>
    <dataField name="Sum of 2FGA" fld="8" baseField="0" baseItem="0"/>
  </dataFields>
  <formats count="12">
    <format dxfId="940">
      <pivotArea type="all" dataOnly="0" outline="0" fieldPosition="0"/>
    </format>
    <format dxfId="939">
      <pivotArea outline="0" collapsedLevelsAreSubtotals="1" fieldPosition="0"/>
    </format>
    <format dxfId="938">
      <pivotArea field="24" type="button" dataOnly="0" labelOnly="1" outline="0" axis="axisRow" fieldPosition="0"/>
    </format>
    <format dxfId="937">
      <pivotArea dataOnly="0" labelOnly="1" outline="0" axis="axisValues" fieldPosition="0"/>
    </format>
    <format dxfId="936">
      <pivotArea type="all" dataOnly="0" outline="0" fieldPosition="0"/>
    </format>
    <format dxfId="935">
      <pivotArea dataOnly="0" labelOnly="1" outline="0" axis="axisValues" fieldPosition="0"/>
    </format>
    <format dxfId="934">
      <pivotArea outline="0" fieldPosition="0">
        <references count="1">
          <reference field="4294967294" count="1">
            <x v="0"/>
          </reference>
        </references>
      </pivotArea>
    </format>
    <format dxfId="933">
      <pivotArea type="all" dataOnly="0" outline="0" fieldPosition="0"/>
    </format>
    <format dxfId="932">
      <pivotArea outline="0" collapsedLevelsAreSubtotals="1" fieldPosition="0"/>
    </format>
    <format dxfId="931">
      <pivotArea field="24" type="button" dataOnly="0" labelOnly="1" outline="0" axis="axisRow" fieldPosition="0"/>
    </format>
    <format dxfId="930">
      <pivotArea field="1" type="button" dataOnly="0" labelOnly="1" outline="0" axis="axisRow" fieldPosition="2"/>
    </format>
    <format dxfId="929">
      <pivotArea dataOnly="0" labelOnly="1" outline="0" fieldPosition="0">
        <references count="1">
          <reference field="4294967294" count="2">
            <x v="0"/>
            <x v="1"/>
          </reference>
        </references>
      </pivotArea>
    </format>
  </formats>
  <pivotTableStyleInfo name="PivotStyleLight17" showRowHeaders="1" showColHeaders="1" showRowStripes="0" showColStripes="0" showLastColumn="1"/>
  <filters count="1">
    <filter fld="24" type="count" evalOrder="-1" id="1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name="PivotTable137" cacheId="25"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multipleFieldFilters="0">
  <location ref="A2000:F2010"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65"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0">
    <i>
      <x v="370"/>
      <x v="15"/>
      <x v="3"/>
      <x v="13"/>
      <x v="14"/>
    </i>
    <i>
      <x v="429"/>
      <x v="19"/>
      <x v="3"/>
      <x v="11"/>
      <x v="16"/>
    </i>
    <i>
      <x v="465"/>
      <x v="19"/>
      <x v="3"/>
      <x v="15"/>
      <x v="17"/>
    </i>
    <i>
      <x v="551"/>
      <x v="15"/>
      <x v="3"/>
      <x v="15"/>
      <x v="22"/>
    </i>
    <i>
      <x v="497"/>
      <x v="15"/>
      <x v="3"/>
      <x v="12"/>
      <x v="19"/>
    </i>
    <i>
      <x v="411"/>
      <x v="19"/>
      <x v="3"/>
      <x v="14"/>
      <x v="15"/>
    </i>
    <i>
      <x v="483"/>
      <x v="19"/>
      <x v="3"/>
      <x v="13"/>
      <x v="18"/>
    </i>
    <i>
      <x v="407"/>
      <x v="15"/>
      <x v="3"/>
      <x v="14"/>
      <x v="15"/>
    </i>
    <i>
      <x v="461"/>
      <x v="15"/>
      <x v="3"/>
      <x v="15"/>
      <x v="17"/>
    </i>
    <i>
      <x v="552"/>
      <x v="16"/>
      <x v="3"/>
      <x v="15"/>
      <x v="22"/>
    </i>
  </rowItems>
  <colItems count="1">
    <i/>
  </colItems>
  <dataFields count="1">
    <dataField name="Max of TL PTS" fld="18" subtotal="max" baseField="0" baseItem="0"/>
  </dataFields>
  <formats count="12">
    <format dxfId="952">
      <pivotArea type="all" dataOnly="0" outline="0" fieldPosition="0"/>
    </format>
    <format dxfId="951">
      <pivotArea outline="0" collapsedLevelsAreSubtotals="1" fieldPosition="0"/>
    </format>
    <format dxfId="950">
      <pivotArea field="24" type="button" dataOnly="0" labelOnly="1" outline="0" axis="axisRow" fieldPosition="0"/>
    </format>
    <format dxfId="949">
      <pivotArea dataOnly="0" labelOnly="1" outline="0" axis="axisValues" fieldPosition="0"/>
    </format>
    <format dxfId="948">
      <pivotArea type="all" dataOnly="0" outline="0" fieldPosition="0"/>
    </format>
    <format dxfId="947">
      <pivotArea outline="0" collapsedLevelsAreSubtotals="1" fieldPosition="0"/>
    </format>
    <format dxfId="946">
      <pivotArea field="24" type="button" dataOnly="0" labelOnly="1" outline="0" axis="axisRow" fieldPosition="0"/>
    </format>
    <format dxfId="945">
      <pivotArea field="0" type="button" dataOnly="0" labelOnly="1" outline="0" axis="axisRow" fieldPosition="1"/>
    </format>
    <format dxfId="944">
      <pivotArea field="1" type="button" dataOnly="0" labelOnly="1" outline="0" axis="axisRow" fieldPosition="2"/>
    </format>
    <format dxfId="943">
      <pivotArea field="2" type="button" dataOnly="0" labelOnly="1" outline="0" axis="axisRow" fieldPosition="3"/>
    </format>
    <format dxfId="942">
      <pivotArea field="3" type="button" dataOnly="0" labelOnly="1" outline="0" axis="axisRow" fieldPosition="4"/>
    </format>
    <format dxfId="941">
      <pivotArea dataOnly="0" labelOnly="1" outline="0" axis="axisValues" fieldPosition="0"/>
    </format>
  </formats>
  <pivotTableStyleInfo name="PivotStyleLight16" showRowHeaders="1" showColHeaders="1" showRowStripes="0" showColStripes="0" showLastColumn="1"/>
  <filters count="1">
    <filter fld="24" type="count" evalOrder="-1" id="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29"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DF2000:DL2015" firstHeaderRow="0"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5">
    <i>
      <x v="407"/>
      <x v="15"/>
      <x v="3"/>
      <x v="14"/>
      <x v="15"/>
    </i>
    <i>
      <x v="370"/>
      <x v="15"/>
      <x v="3"/>
      <x v="13"/>
      <x v="14"/>
    </i>
    <i>
      <x v="552"/>
      <x v="16"/>
      <x v="3"/>
      <x v="15"/>
      <x v="22"/>
    </i>
    <i>
      <x v="323"/>
      <x v="16"/>
      <x v="3"/>
      <x v="11"/>
      <x v="12"/>
    </i>
    <i>
      <x v="480"/>
      <x v="16"/>
      <x v="3"/>
      <x v="13"/>
      <x v="18"/>
    </i>
    <i>
      <x v="534"/>
      <x v="16"/>
      <x v="3"/>
      <x v="14"/>
      <x v="21"/>
    </i>
    <i>
      <x v="408"/>
      <x v="16"/>
      <x v="3"/>
      <x v="14"/>
      <x v="15"/>
    </i>
    <i>
      <x v="461"/>
      <x v="15"/>
      <x v="3"/>
      <x v="15"/>
      <x v="17"/>
    </i>
    <i>
      <x v="340"/>
      <x v="16"/>
      <x v="3"/>
      <x v="12"/>
      <x v="13"/>
    </i>
    <i>
      <x v="371"/>
      <x v="16"/>
      <x v="3"/>
      <x v="13"/>
      <x v="14"/>
    </i>
    <i>
      <x v="497"/>
      <x v="15"/>
      <x v="3"/>
      <x v="12"/>
      <x v="19"/>
    </i>
    <i>
      <x v="346"/>
      <x v="22"/>
      <x v="3"/>
      <x v="12"/>
      <x v="13"/>
    </i>
    <i>
      <x v="374"/>
      <x v="19"/>
      <x v="3"/>
      <x v="13"/>
      <x v="14"/>
    </i>
    <i>
      <x v="322"/>
      <x v="15"/>
      <x v="3"/>
      <x v="11"/>
      <x v="12"/>
    </i>
    <i>
      <x v="498"/>
      <x v="16"/>
      <x v="3"/>
      <x v="12"/>
      <x v="19"/>
    </i>
  </rowItems>
  <colFields count="1">
    <field x="-2"/>
  </colFields>
  <colItems count="2">
    <i>
      <x/>
    </i>
    <i i="1">
      <x v="1"/>
    </i>
  </colItems>
  <dataFields count="2">
    <dataField name="Sum of 3 FG%*" fld="19" baseField="1" baseItem="0" numFmtId="9"/>
    <dataField name="Sum of 3FGA" fld="6" baseField="0" baseItem="0"/>
  </dataFields>
  <formats count="12">
    <format dxfId="605">
      <pivotArea type="all" dataOnly="0" outline="0" fieldPosition="0"/>
    </format>
    <format dxfId="604">
      <pivotArea outline="0" collapsedLevelsAreSubtotals="1" fieldPosition="0"/>
    </format>
    <format dxfId="603">
      <pivotArea field="24" type="button" dataOnly="0" labelOnly="1" outline="0" axis="axisRow" fieldPosition="0"/>
    </format>
    <format dxfId="602">
      <pivotArea dataOnly="0" labelOnly="1" outline="0" axis="axisValues" fieldPosition="0"/>
    </format>
    <format dxfId="601">
      <pivotArea type="all" dataOnly="0" outline="0" fieldPosition="0"/>
    </format>
    <format dxfId="600">
      <pivotArea dataOnly="0" labelOnly="1" outline="0" axis="axisValues" fieldPosition="0"/>
    </format>
    <format dxfId="599">
      <pivotArea outline="0" fieldPosition="0">
        <references count="1">
          <reference field="4294967294" count="1">
            <x v="0"/>
          </reference>
        </references>
      </pivotArea>
    </format>
    <format dxfId="598">
      <pivotArea type="all" dataOnly="0" outline="0" fieldPosition="0"/>
    </format>
    <format dxfId="597">
      <pivotArea outline="0" collapsedLevelsAreSubtotals="1" fieldPosition="0"/>
    </format>
    <format dxfId="596">
      <pivotArea field="24" type="button" dataOnly="0" labelOnly="1" outline="0" axis="axisRow" fieldPosition="0"/>
    </format>
    <format dxfId="595">
      <pivotArea field="1" type="button" dataOnly="0" labelOnly="1" outline="0" axis="axisRow" fieldPosition="2"/>
    </format>
    <format dxfId="594">
      <pivotArea dataOnly="0" labelOnly="1" outline="0" fieldPosition="0">
        <references count="1">
          <reference field="4294967294" count="2">
            <x v="0"/>
            <x v="1"/>
          </reference>
        </references>
      </pivotArea>
    </format>
  </formats>
  <pivotTableStyleInfo name="PivotStyleLight18" showRowHeaders="1" showColHeaders="1" showRowStripes="0" showColStripes="0" showLastColumn="1"/>
  <filters count="1">
    <filter fld="24" type="valueGreaterThan" evalOrder="-1" id="15"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name="ppt12"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CB1000:CG1014"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4">
    <i>
      <x v="519"/>
      <x v="19"/>
      <x v="3"/>
      <x v="16"/>
      <x v="20"/>
    </i>
    <i>
      <x v="339"/>
      <x v="15"/>
      <x v="3"/>
      <x v="12"/>
      <x v="13"/>
    </i>
    <i>
      <x v="537"/>
      <x v="19"/>
      <x v="3"/>
      <x v="14"/>
      <x v="21"/>
    </i>
    <i>
      <x v="609"/>
      <x v="19"/>
      <x v="3"/>
      <x v="14"/>
      <x v="25"/>
    </i>
    <i>
      <x v="612"/>
      <x v="22"/>
      <x v="3"/>
      <x v="14"/>
      <x v="25"/>
    </i>
    <i>
      <x v="374"/>
      <x v="19"/>
      <x v="3"/>
      <x v="13"/>
      <x v="14"/>
    </i>
    <i>
      <x v="144"/>
      <x v="21"/>
      <x v="3"/>
      <x v="1"/>
      <x v="3"/>
    </i>
    <i>
      <x v="664"/>
      <x v="20"/>
      <x v="3"/>
      <x v="18"/>
      <x v="26"/>
    </i>
    <i>
      <x v="663"/>
      <x v="19"/>
      <x v="3"/>
      <x v="18"/>
      <x v="26"/>
    </i>
    <i>
      <x v="272"/>
      <x v="15"/>
      <x v="3"/>
      <x v="9"/>
      <x v="10"/>
    </i>
    <i>
      <x v="696"/>
      <x v="16"/>
      <x v="3"/>
      <x v="20"/>
      <x v="28"/>
    </i>
    <i>
      <x v="717"/>
      <x v="19"/>
      <x v="3"/>
      <x v="21"/>
      <x v="24"/>
    </i>
    <i>
      <x v="497"/>
      <x v="15"/>
      <x v="3"/>
      <x v="12"/>
      <x v="19"/>
    </i>
    <i>
      <x v="294"/>
      <x v="22"/>
      <x v="3"/>
      <x v="10"/>
      <x v="11"/>
    </i>
  </rowItems>
  <colItems count="1">
    <i/>
  </colItems>
  <dataFields count="1">
    <dataField name="Sum of FTM" fld="9" baseField="0" baseItem="0"/>
  </dataFields>
  <formats count="9">
    <format dxfId="961">
      <pivotArea type="all" dataOnly="0" outline="0" fieldPosition="0"/>
    </format>
    <format dxfId="960">
      <pivotArea outline="0" collapsedLevelsAreSubtotals="1" fieldPosition="0"/>
    </format>
    <format dxfId="959">
      <pivotArea field="24" type="button" dataOnly="0" labelOnly="1" outline="0" axis="axisRow" fieldPosition="0"/>
    </format>
    <format dxfId="958">
      <pivotArea dataOnly="0" labelOnly="1" outline="0" axis="axisValues" fieldPosition="0"/>
    </format>
    <format dxfId="957">
      <pivotArea type="all" dataOnly="0" outline="0" fieldPosition="0"/>
    </format>
    <format dxfId="956">
      <pivotArea outline="0" collapsedLevelsAreSubtotals="1" fieldPosition="0"/>
    </format>
    <format dxfId="955">
      <pivotArea field="24" type="button" dataOnly="0" labelOnly="1" outline="0" axis="axisRow" fieldPosition="0"/>
    </format>
    <format dxfId="954">
      <pivotArea field="1" type="button" dataOnly="0" labelOnly="1" outline="0" axis="axisRow" fieldPosition="2"/>
    </format>
    <format dxfId="953">
      <pivotArea dataOnly="0" labelOnly="1" outline="0" axis="axisValues" fieldPosition="0"/>
    </format>
  </formats>
  <pivotTableStyleInfo name="PivotStyleLight15" showRowHeaders="1" showColHeaders="1" showRowStripes="0" showColStripes="0" showLastColumn="1"/>
  <filters count="1">
    <filter fld="24" type="count" evalOrder="-1" id="8"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name="PT14"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CA100:CE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45"/>
      <x v="3"/>
      <x v="18"/>
      <x v="26"/>
    </i>
    <i>
      <x v="39"/>
      <x v="3"/>
      <x v="15"/>
      <x v="22"/>
    </i>
    <i>
      <x v="27"/>
      <x v="3"/>
      <x v="11"/>
      <x v="12"/>
    </i>
    <i>
      <x v="21"/>
      <x v="3"/>
      <x v="5"/>
      <x v="6"/>
    </i>
    <i>
      <x v="25"/>
      <x v="3"/>
      <x v="9"/>
      <x v="10"/>
    </i>
    <i>
      <x v="48"/>
      <x v="3"/>
      <x v="21"/>
      <x v="24"/>
    </i>
    <i>
      <x v="31"/>
      <x v="3"/>
      <x v="14"/>
      <x v="15"/>
    </i>
    <i>
      <x v="32"/>
      <x v="3"/>
      <x v="11"/>
      <x v="16"/>
    </i>
    <i>
      <x v="17"/>
      <x v="3"/>
      <x v="1"/>
      <x v="3"/>
    </i>
    <i>
      <x v="29"/>
      <x v="3"/>
      <x v="13"/>
      <x v="14"/>
    </i>
  </rowItems>
  <colItems count="1">
    <i/>
  </colItems>
  <dataFields count="1">
    <dataField name="Max of DEF REB" fld="11" subtotal="max" baseField="0" baseItem="0"/>
  </dataFields>
  <formats count="6">
    <format dxfId="59">
      <pivotArea type="all" dataOnly="0" outline="0" fieldPosition="0"/>
    </format>
    <format dxfId="58">
      <pivotArea outline="0" collapsedLevelsAreSubtotals="1" fieldPosition="0"/>
    </format>
    <format dxfId="57">
      <pivotArea dataOnly="0" labelOnly="1" outline="0" axis="axisValues" fieldPosition="0"/>
    </format>
    <format dxfId="56">
      <pivotArea type="all" dataOnly="0" outline="0" fieldPosition="0"/>
    </format>
    <format dxfId="55">
      <pivotArea outline="0" collapsedLevelsAreSubtotals="1" fieldPosition="0"/>
    </format>
    <format dxfId="54">
      <pivotArea dataOnly="0" labelOnly="1" outline="0" axis="axisValues" fieldPosition="0"/>
    </format>
  </formats>
  <pivotTableStyleInfo name="PivotStyleLight18" showRowHeaders="1" showColHeaders="1" showRowStripes="0" showColStripes="0" showLastColumn="1"/>
  <filters count="1">
    <filter fld="46" type="count" evalOrder="-1" id="5"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name="PivotTable100"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HV200:HZ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9"/>
      <x v="3"/>
      <x v="13"/>
      <x v="14"/>
    </i>
    <i>
      <x v="28"/>
      <x v="3"/>
      <x v="12"/>
      <x v="13"/>
    </i>
    <i>
      <x v="35"/>
      <x v="3"/>
      <x v="13"/>
      <x v="18"/>
    </i>
    <i>
      <x v="36"/>
      <x v="3"/>
      <x v="12"/>
      <x v="19"/>
    </i>
    <i>
      <x v="34"/>
      <x v="3"/>
      <x v="15"/>
      <x v="17"/>
    </i>
    <i>
      <x v="39"/>
      <x v="3"/>
      <x v="15"/>
      <x v="22"/>
    </i>
    <i>
      <x v="31"/>
      <x v="3"/>
      <x v="14"/>
      <x v="15"/>
    </i>
    <i>
      <x v="27"/>
      <x v="3"/>
      <x v="11"/>
      <x v="12"/>
    </i>
    <i>
      <x v="32"/>
      <x v="3"/>
      <x v="11"/>
      <x v="16"/>
    </i>
    <i>
      <x v="38"/>
      <x v="3"/>
      <x v="14"/>
      <x v="21"/>
    </i>
  </rowItems>
  <colItems count="1">
    <i/>
  </colItems>
  <dataFields count="1">
    <dataField name="Sum of 3FGA" fld="5" baseField="0" baseItem="0"/>
  </dataFields>
  <formats count="6">
    <format dxfId="65">
      <pivotArea type="all" dataOnly="0" outline="0" fieldPosition="0"/>
    </format>
    <format dxfId="64">
      <pivotArea outline="0" collapsedLevelsAreSubtotals="1" fieldPosition="0"/>
    </format>
    <format dxfId="63">
      <pivotArea dataOnly="0" labelOnly="1" outline="0" axis="axisValues" fieldPosition="0"/>
    </format>
    <format dxfId="62">
      <pivotArea type="all" dataOnly="0" outline="0" fieldPosition="0"/>
    </format>
    <format dxfId="61">
      <pivotArea outline="0" collapsedLevelsAreSubtotals="1" fieldPosition="0"/>
    </format>
    <format dxfId="60">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20"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name="PivotTable92"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FT200:FX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2"/>
      <x v="3"/>
      <x v="11"/>
      <x v="16"/>
    </i>
    <i>
      <x v="38"/>
      <x v="3"/>
      <x v="14"/>
      <x v="21"/>
    </i>
    <i>
      <x v="31"/>
      <x v="3"/>
      <x v="14"/>
      <x v="15"/>
    </i>
    <i>
      <x v="34"/>
      <x v="3"/>
      <x v="15"/>
      <x v="17"/>
    </i>
    <i>
      <x v="27"/>
      <x v="3"/>
      <x v="11"/>
      <x v="12"/>
    </i>
    <i>
      <x v="35"/>
      <x v="3"/>
      <x v="13"/>
      <x v="18"/>
    </i>
    <i>
      <x v="39"/>
      <x v="3"/>
      <x v="15"/>
      <x v="22"/>
    </i>
    <i>
      <x v="28"/>
      <x v="3"/>
      <x v="12"/>
      <x v="13"/>
    </i>
    <i>
      <x v="36"/>
      <x v="3"/>
      <x v="12"/>
      <x v="19"/>
    </i>
    <i>
      <x v="29"/>
      <x v="3"/>
      <x v="13"/>
      <x v="14"/>
    </i>
  </rowItems>
  <colItems count="1">
    <i/>
  </colItems>
  <dataFields count="1">
    <dataField name="Sum of FOUL" fld="16" baseField="0" baseItem="0"/>
  </dataFields>
  <formats count="6">
    <format dxfId="71">
      <pivotArea type="all" dataOnly="0" outline="0" fieldPosition="0"/>
    </format>
    <format dxfId="70">
      <pivotArea outline="0" collapsedLevelsAreSubtotals="1" fieldPosition="0"/>
    </format>
    <format dxfId="69">
      <pivotArea dataOnly="0" labelOnly="1" outline="0" axis="axisValues" fieldPosition="0"/>
    </format>
    <format dxfId="68">
      <pivotArea type="all" dataOnly="0" outline="0" fieldPosition="0"/>
    </format>
    <format dxfId="67">
      <pivotArea outline="0" collapsedLevelsAreSubtotals="1" fieldPosition="0"/>
    </format>
    <format dxfId="66">
      <pivotArea dataOnly="0" labelOnly="1" outline="0" axis="axisValues" fieldPosition="0"/>
    </format>
  </formats>
  <pivotTableStyleInfo name="PivotStyleLight17"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5"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name="PT12"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BO100:BS112"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2">
    <i>
      <x v="31"/>
      <x v="3"/>
      <x v="14"/>
      <x v="15"/>
    </i>
    <i>
      <x v="37"/>
      <x v="3"/>
      <x v="16"/>
      <x v="20"/>
    </i>
    <i>
      <x v="34"/>
      <x v="3"/>
      <x v="15"/>
      <x v="17"/>
    </i>
    <i>
      <x v="19"/>
      <x v="3"/>
      <x v="3"/>
      <x v="4"/>
    </i>
    <i>
      <x v="42"/>
      <x v="3"/>
      <x v="14"/>
      <x v="25"/>
    </i>
    <i>
      <x v="48"/>
      <x v="3"/>
      <x v="21"/>
      <x v="24"/>
    </i>
    <i>
      <x v="25"/>
      <x v="3"/>
      <x v="9"/>
      <x v="10"/>
    </i>
    <i>
      <x v="20"/>
      <x v="3"/>
      <x v="4"/>
      <x v="5"/>
    </i>
    <i>
      <x v="17"/>
      <x v="3"/>
      <x v="1"/>
      <x v="3"/>
    </i>
    <i>
      <x v="27"/>
      <x v="3"/>
      <x v="11"/>
      <x v="12"/>
    </i>
    <i>
      <x v="38"/>
      <x v="3"/>
      <x v="14"/>
      <x v="21"/>
    </i>
    <i>
      <x v="28"/>
      <x v="3"/>
      <x v="12"/>
      <x v="13"/>
    </i>
  </rowItems>
  <colItems count="1">
    <i/>
  </colItems>
  <dataFields count="1">
    <dataField name="Max of Opp OFF REB" fld="29" subtotal="max" baseField="0" baseItem="0"/>
  </dataFields>
  <formats count="6">
    <format dxfId="77">
      <pivotArea type="all" dataOnly="0" outline="0" fieldPosition="0"/>
    </format>
    <format dxfId="76">
      <pivotArea outline="0" collapsedLevelsAreSubtotals="1" fieldPosition="0"/>
    </format>
    <format dxfId="75">
      <pivotArea dataOnly="0" labelOnly="1" outline="0" axis="axisValues" fieldPosition="0"/>
    </format>
    <format dxfId="74">
      <pivotArea type="all" dataOnly="0" outline="0" fieldPosition="0"/>
    </format>
    <format dxfId="73">
      <pivotArea outline="0" collapsedLevelsAreSubtotals="1" fieldPosition="0"/>
    </format>
    <format dxfId="72">
      <pivotArea dataOnly="0" labelOnly="1" outline="0" axis="axisValues" fieldPosition="0"/>
    </format>
  </formats>
  <pivotTableStyleInfo name="PivotStyleLight19" showRowHeaders="1" showColHeaders="1" showRowStripes="0" showColStripes="0" showLastColumn="1"/>
  <filters count="1">
    <filter fld="46" type="count" evalOrder="-1" id="5"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name="PivotTable116"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HD200:HH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6"/>
      <x v="3"/>
      <x v="12"/>
      <x v="19"/>
    </i>
    <i>
      <x v="38"/>
      <x v="3"/>
      <x v="14"/>
      <x v="21"/>
    </i>
    <i>
      <x v="28"/>
      <x v="3"/>
      <x v="12"/>
      <x v="13"/>
    </i>
    <i>
      <x v="39"/>
      <x v="3"/>
      <x v="15"/>
      <x v="22"/>
    </i>
    <i>
      <x v="29"/>
      <x v="3"/>
      <x v="13"/>
      <x v="14"/>
    </i>
    <i>
      <x v="34"/>
      <x v="3"/>
      <x v="15"/>
      <x v="17"/>
    </i>
    <i>
      <x v="27"/>
      <x v="3"/>
      <x v="11"/>
      <x v="12"/>
    </i>
    <i>
      <x v="35"/>
      <x v="3"/>
      <x v="13"/>
      <x v="18"/>
    </i>
    <i>
      <x v="32"/>
      <x v="3"/>
      <x v="11"/>
      <x v="16"/>
    </i>
    <i>
      <x v="31"/>
      <x v="3"/>
      <x v="14"/>
      <x v="15"/>
    </i>
  </rowItems>
  <colItems count="1">
    <i/>
  </colItems>
  <dataFields count="1">
    <dataField name="Sum of FTA" fld="9" baseField="0" baseItem="0"/>
  </dataFields>
  <formats count="6">
    <format dxfId="83">
      <pivotArea type="all" dataOnly="0" outline="0" fieldPosition="0"/>
    </format>
    <format dxfId="82">
      <pivotArea outline="0" collapsedLevelsAreSubtotals="1" fieldPosition="0"/>
    </format>
    <format dxfId="81">
      <pivotArea dataOnly="0" labelOnly="1" outline="0" axis="axisValues" fieldPosition="0"/>
    </format>
    <format dxfId="80">
      <pivotArea type="all" dataOnly="0" outline="0" fieldPosition="0"/>
    </format>
    <format dxfId="79">
      <pivotArea outline="0" collapsedLevelsAreSubtotals="1" fieldPosition="0"/>
    </format>
    <format dxfId="78">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8"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name="PivotTable115"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EC200:EG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7"/>
      <x v="3"/>
      <x v="11"/>
      <x v="12"/>
    </i>
    <i>
      <x v="39"/>
      <x v="3"/>
      <x v="15"/>
      <x v="22"/>
    </i>
    <i>
      <x v="38"/>
      <x v="3"/>
      <x v="14"/>
      <x v="21"/>
    </i>
    <i>
      <x v="35"/>
      <x v="3"/>
      <x v="13"/>
      <x v="18"/>
    </i>
    <i>
      <x v="32"/>
      <x v="3"/>
      <x v="11"/>
      <x v="16"/>
    </i>
    <i>
      <x v="31"/>
      <x v="3"/>
      <x v="14"/>
      <x v="15"/>
    </i>
    <i>
      <x v="29"/>
      <x v="3"/>
      <x v="13"/>
      <x v="14"/>
    </i>
    <i>
      <x v="34"/>
      <x v="3"/>
      <x v="15"/>
      <x v="17"/>
    </i>
    <i>
      <x v="28"/>
      <x v="3"/>
      <x v="12"/>
      <x v="13"/>
    </i>
    <i>
      <x v="36"/>
      <x v="3"/>
      <x v="12"/>
      <x v="19"/>
    </i>
  </rowItems>
  <colItems count="1">
    <i/>
  </colItems>
  <dataFields count="1">
    <dataField name="Min of DREB Margin" fld="43" subtotal="min" baseField="0" baseItem="0"/>
  </dataFields>
  <formats count="6">
    <format dxfId="89">
      <pivotArea type="all" dataOnly="0" outline="0" fieldPosition="0"/>
    </format>
    <format dxfId="88">
      <pivotArea outline="0" collapsedLevelsAreSubtotals="1" fieldPosition="0"/>
    </format>
    <format dxfId="87">
      <pivotArea dataOnly="0" labelOnly="1" outline="0" axis="axisValues" fieldPosition="0"/>
    </format>
    <format dxfId="86">
      <pivotArea type="all" dataOnly="0" outline="0" fieldPosition="0"/>
    </format>
    <format dxfId="85">
      <pivotArea outline="0" collapsedLevelsAreSubtotals="1" fieldPosition="0"/>
    </format>
    <format dxfId="84">
      <pivotArea dataOnly="0" labelOnly="1" outline="0" axis="axisValues" fieldPosition="0"/>
    </format>
  </formats>
  <pivotTableStyleInfo name="PivotStyleLight17"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0"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name="PivotTable109"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GR200:GV210" firstHeaderRow="1" firstDataRow="1" firstDataCol="4" rowPageCount="1" colPageCount="1"/>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axis="axisPage" compact="0" outline="0" multipleItemSelectionAllowed="1" showAll="0" defaultSubtotal="0">
      <items count="2">
        <item h="1" x="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7"/>
      <x v="3"/>
      <x v="11"/>
      <x v="12"/>
    </i>
    <i>
      <x v="32"/>
      <x v="3"/>
      <x v="11"/>
      <x v="16"/>
    </i>
    <i>
      <x v="39"/>
      <x v="3"/>
      <x v="15"/>
      <x v="22"/>
    </i>
    <i>
      <x v="29"/>
      <x v="3"/>
      <x v="13"/>
      <x v="14"/>
    </i>
    <i>
      <x v="31"/>
      <x v="3"/>
      <x v="14"/>
      <x v="15"/>
    </i>
    <i>
      <x v="38"/>
      <x v="3"/>
      <x v="14"/>
      <x v="21"/>
    </i>
    <i>
      <x v="35"/>
      <x v="3"/>
      <x v="13"/>
      <x v="18"/>
    </i>
    <i>
      <x v="34"/>
      <x v="3"/>
      <x v="15"/>
      <x v="17"/>
    </i>
    <i>
      <x v="36"/>
      <x v="3"/>
      <x v="12"/>
      <x v="19"/>
    </i>
    <i>
      <x v="28"/>
      <x v="3"/>
      <x v="12"/>
      <x v="13"/>
    </i>
  </rowItems>
  <colItems count="1">
    <i/>
  </colItems>
  <pageFields count="1">
    <pageField fld="22" hier="-1"/>
  </pageFields>
  <dataFields count="1">
    <dataField name="Max of Opp FG%*" fld="40" subtotal="max" baseField="0" baseItem="0"/>
  </dataFields>
  <formats count="6">
    <format dxfId="95">
      <pivotArea type="all" dataOnly="0" outline="0" fieldPosition="0"/>
    </format>
    <format dxfId="94">
      <pivotArea outline="0" collapsedLevelsAreSubtotals="1" fieldPosition="0"/>
    </format>
    <format dxfId="93">
      <pivotArea dataOnly="0" labelOnly="1" outline="0" axis="axisValues" fieldPosition="0"/>
    </format>
    <format dxfId="92">
      <pivotArea type="all" dataOnly="0" outline="0" fieldPosition="0"/>
    </format>
    <format dxfId="91">
      <pivotArea outline="0" collapsedLevelsAreSubtotals="1" fieldPosition="0"/>
    </format>
    <format dxfId="90">
      <pivotArea dataOnly="0" labelOnly="1" outline="0" axis="axisValues" fieldPosition="0"/>
    </format>
  </formats>
  <pivotTableStyleInfo name="PivotStyleLight17"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6"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name="PT5"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Y100:AC111"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1">
    <i>
      <x v="20"/>
      <x v="3"/>
      <x v="4"/>
      <x v="5"/>
    </i>
    <i>
      <x v="22"/>
      <x v="3"/>
      <x v="6"/>
      <x v="7"/>
    </i>
    <i>
      <x v="17"/>
      <x v="3"/>
      <x v="1"/>
      <x v="3"/>
    </i>
    <i>
      <x v="27"/>
      <x v="3"/>
      <x v="11"/>
      <x v="12"/>
    </i>
    <i>
      <x v="48"/>
      <x v="3"/>
      <x v="21"/>
      <x v="24"/>
    </i>
    <i>
      <x v="37"/>
      <x v="3"/>
      <x v="16"/>
      <x v="20"/>
    </i>
    <i>
      <x v="18"/>
      <x v="3"/>
      <x v="2"/>
      <x v="4"/>
    </i>
    <i>
      <x v="24"/>
      <x v="3"/>
      <x v="8"/>
      <x v="9"/>
    </i>
    <i>
      <x v="23"/>
      <x v="3"/>
      <x v="7"/>
      <x v="8"/>
    </i>
    <i>
      <x v="29"/>
      <x v="3"/>
      <x v="13"/>
      <x v="14"/>
    </i>
    <i>
      <x v="21"/>
      <x v="3"/>
      <x v="5"/>
      <x v="6"/>
    </i>
  </rowItems>
  <colItems count="1">
    <i/>
  </colItems>
  <dataFields count="1">
    <dataField name="Max of PT Margin" fld="41" subtotal="max" baseField="0" baseItem="0"/>
  </dataFields>
  <formats count="6">
    <format dxfId="101">
      <pivotArea type="all" dataOnly="0" outline="0" fieldPosition="0"/>
    </format>
    <format dxfId="100">
      <pivotArea outline="0" collapsedLevelsAreSubtotals="1" fieldPosition="0"/>
    </format>
    <format dxfId="99">
      <pivotArea dataOnly="0" labelOnly="1" outline="0" axis="axisValues" fieldPosition="0"/>
    </format>
    <format dxfId="98">
      <pivotArea type="all" dataOnly="0" outline="0" fieldPosition="0"/>
    </format>
    <format dxfId="97">
      <pivotArea outline="0" collapsedLevelsAreSubtotals="1" fieldPosition="0"/>
    </format>
    <format dxfId="96">
      <pivotArea dataOnly="0" labelOnly="1" outline="0" axis="axisValues" fieldPosition="0"/>
    </format>
  </formats>
  <pivotTableStyleInfo name="PivotStyleLight18" showRowHeaders="1" showColHeaders="1" showRowStripes="0" showColStripes="0" showLastColumn="1"/>
  <filters count="1">
    <filter fld="46"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name="PivotTable107"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FH200:FL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sortType="ascending"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5"/>
      <x v="3"/>
      <x v="13"/>
      <x v="18"/>
    </i>
    <i>
      <x v="39"/>
      <x v="3"/>
      <x v="15"/>
      <x v="22"/>
    </i>
    <i>
      <x v="32"/>
      <x v="3"/>
      <x v="11"/>
      <x v="16"/>
    </i>
    <i>
      <x v="34"/>
      <x v="3"/>
      <x v="15"/>
      <x v="17"/>
    </i>
    <i>
      <x v="29"/>
      <x v="3"/>
      <x v="13"/>
      <x v="14"/>
    </i>
    <i>
      <x v="38"/>
      <x v="3"/>
      <x v="14"/>
      <x v="21"/>
    </i>
    <i>
      <x v="27"/>
      <x v="3"/>
      <x v="11"/>
      <x v="12"/>
    </i>
    <i>
      <x v="31"/>
      <x v="3"/>
      <x v="14"/>
      <x v="15"/>
    </i>
    <i>
      <x v="36"/>
      <x v="3"/>
      <x v="12"/>
      <x v="19"/>
    </i>
    <i>
      <x v="28"/>
      <x v="3"/>
      <x v="12"/>
      <x v="13"/>
    </i>
  </rowItems>
  <colItems count="1">
    <i/>
  </colItems>
  <dataFields count="1">
    <dataField name="Sum of TO" fld="15" baseField="0" baseItem="0"/>
  </dataFields>
  <formats count="6">
    <format dxfId="107">
      <pivotArea type="all" dataOnly="0" outline="0" fieldPosition="0"/>
    </format>
    <format dxfId="106">
      <pivotArea outline="0" collapsedLevelsAreSubtotals="1" fieldPosition="0"/>
    </format>
    <format dxfId="105">
      <pivotArea dataOnly="0" labelOnly="1" outline="0" axis="axisValues" fieldPosition="0"/>
    </format>
    <format dxfId="104">
      <pivotArea type="all" dataOnly="0" outline="0" fieldPosition="0"/>
    </format>
    <format dxfId="103">
      <pivotArea outline="0" collapsedLevelsAreSubtotals="1" fieldPosition="0"/>
    </format>
    <format dxfId="102">
      <pivotArea dataOnly="0" labelOnly="1" outline="0" axis="axisValues" fieldPosition="0"/>
    </format>
  </formats>
  <pivotTableStyleInfo name="PivotStyleLight17"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valueGreaterThan" evalOrder="-1" id="9"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pt5"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AC1000:AH1019"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9">
    <i>
      <x v="222"/>
      <x v="17"/>
      <x v="3"/>
      <x v="6"/>
      <x v="7"/>
    </i>
    <i>
      <x v="371"/>
      <x v="16"/>
      <x v="3"/>
      <x v="13"/>
      <x v="14"/>
    </i>
    <i>
      <x v="257"/>
      <x v="15"/>
      <x v="3"/>
      <x v="8"/>
      <x v="9"/>
    </i>
    <i>
      <x v="465"/>
      <x v="19"/>
      <x v="3"/>
      <x v="15"/>
      <x v="17"/>
    </i>
    <i>
      <x v="374"/>
      <x v="19"/>
      <x v="3"/>
      <x v="13"/>
      <x v="14"/>
    </i>
    <i>
      <x v="463"/>
      <x v="17"/>
      <x v="3"/>
      <x v="15"/>
      <x v="17"/>
    </i>
    <i>
      <x v="518"/>
      <x v="18"/>
      <x v="3"/>
      <x v="16"/>
      <x v="20"/>
    </i>
    <i>
      <x v="483"/>
      <x v="19"/>
      <x v="3"/>
      <x v="13"/>
      <x v="18"/>
    </i>
    <i>
      <x v="245"/>
      <x v="19"/>
      <x v="3"/>
      <x v="7"/>
      <x v="8"/>
    </i>
    <i>
      <x v="734"/>
      <x v="18"/>
      <x v="3"/>
      <x v="22"/>
      <x v="25"/>
    </i>
    <i>
      <x v="209"/>
      <x v="18"/>
      <x v="3"/>
      <x v="5"/>
      <x v="6"/>
    </i>
    <i>
      <x v="154"/>
      <x v="18"/>
      <x v="3"/>
      <x v="2"/>
      <x v="4"/>
    </i>
    <i>
      <x v="260"/>
      <x v="18"/>
      <x v="3"/>
      <x v="8"/>
      <x v="9"/>
    </i>
    <i>
      <x v="498"/>
      <x v="16"/>
      <x v="3"/>
      <x v="12"/>
      <x v="19"/>
    </i>
    <i>
      <x v="140"/>
      <x v="17"/>
      <x v="3"/>
      <x v="1"/>
      <x v="3"/>
    </i>
    <i>
      <x v="716"/>
      <x v="18"/>
      <x v="3"/>
      <x v="21"/>
      <x v="24"/>
    </i>
    <i>
      <x v="194"/>
      <x v="17"/>
      <x v="3"/>
      <x v="4"/>
      <x v="5"/>
    </i>
    <i>
      <x v="225"/>
      <x v="20"/>
      <x v="3"/>
      <x v="6"/>
      <x v="7"/>
    </i>
    <i>
      <x v="427"/>
      <x v="17"/>
      <x v="3"/>
      <x v="11"/>
      <x v="16"/>
    </i>
  </rowItems>
  <colItems count="1">
    <i/>
  </colItems>
  <dataFields count="1">
    <dataField name="Sum of STL" fld="14" baseField="0" baseItem="0"/>
  </dataFields>
  <formats count="9">
    <format dxfId="614">
      <pivotArea type="all" dataOnly="0" outline="0" fieldPosition="0"/>
    </format>
    <format dxfId="613">
      <pivotArea outline="0" collapsedLevelsAreSubtotals="1" fieldPosition="0"/>
    </format>
    <format dxfId="612">
      <pivotArea field="24" type="button" dataOnly="0" labelOnly="1" outline="0" axis="axisRow" fieldPosition="0"/>
    </format>
    <format dxfId="611">
      <pivotArea dataOnly="0" labelOnly="1" outline="0" axis="axisValues" fieldPosition="0"/>
    </format>
    <format dxfId="610">
      <pivotArea type="all" dataOnly="0" outline="0" fieldPosition="0"/>
    </format>
    <format dxfId="609">
      <pivotArea outline="0" collapsedLevelsAreSubtotals="1" fieldPosition="0"/>
    </format>
    <format dxfId="608">
      <pivotArea field="24" type="button" dataOnly="0" labelOnly="1" outline="0" axis="axisRow" fieldPosition="0"/>
    </format>
    <format dxfId="607">
      <pivotArea field="1" type="button" dataOnly="0" labelOnly="1" outline="0" axis="axisRow" fieldPosition="2"/>
    </format>
    <format dxfId="606">
      <pivotArea dataOnly="0" labelOnly="1" outline="0" axis="axisValues" fieldPosition="0"/>
    </format>
  </formats>
  <pivotTableStyleInfo name="PivotStyleLight16" showRowHeaders="1" showColHeaders="1" showRowStripes="0" showColStripes="0" showLastColumn="1"/>
  <filters count="1">
    <filter fld="24" type="count" evalOrder="-1" id="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name="PivotTable113"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BC200:BG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6"/>
      <x v="3"/>
      <x v="12"/>
      <x v="19"/>
    </i>
    <i>
      <x v="35"/>
      <x v="3"/>
      <x v="13"/>
      <x v="18"/>
    </i>
    <i>
      <x v="28"/>
      <x v="3"/>
      <x v="12"/>
      <x v="13"/>
    </i>
    <i>
      <x v="39"/>
      <x v="3"/>
      <x v="15"/>
      <x v="22"/>
    </i>
    <i>
      <x v="31"/>
      <x v="3"/>
      <x v="14"/>
      <x v="15"/>
    </i>
    <i>
      <x v="27"/>
      <x v="3"/>
      <x v="11"/>
      <x v="12"/>
    </i>
    <i>
      <x v="32"/>
      <x v="3"/>
      <x v="11"/>
      <x v="16"/>
    </i>
    <i>
      <x v="34"/>
      <x v="3"/>
      <x v="15"/>
      <x v="17"/>
    </i>
    <i>
      <x v="38"/>
      <x v="3"/>
      <x v="14"/>
      <x v="21"/>
    </i>
    <i>
      <x v="29"/>
      <x v="3"/>
      <x v="13"/>
      <x v="14"/>
    </i>
  </rowItems>
  <colItems count="1">
    <i/>
  </colItems>
  <dataFields count="1">
    <dataField name="Max of OFF REB" fld="10" subtotal="max" baseField="0" baseItem="0"/>
  </dataFields>
  <formats count="6">
    <format dxfId="113">
      <pivotArea type="all" dataOnly="0" outline="0" fieldPosition="0"/>
    </format>
    <format dxfId="112">
      <pivotArea outline="0" collapsedLevelsAreSubtotals="1" fieldPosition="0"/>
    </format>
    <format dxfId="111">
      <pivotArea dataOnly="0" labelOnly="1" outline="0" axis="axisValues" fieldPosition="0"/>
    </format>
    <format dxfId="110">
      <pivotArea type="all" dataOnly="0" outline="0" fieldPosition="0"/>
    </format>
    <format dxfId="109">
      <pivotArea outline="0" collapsedLevelsAreSubtotals="1" fieldPosition="0"/>
    </format>
    <format dxfId="108">
      <pivotArea dataOnly="0" labelOnly="1" outline="0" axis="axisValues" fieldPosition="0"/>
    </format>
  </formats>
  <pivotTableStyleInfo name="PivotStyleLight18" showRowHeaders="1" showColHeaders="1" showRowStripes="0" showColStripes="0" showLastColumn="1"/>
  <filters count="1">
    <filter fld="46" type="count" evalOrder="-1" id="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name="PivotTable110"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CG200:CK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6"/>
      <x v="3"/>
      <x v="12"/>
      <x v="19"/>
    </i>
    <i>
      <x v="28"/>
      <x v="3"/>
      <x v="12"/>
      <x v="13"/>
    </i>
    <i>
      <x v="34"/>
      <x v="3"/>
      <x v="15"/>
      <x v="17"/>
    </i>
    <i>
      <x v="38"/>
      <x v="3"/>
      <x v="14"/>
      <x v="21"/>
    </i>
    <i>
      <x v="35"/>
      <x v="3"/>
      <x v="13"/>
      <x v="18"/>
    </i>
    <i>
      <x v="32"/>
      <x v="3"/>
      <x v="11"/>
      <x v="16"/>
    </i>
    <i>
      <x v="29"/>
      <x v="3"/>
      <x v="13"/>
      <x v="14"/>
    </i>
    <i>
      <x v="31"/>
      <x v="3"/>
      <x v="14"/>
      <x v="15"/>
    </i>
    <i>
      <x v="27"/>
      <x v="3"/>
      <x v="11"/>
      <x v="12"/>
    </i>
    <i>
      <x v="39"/>
      <x v="3"/>
      <x v="15"/>
      <x v="22"/>
    </i>
  </rowItems>
  <colItems count="1">
    <i/>
  </colItems>
  <dataFields count="1">
    <dataField name="Min of DEF REB" fld="11" subtotal="min" baseField="0" baseItem="0"/>
  </dataFields>
  <formats count="6">
    <format dxfId="119">
      <pivotArea type="all" dataOnly="0" outline="0" fieldPosition="0"/>
    </format>
    <format dxfId="118">
      <pivotArea outline="0" collapsedLevelsAreSubtotals="1" fieldPosition="0"/>
    </format>
    <format dxfId="117">
      <pivotArea dataOnly="0" labelOnly="1" outline="0" axis="axisValues" fieldPosition="0"/>
    </format>
    <format dxfId="116">
      <pivotArea type="all" dataOnly="0" outline="0" fieldPosition="0"/>
    </format>
    <format dxfId="115">
      <pivotArea outline="0" collapsedLevelsAreSubtotals="1" fieldPosition="0"/>
    </format>
    <format dxfId="114">
      <pivotArea dataOnly="0" labelOnly="1" outline="0" axis="axisValues" fieldPosition="0"/>
    </format>
  </formats>
  <pivotTableStyleInfo name="PivotStyleLight17" showRowHeaders="1" showColHeaders="1" showRowStripes="0" showColStripes="0" showLastColumn="1"/>
  <filters count="2">
    <filter fld="46" type="captionNotEqual" evalOrder="-1" id="6" stringValue1="Blank">
      <autoFilter ref="A1">
        <filterColumn colId="0">
          <customFilters>
            <customFilter operator="notEqual" val="Blank"/>
          </customFilters>
        </filterColumn>
      </autoFilter>
    </filter>
    <filter fld="46" type="count" evalOrder="-1" id="7"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name="PivotTable111"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AK200:AO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4"/>
      <x v="3"/>
      <x v="15"/>
      <x v="17"/>
    </i>
    <i>
      <x v="38"/>
      <x v="3"/>
      <x v="14"/>
      <x v="21"/>
    </i>
    <i>
      <x v="29"/>
      <x v="3"/>
      <x v="13"/>
      <x v="14"/>
    </i>
    <i>
      <x v="28"/>
      <x v="3"/>
      <x v="12"/>
      <x v="13"/>
    </i>
    <i>
      <x v="36"/>
      <x v="3"/>
      <x v="12"/>
      <x v="19"/>
    </i>
    <i>
      <x v="32"/>
      <x v="3"/>
      <x v="11"/>
      <x v="16"/>
    </i>
    <i>
      <x v="31"/>
      <x v="3"/>
      <x v="14"/>
      <x v="15"/>
    </i>
    <i>
      <x v="27"/>
      <x v="3"/>
      <x v="11"/>
      <x v="12"/>
    </i>
    <i>
      <x v="35"/>
      <x v="3"/>
      <x v="13"/>
      <x v="18"/>
    </i>
    <i>
      <x v="39"/>
      <x v="3"/>
      <x v="15"/>
      <x v="22"/>
    </i>
  </rowItems>
  <colItems count="1">
    <i/>
  </colItems>
  <dataFields count="1">
    <dataField name="Sum of TotalREB" fld="49" baseField="0" baseItem="0"/>
  </dataFields>
  <formats count="6">
    <format dxfId="125">
      <pivotArea type="all" dataOnly="0" outline="0" fieldPosition="0"/>
    </format>
    <format dxfId="124">
      <pivotArea outline="0" collapsedLevelsAreSubtotals="1" fieldPosition="0"/>
    </format>
    <format dxfId="123">
      <pivotArea dataOnly="0" labelOnly="1" outline="0" axis="axisValues" fieldPosition="0"/>
    </format>
    <format dxfId="122">
      <pivotArea type="all" dataOnly="0" outline="0" fieldPosition="0"/>
    </format>
    <format dxfId="121">
      <pivotArea outline="0" collapsedLevelsAreSubtotals="1" fieldPosition="0"/>
    </format>
    <format dxfId="120">
      <pivotArea dataOnly="0" labelOnly="1" outline="0" axis="axisValues" fieldPosition="0"/>
    </format>
  </formats>
  <pivotTableStyleInfo name="PivotStyleLight17" showRowHeaders="1" showColHeaders="1" showRowStripes="0" showColStripes="0" showLastColumn="1"/>
  <filters count="2">
    <filter fld="46" type="captionNotEqual" evalOrder="-1" id="4" stringValue1="Blank">
      <autoFilter ref="A1">
        <filterColumn colId="0">
          <customFilters>
            <customFilter operator="notEqual" val="Blank"/>
          </customFilters>
        </filterColumn>
      </autoFilter>
    </filter>
    <filter fld="46" type="count" evalOrder="-1" id="5"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name="PivotTable80"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BO200:BS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1"/>
      <x v="3"/>
      <x v="14"/>
      <x v="15"/>
    </i>
    <i>
      <x v="34"/>
      <x v="3"/>
      <x v="15"/>
      <x v="17"/>
    </i>
    <i>
      <x v="28"/>
      <x v="3"/>
      <x v="12"/>
      <x v="13"/>
    </i>
    <i>
      <x v="38"/>
      <x v="3"/>
      <x v="14"/>
      <x v="21"/>
    </i>
    <i>
      <x v="27"/>
      <x v="3"/>
      <x v="11"/>
      <x v="12"/>
    </i>
    <i>
      <x v="36"/>
      <x v="3"/>
      <x v="12"/>
      <x v="19"/>
    </i>
    <i>
      <x v="32"/>
      <x v="3"/>
      <x v="11"/>
      <x v="16"/>
    </i>
    <i>
      <x v="39"/>
      <x v="3"/>
      <x v="15"/>
      <x v="22"/>
    </i>
    <i>
      <x v="35"/>
      <x v="3"/>
      <x v="13"/>
      <x v="18"/>
    </i>
    <i>
      <x v="29"/>
      <x v="3"/>
      <x v="13"/>
      <x v="14"/>
    </i>
  </rowItems>
  <colItems count="1">
    <i/>
  </colItems>
  <dataFields count="1">
    <dataField name="Max of Opp OFF REB" fld="29" subtotal="max" baseField="0" baseItem="0"/>
  </dataFields>
  <formats count="6">
    <format dxfId="131">
      <pivotArea type="all" dataOnly="0" outline="0" fieldPosition="0"/>
    </format>
    <format dxfId="130">
      <pivotArea outline="0" collapsedLevelsAreSubtotals="1" fieldPosition="0"/>
    </format>
    <format dxfId="129">
      <pivotArea dataOnly="0" labelOnly="1" outline="0" axis="axisValues" fieldPosition="0"/>
    </format>
    <format dxfId="128">
      <pivotArea type="all" dataOnly="0" outline="0" fieldPosition="0"/>
    </format>
    <format dxfId="127">
      <pivotArea outline="0" collapsedLevelsAreSubtotals="1" fieldPosition="0"/>
    </format>
    <format dxfId="126">
      <pivotArea dataOnly="0" labelOnly="1" outline="0" axis="axisValues" fieldPosition="0"/>
    </format>
  </formats>
  <pivotTableStyleInfo name="PivotStyleLight19" showRowHeaders="1" showColHeaders="1" showRowStripes="0" showColStripes="0" showLastColumn="1"/>
  <filters count="1">
    <filter fld="46" type="count" evalOrder="-1" id="5"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name="PT1"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A100:E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17"/>
      <x v="3"/>
      <x v="1"/>
      <x v="3"/>
    </i>
    <i>
      <x v="34"/>
      <x v="3"/>
      <x v="15"/>
      <x v="17"/>
    </i>
    <i>
      <x v="48"/>
      <x v="3"/>
      <x v="21"/>
      <x v="24"/>
    </i>
    <i>
      <x v="49"/>
      <x v="3"/>
      <x v="22"/>
      <x v="25"/>
    </i>
    <i>
      <x v="39"/>
      <x v="3"/>
      <x v="15"/>
      <x v="22"/>
    </i>
    <i>
      <x v="20"/>
      <x v="3"/>
      <x v="4"/>
      <x v="5"/>
    </i>
    <i>
      <x v="18"/>
      <x v="3"/>
      <x v="2"/>
      <x v="4"/>
    </i>
    <i>
      <x v="25"/>
      <x v="3"/>
      <x v="9"/>
      <x v="10"/>
    </i>
    <i>
      <x v="29"/>
      <x v="3"/>
      <x v="13"/>
      <x v="14"/>
    </i>
    <i>
      <x v="37"/>
      <x v="3"/>
      <x v="16"/>
      <x v="20"/>
    </i>
  </rowItems>
  <colItems count="1">
    <i/>
  </colItems>
  <dataFields count="1">
    <dataField name="Max of TL PTS" fld="17" subtotal="max" baseField="0" baseItem="0"/>
  </dataFields>
  <formats count="6">
    <format dxfId="137">
      <pivotArea type="all" dataOnly="0" outline="0" fieldPosition="0"/>
    </format>
    <format dxfId="136">
      <pivotArea outline="0" collapsedLevelsAreSubtotals="1" fieldPosition="0"/>
    </format>
    <format dxfId="135">
      <pivotArea dataOnly="0" labelOnly="1" outline="0" axis="axisValues" fieldPosition="0"/>
    </format>
    <format dxfId="134">
      <pivotArea type="all" dataOnly="0" outline="0" fieldPosition="0"/>
    </format>
    <format dxfId="133">
      <pivotArea outline="0" collapsedLevelsAreSubtotals="1" fieldPosition="0"/>
    </format>
    <format dxfId="132">
      <pivotArea dataOnly="0" labelOnly="1" outline="0" axis="axisValues" fieldPosition="0"/>
    </format>
  </formats>
  <pivotTableStyleInfo name="PivotStyleLight18" showRowHeaders="1" showColHeaders="1" showRowStripes="0" showColStripes="0" showLastColumn="1"/>
  <filters count="1">
    <filter fld="46"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name="PT31"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FZ100:GD111"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4">
    <field x="46"/>
    <field x="0"/>
    <field x="1"/>
    <field x="2"/>
  </rowFields>
  <rowItems count="11">
    <i>
      <x v="17"/>
      <x v="3"/>
      <x v="1"/>
      <x v="3"/>
    </i>
    <i>
      <x v="34"/>
      <x v="3"/>
      <x v="15"/>
      <x v="17"/>
    </i>
    <i>
      <x v="20"/>
      <x v="3"/>
      <x v="4"/>
      <x v="5"/>
    </i>
    <i>
      <x v="39"/>
      <x v="3"/>
      <x v="15"/>
      <x v="22"/>
    </i>
    <i>
      <x v="48"/>
      <x v="3"/>
      <x v="21"/>
      <x v="24"/>
    </i>
    <i>
      <x v="18"/>
      <x v="3"/>
      <x v="2"/>
      <x v="4"/>
    </i>
    <i>
      <x v="27"/>
      <x v="3"/>
      <x v="11"/>
      <x v="12"/>
    </i>
    <i>
      <x v="22"/>
      <x v="3"/>
      <x v="6"/>
      <x v="7"/>
    </i>
    <i>
      <x v="35"/>
      <x v="3"/>
      <x v="13"/>
      <x v="18"/>
    </i>
    <i>
      <x v="32"/>
      <x v="3"/>
      <x v="11"/>
      <x v="16"/>
    </i>
    <i>
      <x v="29"/>
      <x v="3"/>
      <x v="13"/>
      <x v="14"/>
    </i>
  </rowItems>
  <colItems count="1">
    <i/>
  </colItems>
  <dataFields count="1">
    <dataField name="Sum of TotalFGM" fld="50" baseField="0" baseItem="0"/>
  </dataFields>
  <formats count="6">
    <format dxfId="143">
      <pivotArea type="all" dataOnly="0" outline="0" fieldPosition="0"/>
    </format>
    <format dxfId="142">
      <pivotArea outline="0" collapsedLevelsAreSubtotals="1" fieldPosition="0"/>
    </format>
    <format dxfId="141">
      <pivotArea dataOnly="0" labelOnly="1" outline="0" axis="axisValues" fieldPosition="0"/>
    </format>
    <format dxfId="140">
      <pivotArea type="all" dataOnly="0" outline="0" fieldPosition="0"/>
    </format>
    <format dxfId="139">
      <pivotArea outline="0" collapsedLevelsAreSubtotals="1" fieldPosition="0"/>
    </format>
    <format dxfId="138">
      <pivotArea dataOnly="0" labelOnly="1" outline="0" axis="axisValues" fieldPosition="0"/>
    </format>
  </formats>
  <pivotTableStyleInfo name="PivotStyleLight19"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6"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name="PT3"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M100:Q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6"/>
      <x v="3"/>
      <x v="12"/>
      <x v="19"/>
    </i>
    <i>
      <x v="28"/>
      <x v="3"/>
      <x v="12"/>
      <x v="13"/>
    </i>
    <i>
      <x v="31"/>
      <x v="3"/>
      <x v="14"/>
      <x v="15"/>
    </i>
    <i>
      <x v="26"/>
      <x v="3"/>
      <x v="10"/>
      <x v="11"/>
    </i>
    <i>
      <x v="34"/>
      <x v="3"/>
      <x v="15"/>
      <x v="17"/>
    </i>
    <i>
      <x v="42"/>
      <x v="3"/>
      <x v="14"/>
      <x v="25"/>
    </i>
    <i>
      <x v="19"/>
      <x v="3"/>
      <x v="3"/>
      <x v="4"/>
    </i>
    <i>
      <x v="47"/>
      <x v="3"/>
      <x v="20"/>
      <x v="28"/>
    </i>
    <i>
      <x v="46"/>
      <x v="3"/>
      <x v="19"/>
      <x v="27"/>
    </i>
    <i>
      <x v="40"/>
      <x v="3"/>
      <x v="17"/>
      <x v="23"/>
    </i>
  </rowItems>
  <colItems count="1">
    <i/>
  </colItems>
  <dataFields count="1">
    <dataField name="Max of Opp TL PTS" fld="36" subtotal="max" baseField="0" baseItem="0"/>
  </dataFields>
  <formats count="6">
    <format dxfId="149">
      <pivotArea type="all" dataOnly="0" outline="0" fieldPosition="0"/>
    </format>
    <format dxfId="148">
      <pivotArea outline="0" collapsedLevelsAreSubtotals="1" fieldPosition="0"/>
    </format>
    <format dxfId="147">
      <pivotArea dataOnly="0" labelOnly="1" outline="0" axis="axisValues" fieldPosition="0"/>
    </format>
    <format dxfId="146">
      <pivotArea type="all" dataOnly="0" outline="0" fieldPosition="0"/>
    </format>
    <format dxfId="145">
      <pivotArea outline="0" collapsedLevelsAreSubtotals="1" fieldPosition="0"/>
    </format>
    <format dxfId="144">
      <pivotArea dataOnly="0" labelOnly="1" outline="0" axis="axisValues" fieldPosition="0"/>
    </format>
  </formats>
  <pivotTableStyleInfo name="PivotStyleLight19" showRowHeaders="1" showColHeaders="1" showRowStripes="0" showColStripes="0" showLastColumn="1"/>
  <filters count="1">
    <filter fld="46"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name="PivotTable118"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DQ200:DU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1"/>
      <x v="3"/>
      <x v="14"/>
      <x v="15"/>
    </i>
    <i>
      <x v="34"/>
      <x v="3"/>
      <x v="15"/>
      <x v="17"/>
    </i>
    <i>
      <x v="38"/>
      <x v="3"/>
      <x v="14"/>
      <x v="21"/>
    </i>
    <i>
      <x v="29"/>
      <x v="3"/>
      <x v="13"/>
      <x v="14"/>
    </i>
    <i>
      <x v="27"/>
      <x v="3"/>
      <x v="11"/>
      <x v="12"/>
    </i>
    <i>
      <x v="32"/>
      <x v="3"/>
      <x v="11"/>
      <x v="16"/>
    </i>
    <i>
      <x v="39"/>
      <x v="3"/>
      <x v="15"/>
      <x v="22"/>
    </i>
    <i>
      <x v="28"/>
      <x v="3"/>
      <x v="12"/>
      <x v="13"/>
    </i>
    <i>
      <x v="36"/>
      <x v="3"/>
      <x v="12"/>
      <x v="19"/>
    </i>
    <i>
      <x v="35"/>
      <x v="3"/>
      <x v="13"/>
      <x v="18"/>
    </i>
  </rowItems>
  <colItems count="1">
    <i/>
  </colItems>
  <dataFields count="1">
    <dataField name="Min of OREB Margin" fld="42" subtotal="min" baseField="0" baseItem="0"/>
  </dataFields>
  <formats count="6">
    <format dxfId="155">
      <pivotArea type="all" dataOnly="0" outline="0" fieldPosition="0"/>
    </format>
    <format dxfId="154">
      <pivotArea outline="0" collapsedLevelsAreSubtotals="1" fieldPosition="0"/>
    </format>
    <format dxfId="153">
      <pivotArea dataOnly="0" labelOnly="1" outline="0" axis="axisValues" fieldPosition="0"/>
    </format>
    <format dxfId="152">
      <pivotArea type="all" dataOnly="0" outline="0" fieldPosition="0"/>
    </format>
    <format dxfId="151">
      <pivotArea outline="0" collapsedLevelsAreSubtotals="1" fieldPosition="0"/>
    </format>
    <format dxfId="150">
      <pivotArea dataOnly="0" labelOnly="1" outline="0" axis="axisValues" fieldPosition="0"/>
    </format>
  </formats>
  <pivotTableStyleInfo name="PivotStyleLight17"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9"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name="PT9"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AW100:BA113"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4">
    <field x="46"/>
    <field x="0"/>
    <field x="1"/>
    <field x="2"/>
  </rowFields>
  <rowItems count="13">
    <i>
      <x v="22"/>
      <x v="3"/>
      <x v="6"/>
      <x v="7"/>
    </i>
    <i>
      <x v="24"/>
      <x v="3"/>
      <x v="8"/>
      <x v="9"/>
    </i>
    <i>
      <x v="23"/>
      <x v="3"/>
      <x v="7"/>
      <x v="8"/>
    </i>
    <i>
      <x v="45"/>
      <x v="3"/>
      <x v="18"/>
      <x v="26"/>
    </i>
    <i>
      <x v="35"/>
      <x v="3"/>
      <x v="13"/>
      <x v="18"/>
    </i>
    <i>
      <x v="20"/>
      <x v="3"/>
      <x v="4"/>
      <x v="5"/>
    </i>
    <i>
      <x v="48"/>
      <x v="3"/>
      <x v="21"/>
      <x v="24"/>
    </i>
    <i>
      <x v="38"/>
      <x v="3"/>
      <x v="14"/>
      <x v="21"/>
    </i>
    <i>
      <x v="25"/>
      <x v="3"/>
      <x v="9"/>
      <x v="10"/>
    </i>
    <i>
      <x v="27"/>
      <x v="3"/>
      <x v="11"/>
      <x v="12"/>
    </i>
    <i>
      <x v="32"/>
      <x v="3"/>
      <x v="11"/>
      <x v="16"/>
    </i>
    <i>
      <x v="29"/>
      <x v="3"/>
      <x v="13"/>
      <x v="14"/>
    </i>
    <i>
      <x v="18"/>
      <x v="3"/>
      <x v="2"/>
      <x v="4"/>
    </i>
  </rowItems>
  <colItems count="1">
    <i/>
  </colItems>
  <dataFields count="1">
    <dataField name="Sum of OppTotalReb" fld="51" baseField="0" baseItem="0"/>
  </dataFields>
  <formats count="6">
    <format dxfId="161">
      <pivotArea type="all" dataOnly="0" outline="0" fieldPosition="0"/>
    </format>
    <format dxfId="160">
      <pivotArea outline="0" collapsedLevelsAreSubtotals="1" fieldPosition="0"/>
    </format>
    <format dxfId="159">
      <pivotArea dataOnly="0" labelOnly="1" outline="0" axis="axisValues" fieldPosition="0"/>
    </format>
    <format dxfId="158">
      <pivotArea type="all" dataOnly="0" outline="0" fieldPosition="0"/>
    </format>
    <format dxfId="157">
      <pivotArea outline="0" collapsedLevelsAreSubtotals="1" fieldPosition="0"/>
    </format>
    <format dxfId="156">
      <pivotArea dataOnly="0" labelOnly="1" outline="0" axis="axisValues" fieldPosition="0"/>
    </format>
  </formats>
  <pivotTableStyleInfo name="PivotStyleLight21" showRowHeaders="1" showColHeaders="1" showRowStripes="0" showColStripes="0" showLastColumn="1"/>
  <filters count="2">
    <filter fld="46" type="captionNotEqual" evalOrder="-1" id="6" stringValue1="Blank">
      <autoFilter ref="A1">
        <filterColumn colId="0">
          <customFilters>
            <customFilter operator="notEqual" val="Blank"/>
          </customFilters>
        </filterColumn>
      </autoFilter>
    </filter>
    <filter fld="46" type="count" evalOrder="-1" id="7"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name="PT7"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AK100:AO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40"/>
      <x v="3"/>
      <x v="17"/>
      <x v="23"/>
    </i>
    <i>
      <x v="46"/>
      <x v="3"/>
      <x v="19"/>
      <x v="27"/>
    </i>
    <i>
      <x v="34"/>
      <x v="3"/>
      <x v="15"/>
      <x v="17"/>
    </i>
    <i>
      <x v="37"/>
      <x v="3"/>
      <x v="16"/>
      <x v="20"/>
    </i>
    <i>
      <x v="47"/>
      <x v="3"/>
      <x v="20"/>
      <x v="28"/>
    </i>
    <i>
      <x v="26"/>
      <x v="3"/>
      <x v="10"/>
      <x v="11"/>
    </i>
    <i>
      <x v="19"/>
      <x v="3"/>
      <x v="3"/>
      <x v="4"/>
    </i>
    <i>
      <x v="24"/>
      <x v="3"/>
      <x v="8"/>
      <x v="9"/>
    </i>
    <i>
      <x v="38"/>
      <x v="3"/>
      <x v="14"/>
      <x v="21"/>
    </i>
    <i>
      <x v="23"/>
      <x v="3"/>
      <x v="7"/>
      <x v="8"/>
    </i>
  </rowItems>
  <colItems count="1">
    <i/>
  </colItems>
  <dataFields count="1">
    <dataField name="Sum of TotalREB" fld="49" baseField="0" baseItem="0"/>
  </dataFields>
  <formats count="6">
    <format dxfId="167">
      <pivotArea type="all" dataOnly="0" outline="0" fieldPosition="0"/>
    </format>
    <format dxfId="166">
      <pivotArea outline="0" collapsedLevelsAreSubtotals="1" fieldPosition="0"/>
    </format>
    <format dxfId="165">
      <pivotArea dataOnly="0" labelOnly="1" outline="0" axis="axisValues" fieldPosition="0"/>
    </format>
    <format dxfId="164">
      <pivotArea type="all" dataOnly="0" outline="0" fieldPosition="0"/>
    </format>
    <format dxfId="163">
      <pivotArea outline="0" collapsedLevelsAreSubtotals="1" fieldPosition="0"/>
    </format>
    <format dxfId="162">
      <pivotArea dataOnly="0" labelOnly="1" outline="0" axis="axisValues" fieldPosition="0"/>
    </format>
  </formats>
  <pivotTableStyleInfo name="PivotStyleLight17" showRowHeaders="1" showColHeaders="1" showRowStripes="0" showColStripes="0" showLastColumn="1"/>
  <filters count="2">
    <filter fld="46" type="captionNotEqual" evalOrder="-1" id="4" stringValue1="Blank">
      <autoFilter ref="A1">
        <filterColumn colId="0">
          <customFilters>
            <customFilter operator="notEqual" val="Blank"/>
          </customFilters>
        </filterColumn>
      </autoFilter>
    </filter>
    <filter fld="46" type="count" evalOrder="-1" id="5"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pt13"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CI1000:CO1031" firstHeaderRow="0"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dataField="1"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31">
    <i>
      <x v="374"/>
      <x v="19"/>
      <x v="3"/>
      <x v="13"/>
      <x v="14"/>
    </i>
    <i>
      <x v="664"/>
      <x v="20"/>
      <x v="3"/>
      <x v="18"/>
      <x v="26"/>
    </i>
    <i>
      <x v="663"/>
      <x v="19"/>
      <x v="3"/>
      <x v="18"/>
      <x v="26"/>
    </i>
    <i>
      <x v="696"/>
      <x v="16"/>
      <x v="3"/>
      <x v="20"/>
      <x v="28"/>
    </i>
    <i>
      <x v="717"/>
      <x v="19"/>
      <x v="3"/>
      <x v="21"/>
      <x v="24"/>
    </i>
    <i>
      <x v="497"/>
      <x v="15"/>
      <x v="3"/>
      <x v="12"/>
      <x v="19"/>
    </i>
    <i>
      <x v="144"/>
      <x v="21"/>
      <x v="3"/>
      <x v="1"/>
      <x v="3"/>
    </i>
    <i>
      <x v="519"/>
      <x v="19"/>
      <x v="3"/>
      <x v="16"/>
      <x v="20"/>
    </i>
    <i>
      <x v="224"/>
      <x v="19"/>
      <x v="3"/>
      <x v="6"/>
      <x v="7"/>
    </i>
    <i>
      <x v="731"/>
      <x v="15"/>
      <x v="3"/>
      <x v="22"/>
      <x v="25"/>
    </i>
    <i>
      <x v="537"/>
      <x v="19"/>
      <x v="3"/>
      <x v="14"/>
      <x v="21"/>
    </i>
    <i>
      <x v="612"/>
      <x v="22"/>
      <x v="3"/>
      <x v="14"/>
      <x v="25"/>
    </i>
    <i>
      <x v="339"/>
      <x v="15"/>
      <x v="3"/>
      <x v="12"/>
      <x v="13"/>
    </i>
    <i>
      <x v="272"/>
      <x v="15"/>
      <x v="3"/>
      <x v="9"/>
      <x v="10"/>
    </i>
    <i>
      <x v="275"/>
      <x v="18"/>
      <x v="3"/>
      <x v="9"/>
      <x v="10"/>
    </i>
    <i>
      <x v="551"/>
      <x v="15"/>
      <x v="3"/>
      <x v="15"/>
      <x v="22"/>
    </i>
    <i>
      <x v="287"/>
      <x v="15"/>
      <x v="3"/>
      <x v="10"/>
      <x v="11"/>
    </i>
    <i>
      <x v="716"/>
      <x v="18"/>
      <x v="3"/>
      <x v="21"/>
      <x v="24"/>
    </i>
    <i>
      <x v="465"/>
      <x v="19"/>
      <x v="3"/>
      <x v="15"/>
      <x v="17"/>
    </i>
    <i>
      <x v="609"/>
      <x v="19"/>
      <x v="3"/>
      <x v="14"/>
      <x v="25"/>
    </i>
    <i>
      <x v="294"/>
      <x v="22"/>
      <x v="3"/>
      <x v="10"/>
      <x v="11"/>
    </i>
    <i>
      <x v="718"/>
      <x v="20"/>
      <x v="3"/>
      <x v="21"/>
      <x v="24"/>
    </i>
    <i>
      <x v="502"/>
      <x v="20"/>
      <x v="3"/>
      <x v="12"/>
      <x v="19"/>
    </i>
    <i>
      <x v="499"/>
      <x v="17"/>
      <x v="3"/>
      <x v="12"/>
      <x v="19"/>
    </i>
    <i>
      <x v="555"/>
      <x v="19"/>
      <x v="3"/>
      <x v="15"/>
      <x v="22"/>
    </i>
    <i>
      <x v="411"/>
      <x v="19"/>
      <x v="3"/>
      <x v="14"/>
      <x v="15"/>
    </i>
    <i>
      <x v="292"/>
      <x v="20"/>
      <x v="3"/>
      <x v="10"/>
      <x v="11"/>
    </i>
    <i>
      <x v="735"/>
      <x v="19"/>
      <x v="3"/>
      <x v="22"/>
      <x v="25"/>
    </i>
    <i>
      <x v="699"/>
      <x v="19"/>
      <x v="3"/>
      <x v="20"/>
      <x v="28"/>
    </i>
    <i>
      <x v="322"/>
      <x v="15"/>
      <x v="3"/>
      <x v="11"/>
      <x v="12"/>
    </i>
    <i>
      <x v="463"/>
      <x v="17"/>
      <x v="3"/>
      <x v="15"/>
      <x v="17"/>
    </i>
  </rowItems>
  <colFields count="1">
    <field x="-2"/>
  </colFields>
  <colItems count="2">
    <i>
      <x/>
    </i>
    <i i="1">
      <x v="1"/>
    </i>
  </colItems>
  <dataFields count="2">
    <dataField name="Max of FT %*" fld="21" subtotal="max" baseField="1" baseItem="0" numFmtId="9"/>
    <dataField name="Sum of FTA" fld="10" baseField="0" baseItem="0"/>
  </dataFields>
  <formats count="10">
    <format dxfId="624">
      <pivotArea type="all" dataOnly="0" outline="0" fieldPosition="0"/>
    </format>
    <format dxfId="623">
      <pivotArea outline="0" collapsedLevelsAreSubtotals="1" fieldPosition="0"/>
    </format>
    <format dxfId="622">
      <pivotArea field="24" type="button" dataOnly="0" labelOnly="1" outline="0" axis="axisRow" fieldPosition="0"/>
    </format>
    <format dxfId="621">
      <pivotArea type="all" dataOnly="0" outline="0" fieldPosition="0"/>
    </format>
    <format dxfId="620">
      <pivotArea outline="0" fieldPosition="0">
        <references count="1">
          <reference field="4294967294" count="1">
            <x v="0"/>
          </reference>
        </references>
      </pivotArea>
    </format>
    <format dxfId="619">
      <pivotArea type="all" dataOnly="0" outline="0" fieldPosition="0"/>
    </format>
    <format dxfId="618">
      <pivotArea outline="0" collapsedLevelsAreSubtotals="1" fieldPosition="0"/>
    </format>
    <format dxfId="617">
      <pivotArea field="24" type="button" dataOnly="0" labelOnly="1" outline="0" axis="axisRow" fieldPosition="0"/>
    </format>
    <format dxfId="616">
      <pivotArea field="1" type="button" dataOnly="0" labelOnly="1" outline="0" axis="axisRow" fieldPosition="2"/>
    </format>
    <format dxfId="615">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filters count="1">
    <filter fld="24" type="valueGreaterThan" evalOrder="-1" id="6"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name="PivotTable112"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IB200:IF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1"/>
      <x v="3"/>
      <x v="14"/>
      <x v="15"/>
    </i>
    <i>
      <x v="27"/>
      <x v="3"/>
      <x v="11"/>
      <x v="12"/>
    </i>
    <i>
      <x v="29"/>
      <x v="3"/>
      <x v="13"/>
      <x v="14"/>
    </i>
    <i>
      <x v="34"/>
      <x v="3"/>
      <x v="15"/>
      <x v="17"/>
    </i>
    <i>
      <x v="38"/>
      <x v="3"/>
      <x v="14"/>
      <x v="21"/>
    </i>
    <i>
      <x v="39"/>
      <x v="3"/>
      <x v="15"/>
      <x v="22"/>
    </i>
    <i>
      <x v="36"/>
      <x v="3"/>
      <x v="12"/>
      <x v="19"/>
    </i>
    <i>
      <x v="35"/>
      <x v="3"/>
      <x v="13"/>
      <x v="18"/>
    </i>
    <i>
      <x v="28"/>
      <x v="3"/>
      <x v="12"/>
      <x v="13"/>
    </i>
    <i>
      <x v="32"/>
      <x v="3"/>
      <x v="11"/>
      <x v="16"/>
    </i>
  </rowItems>
  <colItems count="1">
    <i/>
  </colItems>
  <dataFields count="1">
    <dataField name="Max of 3 FG%*" fld="18" subtotal="max" baseField="0" baseItem="0"/>
  </dataFields>
  <formats count="6">
    <format dxfId="173">
      <pivotArea type="all" dataOnly="0" outline="0" fieldPosition="0"/>
    </format>
    <format dxfId="172">
      <pivotArea outline="0" collapsedLevelsAreSubtotals="1" fieldPosition="0"/>
    </format>
    <format dxfId="171">
      <pivotArea dataOnly="0" labelOnly="1" outline="0" axis="axisValues" fieldPosition="0"/>
    </format>
    <format dxfId="170">
      <pivotArea type="all" dataOnly="0" outline="0" fieldPosition="0"/>
    </format>
    <format dxfId="169">
      <pivotArea outline="0" collapsedLevelsAreSubtotals="1" fieldPosition="0"/>
    </format>
    <format dxfId="168">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7"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name="PT25"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EO100:ES112"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2">
    <i>
      <x v="17"/>
      <x v="3"/>
      <x v="1"/>
      <x v="3"/>
    </i>
    <i>
      <x v="22"/>
      <x v="3"/>
      <x v="6"/>
      <x v="7"/>
    </i>
    <i>
      <x v="29"/>
      <x v="3"/>
      <x v="13"/>
      <x v="14"/>
    </i>
    <i>
      <x v="24"/>
      <x v="3"/>
      <x v="8"/>
      <x v="9"/>
    </i>
    <i>
      <x v="48"/>
      <x v="3"/>
      <x v="21"/>
      <x v="24"/>
    </i>
    <i>
      <x v="37"/>
      <x v="3"/>
      <x v="16"/>
      <x v="20"/>
    </i>
    <i>
      <x v="47"/>
      <x v="3"/>
      <x v="20"/>
      <x v="28"/>
    </i>
    <i>
      <x v="49"/>
      <x v="3"/>
      <x v="22"/>
      <x v="25"/>
    </i>
    <i>
      <x v="20"/>
      <x v="3"/>
      <x v="4"/>
      <x v="5"/>
    </i>
    <i>
      <x v="27"/>
      <x v="3"/>
      <x v="11"/>
      <x v="12"/>
    </i>
    <i>
      <x v="32"/>
      <x v="3"/>
      <x v="11"/>
      <x v="16"/>
    </i>
    <i>
      <x v="34"/>
      <x v="3"/>
      <x v="15"/>
      <x v="17"/>
    </i>
  </rowItems>
  <colItems count="1">
    <i/>
  </colItems>
  <dataFields count="1">
    <dataField name="Sum of STL" fld="13" baseField="0" baseItem="0"/>
  </dataFields>
  <formats count="6">
    <format dxfId="179">
      <pivotArea type="all" dataOnly="0" outline="0" fieldPosition="0"/>
    </format>
    <format dxfId="178">
      <pivotArea outline="0" collapsedLevelsAreSubtotals="1" fieldPosition="0"/>
    </format>
    <format dxfId="177">
      <pivotArea dataOnly="0" labelOnly="1" outline="0" axis="axisValues" fieldPosition="0"/>
    </format>
    <format dxfId="176">
      <pivotArea type="all" dataOnly="0" outline="0" fieldPosition="0"/>
    </format>
    <format dxfId="175">
      <pivotArea outline="0" collapsedLevelsAreSubtotals="1" fieldPosition="0"/>
    </format>
    <format dxfId="174">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name="PT34"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GR100:GV110" firstHeaderRow="1" firstDataRow="1" firstDataCol="4" rowPageCount="1" colPageCount="1"/>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axis="axisPage" compact="0" outline="0" multipleItemSelectionAllowed="1" showAll="0" defaultSubtotal="0">
      <items count="2">
        <item h="1" x="1"/>
        <item x="0"/>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0"/>
      <x v="3"/>
      <x v="4"/>
      <x v="5"/>
    </i>
    <i>
      <x v="21"/>
      <x v="3"/>
      <x v="5"/>
      <x v="6"/>
    </i>
    <i>
      <x v="23"/>
      <x v="3"/>
      <x v="7"/>
      <x v="8"/>
    </i>
    <i>
      <x v="27"/>
      <x v="3"/>
      <x v="11"/>
      <x v="12"/>
    </i>
    <i>
      <x v="22"/>
      <x v="3"/>
      <x v="6"/>
      <x v="7"/>
    </i>
    <i>
      <x v="25"/>
      <x v="3"/>
      <x v="9"/>
      <x v="10"/>
    </i>
    <i>
      <x v="37"/>
      <x v="3"/>
      <x v="16"/>
      <x v="20"/>
    </i>
    <i>
      <x v="32"/>
      <x v="3"/>
      <x v="11"/>
      <x v="16"/>
    </i>
    <i>
      <x v="39"/>
      <x v="3"/>
      <x v="15"/>
      <x v="22"/>
    </i>
    <i>
      <x v="18"/>
      <x v="3"/>
      <x v="2"/>
      <x v="4"/>
    </i>
  </rowItems>
  <colItems count="1">
    <i/>
  </colItems>
  <pageFields count="1">
    <pageField fld="22" hier="-1"/>
  </pageFields>
  <dataFields count="1">
    <dataField name="Max of Opp FG%*" fld="40" subtotal="max" baseField="0" baseItem="0"/>
  </dataFields>
  <formats count="6">
    <format dxfId="185">
      <pivotArea type="all" dataOnly="0" outline="0" fieldPosition="0"/>
    </format>
    <format dxfId="184">
      <pivotArea outline="0" collapsedLevelsAreSubtotals="1" fieldPosition="0"/>
    </format>
    <format dxfId="183">
      <pivotArea dataOnly="0" labelOnly="1" outline="0" axis="axisValues" fieldPosition="0"/>
    </format>
    <format dxfId="182">
      <pivotArea type="all" dataOnly="0" outline="0" fieldPosition="0"/>
    </format>
    <format dxfId="181">
      <pivotArea outline="0" collapsedLevelsAreSubtotals="1" fieldPosition="0"/>
    </format>
    <format dxfId="180">
      <pivotArea dataOnly="0" labelOnly="1" outline="0" axis="axisValues" fieldPosition="0"/>
    </format>
  </formats>
  <pivotTableStyleInfo name="PivotStyleLight17"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6"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name="PT23"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EC100:EG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49"/>
      <x v="3"/>
      <x v="22"/>
      <x v="25"/>
    </i>
    <i>
      <x v="19"/>
      <x v="3"/>
      <x v="3"/>
      <x v="4"/>
    </i>
    <i>
      <x v="18"/>
      <x v="3"/>
      <x v="2"/>
      <x v="4"/>
    </i>
    <i>
      <x v="34"/>
      <x v="3"/>
      <x v="15"/>
      <x v="17"/>
    </i>
    <i>
      <x v="46"/>
      <x v="3"/>
      <x v="19"/>
      <x v="27"/>
    </i>
    <i>
      <x v="26"/>
      <x v="3"/>
      <x v="10"/>
      <x v="11"/>
    </i>
    <i>
      <x v="28"/>
      <x v="3"/>
      <x v="12"/>
      <x v="13"/>
    </i>
    <i>
      <x v="40"/>
      <x v="3"/>
      <x v="17"/>
      <x v="23"/>
    </i>
    <i>
      <x v="36"/>
      <x v="3"/>
      <x v="12"/>
      <x v="19"/>
    </i>
    <i>
      <x v="47"/>
      <x v="3"/>
      <x v="20"/>
      <x v="28"/>
    </i>
  </rowItems>
  <colItems count="1">
    <i/>
  </colItems>
  <dataFields count="1">
    <dataField name="Min of DREB Margin" fld="43" subtotal="min" baseField="0" baseItem="0"/>
  </dataFields>
  <formats count="6">
    <format dxfId="191">
      <pivotArea type="all" dataOnly="0" outline="0" fieldPosition="0"/>
    </format>
    <format dxfId="190">
      <pivotArea outline="0" collapsedLevelsAreSubtotals="1" fieldPosition="0"/>
    </format>
    <format dxfId="189">
      <pivotArea dataOnly="0" labelOnly="1" outline="0" axis="axisValues" fieldPosition="0"/>
    </format>
    <format dxfId="188">
      <pivotArea type="all" dataOnly="0" outline="0" fieldPosition="0"/>
    </format>
    <format dxfId="187">
      <pivotArea outline="0" collapsedLevelsAreSubtotals="1" fieldPosition="0"/>
    </format>
    <format dxfId="186">
      <pivotArea dataOnly="0" labelOnly="1" outline="0" axis="axisValues" fieldPosition="0"/>
    </format>
  </formats>
  <pivotTableStyleInfo name="PivotStyleLight17"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0"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name="PivotTable94"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FN200:FR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6"/>
      <x v="3"/>
      <x v="12"/>
      <x v="19"/>
    </i>
    <i>
      <x v="29"/>
      <x v="3"/>
      <x v="13"/>
      <x v="14"/>
    </i>
    <i>
      <x v="28"/>
      <x v="3"/>
      <x v="12"/>
      <x v="13"/>
    </i>
    <i>
      <x v="39"/>
      <x v="3"/>
      <x v="15"/>
      <x v="22"/>
    </i>
    <i>
      <x v="35"/>
      <x v="3"/>
      <x v="13"/>
      <x v="18"/>
    </i>
    <i>
      <x v="27"/>
      <x v="3"/>
      <x v="11"/>
      <x v="12"/>
    </i>
    <i>
      <x v="34"/>
      <x v="3"/>
      <x v="15"/>
      <x v="17"/>
    </i>
    <i>
      <x v="38"/>
      <x v="3"/>
      <x v="14"/>
      <x v="21"/>
    </i>
    <i>
      <x v="31"/>
      <x v="3"/>
      <x v="14"/>
      <x v="15"/>
    </i>
    <i>
      <x v="32"/>
      <x v="3"/>
      <x v="11"/>
      <x v="16"/>
    </i>
  </rowItems>
  <colItems count="1">
    <i/>
  </colItems>
  <dataFields count="1">
    <dataField name="Sum of FOUL" fld="16" baseField="0" baseItem="0"/>
  </dataFields>
  <formats count="6">
    <format dxfId="197">
      <pivotArea type="all" dataOnly="0" outline="0" fieldPosition="0"/>
    </format>
    <format dxfId="196">
      <pivotArea outline="0" collapsedLevelsAreSubtotals="1" fieldPosition="0"/>
    </format>
    <format dxfId="195">
      <pivotArea dataOnly="0" labelOnly="1" outline="0" axis="axisValues" fieldPosition="0"/>
    </format>
    <format dxfId="194">
      <pivotArea type="all" dataOnly="0" outline="0" fieldPosition="0"/>
    </format>
    <format dxfId="193">
      <pivotArea outline="0" collapsedLevelsAreSubtotals="1" fieldPosition="0"/>
    </format>
    <format dxfId="192">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name="PT33"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GL100:GP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dataField="1"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4"/>
      <x v="3"/>
      <x v="15"/>
      <x v="17"/>
    </i>
    <i>
      <x v="48"/>
      <x v="3"/>
      <x v="21"/>
      <x v="24"/>
    </i>
    <i>
      <x v="25"/>
      <x v="3"/>
      <x v="9"/>
      <x v="10"/>
    </i>
    <i>
      <x v="17"/>
      <x v="3"/>
      <x v="1"/>
      <x v="3"/>
    </i>
    <i>
      <x v="22"/>
      <x v="3"/>
      <x v="6"/>
      <x v="7"/>
    </i>
    <i>
      <x v="18"/>
      <x v="3"/>
      <x v="2"/>
      <x v="4"/>
    </i>
    <i>
      <x v="27"/>
      <x v="3"/>
      <x v="11"/>
      <x v="12"/>
    </i>
    <i>
      <x v="23"/>
      <x v="3"/>
      <x v="7"/>
      <x v="8"/>
    </i>
    <i>
      <x v="37"/>
      <x v="3"/>
      <x v="16"/>
      <x v="20"/>
    </i>
    <i>
      <x v="45"/>
      <x v="3"/>
      <x v="18"/>
      <x v="26"/>
    </i>
  </rowItems>
  <colItems count="1">
    <i/>
  </colItems>
  <dataFields count="1">
    <dataField name="Max of FG%*" fld="21" subtotal="max" baseField="0" baseItem="0"/>
  </dataFields>
  <formats count="6">
    <format dxfId="203">
      <pivotArea type="all" dataOnly="0" outline="0" fieldPosition="0"/>
    </format>
    <format dxfId="202">
      <pivotArea outline="0" collapsedLevelsAreSubtotals="1" fieldPosition="0"/>
    </format>
    <format dxfId="201">
      <pivotArea dataOnly="0" labelOnly="1" outline="0" axis="axisValues" fieldPosition="0"/>
    </format>
    <format dxfId="200">
      <pivotArea type="all" dataOnly="0" outline="0" fieldPosition="0"/>
    </format>
    <format dxfId="199">
      <pivotArea outline="0" collapsedLevelsAreSubtotals="1" fieldPosition="0"/>
    </format>
    <format dxfId="198">
      <pivotArea dataOnly="0" labelOnly="1" outline="0" axis="axisValues" fieldPosition="0"/>
    </format>
  </formats>
  <pivotTableStyleInfo name="PivotStyleLight19"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5"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name="PT27"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FA100:FF110" firstHeaderRow="0"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8"/>
      <x v="3"/>
      <x v="12"/>
      <x v="13"/>
    </i>
    <i>
      <x v="23"/>
      <x v="3"/>
      <x v="7"/>
      <x v="8"/>
    </i>
    <i>
      <x v="36"/>
      <x v="3"/>
      <x v="12"/>
      <x v="19"/>
    </i>
    <i>
      <x v="47"/>
      <x v="3"/>
      <x v="20"/>
      <x v="28"/>
    </i>
    <i>
      <x v="31"/>
      <x v="3"/>
      <x v="14"/>
      <x v="15"/>
    </i>
    <i>
      <x v="25"/>
      <x v="3"/>
      <x v="9"/>
      <x v="10"/>
    </i>
    <i>
      <x v="19"/>
      <x v="3"/>
      <x v="3"/>
      <x v="4"/>
    </i>
    <i>
      <x v="46"/>
      <x v="3"/>
      <x v="19"/>
      <x v="27"/>
    </i>
    <i>
      <x v="37"/>
      <x v="3"/>
      <x v="16"/>
      <x v="20"/>
    </i>
    <i>
      <x v="42"/>
      <x v="3"/>
      <x v="14"/>
      <x v="25"/>
    </i>
  </rowItems>
  <colFields count="1">
    <field x="-2"/>
  </colFields>
  <colItems count="2">
    <i>
      <x/>
    </i>
    <i i="1">
      <x v="1"/>
    </i>
  </colItems>
  <dataFields count="2">
    <dataField name="Sum of TO" fld="15" baseField="0" baseItem="0"/>
    <dataField name="Sum of FOUL" fld="16" baseField="0" baseItem="0"/>
  </dataFields>
  <formats count="6">
    <format dxfId="209">
      <pivotArea type="all" dataOnly="0" outline="0" fieldPosition="0"/>
    </format>
    <format dxfId="208">
      <pivotArea outline="0" collapsedLevelsAreSubtotals="1" fieldPosition="0"/>
    </format>
    <format dxfId="207">
      <pivotArea dataOnly="0" labelOnly="1" outline="0" axis="axisValues" fieldPosition="0"/>
    </format>
    <format dxfId="206">
      <pivotArea type="all" dataOnly="0" outline="0" fieldPosition="0"/>
    </format>
    <format dxfId="205">
      <pivotArea outline="0" collapsedLevelsAreSubtotals="1" fieldPosition="0"/>
    </format>
    <format dxfId="204">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name="PT13"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BU100:BY114"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4">
    <i>
      <x v="24"/>
      <x v="3"/>
      <x v="8"/>
      <x v="9"/>
    </i>
    <i>
      <x v="29"/>
      <x v="3"/>
      <x v="13"/>
      <x v="14"/>
    </i>
    <i>
      <x v="22"/>
      <x v="3"/>
      <x v="6"/>
      <x v="7"/>
    </i>
    <i>
      <x v="35"/>
      <x v="3"/>
      <x v="13"/>
      <x v="18"/>
    </i>
    <i>
      <x v="21"/>
      <x v="3"/>
      <x v="5"/>
      <x v="6"/>
    </i>
    <i>
      <x v="45"/>
      <x v="3"/>
      <x v="18"/>
      <x v="26"/>
    </i>
    <i>
      <x v="49"/>
      <x v="3"/>
      <x v="22"/>
      <x v="25"/>
    </i>
    <i>
      <x v="23"/>
      <x v="3"/>
      <x v="7"/>
      <x v="8"/>
    </i>
    <i>
      <x v="46"/>
      <x v="3"/>
      <x v="19"/>
      <x v="27"/>
    </i>
    <i>
      <x v="39"/>
      <x v="3"/>
      <x v="15"/>
      <x v="22"/>
    </i>
    <i>
      <x v="18"/>
      <x v="3"/>
      <x v="2"/>
      <x v="4"/>
    </i>
    <i>
      <x v="47"/>
      <x v="3"/>
      <x v="20"/>
      <x v="28"/>
    </i>
    <i>
      <x v="26"/>
      <x v="3"/>
      <x v="10"/>
      <x v="11"/>
    </i>
    <i>
      <x v="40"/>
      <x v="3"/>
      <x v="17"/>
      <x v="23"/>
    </i>
  </rowItems>
  <colItems count="1">
    <i/>
  </colItems>
  <dataFields count="1">
    <dataField name="Min of Opp OFF REB" fld="29" subtotal="min" baseField="0" baseItem="0"/>
  </dataFields>
  <formats count="6">
    <format dxfId="215">
      <pivotArea type="all" dataOnly="0" outline="0" fieldPosition="0"/>
    </format>
    <format dxfId="214">
      <pivotArea outline="0" collapsedLevelsAreSubtotals="1" fieldPosition="0"/>
    </format>
    <format dxfId="213">
      <pivotArea dataOnly="0" labelOnly="1" outline="0" axis="axisValues" fieldPosition="0"/>
    </format>
    <format dxfId="212">
      <pivotArea type="all" dataOnly="0" outline="0" fieldPosition="0"/>
    </format>
    <format dxfId="211">
      <pivotArea outline="0" collapsedLevelsAreSubtotals="1" fieldPosition="0"/>
    </format>
    <format dxfId="210">
      <pivotArea dataOnly="0" labelOnly="1" outline="0" axis="axisValues" fieldPosition="0"/>
    </format>
  </formats>
  <pivotTableStyleInfo name="PivotStyleLight21"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6"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name="PT29"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FN100:FR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17"/>
      <x v="3"/>
      <x v="1"/>
      <x v="3"/>
    </i>
    <i>
      <x v="24"/>
      <x v="3"/>
      <x v="8"/>
      <x v="9"/>
    </i>
    <i>
      <x v="36"/>
      <x v="3"/>
      <x v="12"/>
      <x v="19"/>
    </i>
    <i>
      <x v="29"/>
      <x v="3"/>
      <x v="13"/>
      <x v="14"/>
    </i>
    <i>
      <x v="40"/>
      <x v="3"/>
      <x v="17"/>
      <x v="23"/>
    </i>
    <i>
      <x v="42"/>
      <x v="3"/>
      <x v="14"/>
      <x v="25"/>
    </i>
    <i>
      <x v="28"/>
      <x v="3"/>
      <x v="12"/>
      <x v="13"/>
    </i>
    <i>
      <x v="23"/>
      <x v="3"/>
      <x v="7"/>
      <x v="8"/>
    </i>
    <i>
      <x v="46"/>
      <x v="3"/>
      <x v="19"/>
      <x v="27"/>
    </i>
    <i>
      <x v="22"/>
      <x v="3"/>
      <x v="6"/>
      <x v="7"/>
    </i>
  </rowItems>
  <colItems count="1">
    <i/>
  </colItems>
  <dataFields count="1">
    <dataField name="Sum of FOUL" fld="16" baseField="0" baseItem="0"/>
  </dataFields>
  <formats count="6">
    <format dxfId="221">
      <pivotArea type="all" dataOnly="0" outline="0" fieldPosition="0"/>
    </format>
    <format dxfId="220">
      <pivotArea outline="0" collapsedLevelsAreSubtotals="1" fieldPosition="0"/>
    </format>
    <format dxfId="219">
      <pivotArea dataOnly="0" labelOnly="1" outline="0" axis="axisValues" fieldPosition="0"/>
    </format>
    <format dxfId="218">
      <pivotArea type="all" dataOnly="0" outline="0" fieldPosition="0"/>
    </format>
    <format dxfId="217">
      <pivotArea outline="0" collapsedLevelsAreSubtotals="1" fieldPosition="0"/>
    </format>
    <format dxfId="216">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name="PivotTable89"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S200:W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7"/>
      <x v="3"/>
      <x v="11"/>
      <x v="12"/>
    </i>
    <i>
      <x v="32"/>
      <x v="3"/>
      <x v="11"/>
      <x v="16"/>
    </i>
    <i>
      <x v="29"/>
      <x v="3"/>
      <x v="13"/>
      <x v="14"/>
    </i>
    <i>
      <x v="35"/>
      <x v="3"/>
      <x v="13"/>
      <x v="18"/>
    </i>
    <i>
      <x v="38"/>
      <x v="3"/>
      <x v="14"/>
      <x v="21"/>
    </i>
    <i>
      <x v="39"/>
      <x v="3"/>
      <x v="15"/>
      <x v="22"/>
    </i>
    <i>
      <x v="34"/>
      <x v="3"/>
      <x v="15"/>
      <x v="17"/>
    </i>
    <i>
      <x v="31"/>
      <x v="3"/>
      <x v="14"/>
      <x v="15"/>
    </i>
    <i>
      <x v="28"/>
      <x v="3"/>
      <x v="12"/>
      <x v="13"/>
    </i>
    <i>
      <x v="36"/>
      <x v="3"/>
      <x v="12"/>
      <x v="19"/>
    </i>
  </rowItems>
  <colItems count="1">
    <i/>
  </colItems>
  <dataFields count="1">
    <dataField name="Min of Opp TL PTS" fld="36" subtotal="min" baseField="0" baseItem="0"/>
  </dataFields>
  <formats count="6">
    <format dxfId="227">
      <pivotArea type="all" dataOnly="0" outline="0" fieldPosition="0"/>
    </format>
    <format dxfId="226">
      <pivotArea outline="0" collapsedLevelsAreSubtotals="1" fieldPosition="0"/>
    </format>
    <format dxfId="225">
      <pivotArea dataOnly="0" labelOnly="1" outline="0" axis="axisValues" fieldPosition="0"/>
    </format>
    <format dxfId="224">
      <pivotArea type="all" dataOnly="0" outline="0" fieldPosition="0"/>
    </format>
    <format dxfId="223">
      <pivotArea outline="0" collapsedLevelsAreSubtotals="1" fieldPosition="0"/>
    </format>
    <format dxfId="222">
      <pivotArea dataOnly="0" labelOnly="1" outline="0" axis="axisValues" fieldPosition="0"/>
    </format>
  </formats>
  <pivotTableStyleInfo name="PivotStyleLight21" showRowHeaders="1" showColHeaders="1" showRowStripes="0" showColStripes="0" showLastColumn="1"/>
  <filters count="2">
    <filter fld="46" type="captionNotEqual" evalOrder="-1" id="8" stringValue1="Blank">
      <autoFilter ref="A1">
        <filterColumn colId="0">
          <customFilters>
            <customFilter operator="notEqual" val="Blank"/>
          </customFilters>
        </filterColumn>
      </autoFilter>
    </filter>
    <filter fld="46" type="count" evalOrder="-1" id="9"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132"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BE2000:BJ2011"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5">
    <field x="24"/>
    <field x="0"/>
    <field x="1"/>
    <field x="2"/>
    <field x="3"/>
  </rowFields>
  <rowItems count="11">
    <i>
      <x v="429"/>
      <x v="19"/>
      <x v="3"/>
      <x v="11"/>
      <x v="16"/>
    </i>
    <i>
      <x v="465"/>
      <x v="19"/>
      <x v="3"/>
      <x v="15"/>
      <x v="17"/>
    </i>
    <i>
      <x v="370"/>
      <x v="15"/>
      <x v="3"/>
      <x v="13"/>
      <x v="14"/>
    </i>
    <i>
      <x v="551"/>
      <x v="15"/>
      <x v="3"/>
      <x v="15"/>
      <x v="22"/>
    </i>
    <i>
      <x v="483"/>
      <x v="19"/>
      <x v="3"/>
      <x v="13"/>
      <x v="18"/>
    </i>
    <i>
      <x v="411"/>
      <x v="19"/>
      <x v="3"/>
      <x v="14"/>
      <x v="15"/>
    </i>
    <i>
      <x v="466"/>
      <x v="20"/>
      <x v="3"/>
      <x v="15"/>
      <x v="17"/>
    </i>
    <i>
      <x v="497"/>
      <x v="15"/>
      <x v="3"/>
      <x v="12"/>
      <x v="19"/>
    </i>
    <i>
      <x v="425"/>
      <x v="15"/>
      <x v="3"/>
      <x v="11"/>
      <x v="16"/>
    </i>
    <i>
      <x v="325"/>
      <x v="18"/>
      <x v="3"/>
      <x v="11"/>
      <x v="12"/>
    </i>
    <i>
      <x v="461"/>
      <x v="15"/>
      <x v="3"/>
      <x v="15"/>
      <x v="17"/>
    </i>
  </rowItems>
  <colItems count="1">
    <i/>
  </colItems>
  <dataFields count="1">
    <dataField name="Sum of TotalFGM" fld="28" baseField="0" baseItem="0"/>
  </dataFields>
  <formats count="9">
    <format dxfId="633">
      <pivotArea type="all" dataOnly="0" outline="0" fieldPosition="0"/>
    </format>
    <format dxfId="632">
      <pivotArea outline="0" collapsedLevelsAreSubtotals="1" fieldPosition="0"/>
    </format>
    <format dxfId="631">
      <pivotArea field="24" type="button" dataOnly="0" labelOnly="1" outline="0" axis="axisRow" fieldPosition="0"/>
    </format>
    <format dxfId="630">
      <pivotArea dataOnly="0" labelOnly="1" outline="0" axis="axisValues" fieldPosition="0"/>
    </format>
    <format dxfId="629">
      <pivotArea type="all" dataOnly="0" outline="0" fieldPosition="0"/>
    </format>
    <format dxfId="628">
      <pivotArea outline="0" collapsedLevelsAreSubtotals="1" fieldPosition="0"/>
    </format>
    <format dxfId="627">
      <pivotArea field="24" type="button" dataOnly="0" labelOnly="1" outline="0" axis="axisRow" fieldPosition="0"/>
    </format>
    <format dxfId="626">
      <pivotArea field="1" type="button" dataOnly="0" labelOnly="1" outline="0" axis="axisRow" fieldPosition="2"/>
    </format>
    <format dxfId="625">
      <pivotArea dataOnly="0" labelOnly="1" outline="0" axis="axisValues" fieldPosition="0"/>
    </format>
  </formats>
  <pivotTableStyleInfo name="PivotStyleLight19" showRowHeaders="1" showColHeaders="1" showRowStripes="0" showColStripes="0" showLastColumn="1"/>
  <filters count="1">
    <filter fld="24" type="count" evalOrder="-1" id="7"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name="PT6"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AE100:AI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0"/>
      <x v="3"/>
      <x v="4"/>
      <x v="5"/>
    </i>
    <i>
      <x v="39"/>
      <x v="3"/>
      <x v="15"/>
      <x v="22"/>
    </i>
    <i>
      <x v="35"/>
      <x v="3"/>
      <x v="13"/>
      <x v="18"/>
    </i>
    <i>
      <x v="27"/>
      <x v="3"/>
      <x v="11"/>
      <x v="12"/>
    </i>
    <i>
      <x v="49"/>
      <x v="3"/>
      <x v="22"/>
      <x v="25"/>
    </i>
    <i>
      <x v="17"/>
      <x v="3"/>
      <x v="1"/>
      <x v="3"/>
    </i>
    <i>
      <x v="45"/>
      <x v="3"/>
      <x v="18"/>
      <x v="26"/>
    </i>
    <i>
      <x v="31"/>
      <x v="3"/>
      <x v="14"/>
      <x v="15"/>
    </i>
    <i>
      <x v="48"/>
      <x v="3"/>
      <x v="21"/>
      <x v="24"/>
    </i>
    <i>
      <x v="42"/>
      <x v="3"/>
      <x v="14"/>
      <x v="25"/>
    </i>
  </rowItems>
  <colItems count="1">
    <i/>
  </colItems>
  <dataFields count="1">
    <dataField name="Sum of TotalREB" fld="49" baseField="0" baseItem="0"/>
  </dataFields>
  <formats count="6">
    <format dxfId="233">
      <pivotArea type="all" dataOnly="0" outline="0" fieldPosition="0"/>
    </format>
    <format dxfId="232">
      <pivotArea outline="0" collapsedLevelsAreSubtotals="1" fieldPosition="0"/>
    </format>
    <format dxfId="231">
      <pivotArea dataOnly="0" labelOnly="1" outline="0" axis="axisValues" fieldPosition="0"/>
    </format>
    <format dxfId="230">
      <pivotArea type="all" dataOnly="0" outline="0" fieldPosition="0"/>
    </format>
    <format dxfId="229">
      <pivotArea outline="0" collapsedLevelsAreSubtotals="1" fieldPosition="0"/>
    </format>
    <format dxfId="228">
      <pivotArea dataOnly="0" labelOnly="1" outline="0" axis="axisValues" fieldPosition="0"/>
    </format>
  </formats>
  <pivotTableStyleInfo name="PivotStyleLight18" showRowHeaders="1" showColHeaders="1" showRowStripes="0" showColStripes="0" showLastColumn="1"/>
  <filters count="1">
    <filter fld="46"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name="PT10"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BC100:BG111"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1">
    <i>
      <x v="20"/>
      <x v="3"/>
      <x v="4"/>
      <x v="5"/>
    </i>
    <i>
      <x v="36"/>
      <x v="3"/>
      <x v="12"/>
      <x v="19"/>
    </i>
    <i>
      <x v="35"/>
      <x v="3"/>
      <x v="13"/>
      <x v="18"/>
    </i>
    <i>
      <x v="49"/>
      <x v="3"/>
      <x v="22"/>
      <x v="25"/>
    </i>
    <i>
      <x v="28"/>
      <x v="3"/>
      <x v="12"/>
      <x v="13"/>
    </i>
    <i>
      <x v="42"/>
      <x v="3"/>
      <x v="14"/>
      <x v="25"/>
    </i>
    <i>
      <x v="17"/>
      <x v="3"/>
      <x v="1"/>
      <x v="3"/>
    </i>
    <i>
      <x v="47"/>
      <x v="3"/>
      <x v="20"/>
      <x v="28"/>
    </i>
    <i>
      <x v="31"/>
      <x v="3"/>
      <x v="14"/>
      <x v="15"/>
    </i>
    <i>
      <x v="39"/>
      <x v="3"/>
      <x v="15"/>
      <x v="22"/>
    </i>
    <i>
      <x v="18"/>
      <x v="3"/>
      <x v="2"/>
      <x v="4"/>
    </i>
  </rowItems>
  <colItems count="1">
    <i/>
  </colItems>
  <dataFields count="1">
    <dataField name="Max of OFF REB" fld="10" subtotal="max" baseField="0" baseItem="0"/>
  </dataFields>
  <formats count="6">
    <format dxfId="239">
      <pivotArea type="all" dataOnly="0" outline="0" fieldPosition="0"/>
    </format>
    <format dxfId="238">
      <pivotArea outline="0" collapsedLevelsAreSubtotals="1" fieldPosition="0"/>
    </format>
    <format dxfId="237">
      <pivotArea dataOnly="0" labelOnly="1" outline="0" axis="axisValues" fieldPosition="0"/>
    </format>
    <format dxfId="236">
      <pivotArea type="all" dataOnly="0" outline="0" fieldPosition="0"/>
    </format>
    <format dxfId="235">
      <pivotArea outline="0" collapsedLevelsAreSubtotals="1" fieldPosition="0"/>
    </format>
    <format dxfId="234">
      <pivotArea dataOnly="0" labelOnly="1" outline="0" axis="axisValues" fieldPosition="0"/>
    </format>
  </formats>
  <pivotTableStyleInfo name="PivotStyleLight18" showRowHeaders="1" showColHeaders="1" showRowStripes="0" showColStripes="0" showLastColumn="1"/>
  <filters count="1">
    <filter fld="46" type="count" evalOrder="-1" id="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name="PivotTable98"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FA200:FF210" firstHeaderRow="0"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8"/>
      <x v="3"/>
      <x v="12"/>
      <x v="13"/>
    </i>
    <i>
      <x v="36"/>
      <x v="3"/>
      <x v="12"/>
      <x v="19"/>
    </i>
    <i>
      <x v="31"/>
      <x v="3"/>
      <x v="14"/>
      <x v="15"/>
    </i>
    <i>
      <x v="29"/>
      <x v="3"/>
      <x v="13"/>
      <x v="14"/>
    </i>
    <i>
      <x v="34"/>
      <x v="3"/>
      <x v="15"/>
      <x v="17"/>
    </i>
    <i>
      <x v="38"/>
      <x v="3"/>
      <x v="14"/>
      <x v="21"/>
    </i>
    <i>
      <x v="27"/>
      <x v="3"/>
      <x v="11"/>
      <x v="12"/>
    </i>
    <i>
      <x v="32"/>
      <x v="3"/>
      <x v="11"/>
      <x v="16"/>
    </i>
    <i>
      <x v="39"/>
      <x v="3"/>
      <x v="15"/>
      <x v="22"/>
    </i>
    <i>
      <x v="35"/>
      <x v="3"/>
      <x v="13"/>
      <x v="18"/>
    </i>
  </rowItems>
  <colFields count="1">
    <field x="-2"/>
  </colFields>
  <colItems count="2">
    <i>
      <x/>
    </i>
    <i i="1">
      <x v="1"/>
    </i>
  </colItems>
  <dataFields count="2">
    <dataField name="Sum of TO" fld="15" baseField="0" baseItem="0"/>
    <dataField name="Sum of FOUL" fld="16" baseField="0" baseItem="0"/>
  </dataFields>
  <formats count="6">
    <format dxfId="245">
      <pivotArea type="all" dataOnly="0" outline="0" fieldPosition="0"/>
    </format>
    <format dxfId="244">
      <pivotArea outline="0" collapsedLevelsAreSubtotals="1" fieldPosition="0"/>
    </format>
    <format dxfId="243">
      <pivotArea dataOnly="0" labelOnly="1" outline="0" axis="axisValues" fieldPosition="0"/>
    </format>
    <format dxfId="242">
      <pivotArea type="all" dataOnly="0" outline="0" fieldPosition="0"/>
    </format>
    <format dxfId="241">
      <pivotArea outline="0" collapsedLevelsAreSubtotals="1" fieldPosition="0"/>
    </format>
    <format dxfId="240">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name="PivotTable105"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GX200:HB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6"/>
      <x v="3"/>
      <x v="12"/>
      <x v="19"/>
    </i>
    <i>
      <x v="38"/>
      <x v="3"/>
      <x v="14"/>
      <x v="21"/>
    </i>
    <i>
      <x v="28"/>
      <x v="3"/>
      <x v="12"/>
      <x v="13"/>
    </i>
    <i>
      <x v="29"/>
      <x v="3"/>
      <x v="13"/>
      <x v="14"/>
    </i>
    <i>
      <x v="39"/>
      <x v="3"/>
      <x v="15"/>
      <x v="22"/>
    </i>
    <i>
      <x v="32"/>
      <x v="3"/>
      <x v="11"/>
      <x v="16"/>
    </i>
    <i>
      <x v="27"/>
      <x v="3"/>
      <x v="11"/>
      <x v="12"/>
    </i>
    <i>
      <x v="34"/>
      <x v="3"/>
      <x v="15"/>
      <x v="17"/>
    </i>
    <i>
      <x v="35"/>
      <x v="3"/>
      <x v="13"/>
      <x v="18"/>
    </i>
    <i>
      <x v="31"/>
      <x v="3"/>
      <x v="14"/>
      <x v="15"/>
    </i>
  </rowItems>
  <colItems count="1">
    <i/>
  </colItems>
  <dataFields count="1">
    <dataField name="Sum of FTM" fld="8" baseField="0" baseItem="0"/>
  </dataFields>
  <formats count="6">
    <format dxfId="251">
      <pivotArea type="all" dataOnly="0" outline="0" fieldPosition="0"/>
    </format>
    <format dxfId="250">
      <pivotArea outline="0" collapsedLevelsAreSubtotals="1" fieldPosition="0"/>
    </format>
    <format dxfId="249">
      <pivotArea dataOnly="0" labelOnly="1" outline="0" axis="axisValues" fieldPosition="0"/>
    </format>
    <format dxfId="248">
      <pivotArea type="all" dataOnly="0" outline="0" fieldPosition="0"/>
    </format>
    <format dxfId="247">
      <pivotArea outline="0" collapsedLevelsAreSubtotals="1" fieldPosition="0"/>
    </format>
    <format dxfId="246">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7"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name="PT36"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HD100:HH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42"/>
      <x v="3"/>
      <x v="14"/>
      <x v="25"/>
    </i>
    <i>
      <x v="26"/>
      <x v="3"/>
      <x v="10"/>
      <x v="11"/>
    </i>
    <i>
      <x v="36"/>
      <x v="3"/>
      <x v="12"/>
      <x v="19"/>
    </i>
    <i>
      <x v="49"/>
      <x v="3"/>
      <x v="22"/>
      <x v="25"/>
    </i>
    <i>
      <x v="37"/>
      <x v="3"/>
      <x v="16"/>
      <x v="20"/>
    </i>
    <i>
      <x v="45"/>
      <x v="3"/>
      <x v="18"/>
      <x v="26"/>
    </i>
    <i>
      <x v="48"/>
      <x v="3"/>
      <x v="21"/>
      <x v="24"/>
    </i>
    <i>
      <x v="17"/>
      <x v="3"/>
      <x v="1"/>
      <x v="3"/>
    </i>
    <i>
      <x v="47"/>
      <x v="3"/>
      <x v="20"/>
      <x v="28"/>
    </i>
    <i>
      <x v="25"/>
      <x v="3"/>
      <x v="9"/>
      <x v="10"/>
    </i>
  </rowItems>
  <colItems count="1">
    <i/>
  </colItems>
  <dataFields count="1">
    <dataField name="Sum of FTA" fld="9" baseField="0" baseItem="0"/>
  </dataFields>
  <formats count="6">
    <format dxfId="257">
      <pivotArea type="all" dataOnly="0" outline="0" fieldPosition="0"/>
    </format>
    <format dxfId="256">
      <pivotArea outline="0" collapsedLevelsAreSubtotals="1" fieldPosition="0"/>
    </format>
    <format dxfId="255">
      <pivotArea dataOnly="0" labelOnly="1" outline="0" axis="axisValues" fieldPosition="0"/>
    </format>
    <format dxfId="254">
      <pivotArea type="all" dataOnly="0" outline="0" fieldPosition="0"/>
    </format>
    <format dxfId="253">
      <pivotArea outline="0" collapsedLevelsAreSubtotals="1" fieldPosition="0"/>
    </format>
    <format dxfId="252">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8"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name="PT20"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DK100:DO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5"/>
      <x v="3"/>
      <x v="13"/>
      <x v="18"/>
    </i>
    <i>
      <x v="36"/>
      <x v="3"/>
      <x v="12"/>
      <x v="19"/>
    </i>
    <i>
      <x v="20"/>
      <x v="3"/>
      <x v="4"/>
      <x v="5"/>
    </i>
    <i>
      <x v="49"/>
      <x v="3"/>
      <x v="22"/>
      <x v="25"/>
    </i>
    <i>
      <x v="47"/>
      <x v="3"/>
      <x v="20"/>
      <x v="28"/>
    </i>
    <i>
      <x v="22"/>
      <x v="3"/>
      <x v="6"/>
      <x v="7"/>
    </i>
    <i>
      <x v="28"/>
      <x v="3"/>
      <x v="12"/>
      <x v="13"/>
    </i>
    <i>
      <x v="39"/>
      <x v="3"/>
      <x v="15"/>
      <x v="22"/>
    </i>
    <i>
      <x v="18"/>
      <x v="3"/>
      <x v="2"/>
      <x v="4"/>
    </i>
    <i>
      <x v="24"/>
      <x v="3"/>
      <x v="8"/>
      <x v="9"/>
    </i>
  </rowItems>
  <colItems count="1">
    <i/>
  </colItems>
  <dataFields count="1">
    <dataField name="Max of OREB Margin" fld="42" subtotal="max" baseField="0" baseItem="0"/>
  </dataFields>
  <formats count="6">
    <format dxfId="263">
      <pivotArea type="all" dataOnly="0" outline="0" fieldPosition="0"/>
    </format>
    <format dxfId="262">
      <pivotArea outline="0" collapsedLevelsAreSubtotals="1" fieldPosition="0"/>
    </format>
    <format dxfId="261">
      <pivotArea dataOnly="0" labelOnly="1" outline="0" axis="axisValues" fieldPosition="0"/>
    </format>
    <format dxfId="260">
      <pivotArea type="all" dataOnly="0" outline="0" fieldPosition="0"/>
    </format>
    <format dxfId="259">
      <pivotArea outline="0" collapsedLevelsAreSubtotals="1" fieldPosition="0"/>
    </format>
    <format dxfId="258">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8"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name="PT28"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FH100:FL128"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sortType="ascending"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28">
    <i>
      <x v="35"/>
      <x v="3"/>
      <x v="13"/>
      <x v="18"/>
    </i>
    <i>
      <x v="22"/>
      <x v="3"/>
      <x v="6"/>
      <x v="7"/>
    </i>
    <i>
      <x v="49"/>
      <x v="3"/>
      <x v="22"/>
      <x v="25"/>
    </i>
    <i>
      <x v="39"/>
      <x v="3"/>
      <x v="15"/>
      <x v="22"/>
    </i>
    <i>
      <x v="18"/>
      <x v="3"/>
      <x v="2"/>
      <x v="4"/>
    </i>
    <i>
      <x v="24"/>
      <x v="3"/>
      <x v="8"/>
      <x v="9"/>
    </i>
    <i>
      <x v="48"/>
      <x v="3"/>
      <x v="21"/>
      <x v="24"/>
    </i>
    <i>
      <x v="20"/>
      <x v="3"/>
      <x v="4"/>
      <x v="5"/>
    </i>
    <i>
      <x v="32"/>
      <x v="3"/>
      <x v="11"/>
      <x v="16"/>
    </i>
    <i>
      <x v="45"/>
      <x v="3"/>
      <x v="18"/>
      <x v="26"/>
    </i>
    <i>
      <x v="17"/>
      <x v="3"/>
      <x v="1"/>
      <x v="3"/>
    </i>
    <i>
      <x v="38"/>
      <x v="3"/>
      <x v="14"/>
      <x v="21"/>
    </i>
    <i>
      <x v="26"/>
      <x v="3"/>
      <x v="10"/>
      <x v="11"/>
    </i>
    <i>
      <x v="21"/>
      <x v="3"/>
      <x v="5"/>
      <x v="6"/>
    </i>
    <i>
      <x v="40"/>
      <x v="3"/>
      <x v="17"/>
      <x v="23"/>
    </i>
    <i>
      <x v="34"/>
      <x v="3"/>
      <x v="15"/>
      <x v="17"/>
    </i>
    <i>
      <x v="27"/>
      <x v="3"/>
      <x v="11"/>
      <x v="12"/>
    </i>
    <i>
      <x v="29"/>
      <x v="3"/>
      <x v="13"/>
      <x v="14"/>
    </i>
    <i>
      <x v="37"/>
      <x v="3"/>
      <x v="16"/>
      <x v="20"/>
    </i>
    <i>
      <x v="42"/>
      <x v="3"/>
      <x v="14"/>
      <x v="25"/>
    </i>
    <i>
      <x v="46"/>
      <x v="3"/>
      <x v="19"/>
      <x v="27"/>
    </i>
    <i>
      <x v="25"/>
      <x v="3"/>
      <x v="9"/>
      <x v="10"/>
    </i>
    <i>
      <x v="19"/>
      <x v="3"/>
      <x v="3"/>
      <x v="4"/>
    </i>
    <i>
      <x v="31"/>
      <x v="3"/>
      <x v="14"/>
      <x v="15"/>
    </i>
    <i>
      <x v="47"/>
      <x v="3"/>
      <x v="20"/>
      <x v="28"/>
    </i>
    <i>
      <x v="36"/>
      <x v="3"/>
      <x v="12"/>
      <x v="19"/>
    </i>
    <i>
      <x v="23"/>
      <x v="3"/>
      <x v="7"/>
      <x v="8"/>
    </i>
    <i>
      <x v="28"/>
      <x v="3"/>
      <x v="12"/>
      <x v="13"/>
    </i>
  </rowItems>
  <colItems count="1">
    <i/>
  </colItems>
  <dataFields count="1">
    <dataField name="Sum of TO" fld="15" baseField="0" baseItem="0"/>
  </dataFields>
  <formats count="6">
    <format dxfId="269">
      <pivotArea type="all" dataOnly="0" outline="0" fieldPosition="0"/>
    </format>
    <format dxfId="268">
      <pivotArea outline="0" collapsedLevelsAreSubtotals="1" fieldPosition="0"/>
    </format>
    <format dxfId="267">
      <pivotArea dataOnly="0" labelOnly="1" outline="0" axis="axisValues" fieldPosition="0"/>
    </format>
    <format dxfId="266">
      <pivotArea type="all" dataOnly="0" outline="0" fieldPosition="0"/>
    </format>
    <format dxfId="265">
      <pivotArea outline="0" collapsedLevelsAreSubtotals="1" fieldPosition="0"/>
    </format>
    <format dxfId="264">
      <pivotArea dataOnly="0" labelOnly="1" outline="0" axis="axisValues" fieldPosition="0"/>
    </format>
  </formats>
  <pivotTableStyleInfo name="PivotStyleLight17"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valueGreaterThan" evalOrder="-1" id="9"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name="PivotTable91"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Y200:AC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7"/>
      <x v="3"/>
      <x v="11"/>
      <x v="12"/>
    </i>
    <i>
      <x v="29"/>
      <x v="3"/>
      <x v="13"/>
      <x v="14"/>
    </i>
    <i>
      <x v="39"/>
      <x v="3"/>
      <x v="15"/>
      <x v="22"/>
    </i>
    <i>
      <x v="32"/>
      <x v="3"/>
      <x v="11"/>
      <x v="16"/>
    </i>
    <i>
      <x v="35"/>
      <x v="3"/>
      <x v="13"/>
      <x v="18"/>
    </i>
    <i>
      <x v="34"/>
      <x v="3"/>
      <x v="15"/>
      <x v="17"/>
    </i>
    <i>
      <x v="38"/>
      <x v="3"/>
      <x v="14"/>
      <x v="21"/>
    </i>
    <i>
      <x v="31"/>
      <x v="3"/>
      <x v="14"/>
      <x v="15"/>
    </i>
    <i>
      <x v="36"/>
      <x v="3"/>
      <x v="12"/>
      <x v="19"/>
    </i>
    <i>
      <x v="28"/>
      <x v="3"/>
      <x v="12"/>
      <x v="13"/>
    </i>
  </rowItems>
  <colItems count="1">
    <i/>
  </colItems>
  <dataFields count="1">
    <dataField name="Max of PT Margin" fld="41" subtotal="max" baseField="0" baseItem="0"/>
  </dataFields>
  <formats count="6">
    <format dxfId="275">
      <pivotArea type="all" dataOnly="0" outline="0" fieldPosition="0"/>
    </format>
    <format dxfId="274">
      <pivotArea outline="0" collapsedLevelsAreSubtotals="1" fieldPosition="0"/>
    </format>
    <format dxfId="273">
      <pivotArea dataOnly="0" labelOnly="1" outline="0" axis="axisValues" fieldPosition="0"/>
    </format>
    <format dxfId="272">
      <pivotArea type="all" dataOnly="0" outline="0" fieldPosition="0"/>
    </format>
    <format dxfId="271">
      <pivotArea outline="0" collapsedLevelsAreSubtotals="1" fieldPosition="0"/>
    </format>
    <format dxfId="270">
      <pivotArea dataOnly="0" labelOnly="1" outline="0" axis="axisValues" fieldPosition="0"/>
    </format>
  </formats>
  <pivotTableStyleInfo name="PivotStyleLight18" showRowHeaders="1" showColHeaders="1" showRowStripes="0" showColStripes="0" showLastColumn="1"/>
  <filters count="1">
    <filter fld="46"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name="PT35"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GX100:HB111"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1">
    <i>
      <x v="42"/>
      <x v="3"/>
      <x v="14"/>
      <x v="25"/>
    </i>
    <i>
      <x v="36"/>
      <x v="3"/>
      <x v="12"/>
      <x v="19"/>
    </i>
    <i>
      <x v="49"/>
      <x v="3"/>
      <x v="22"/>
      <x v="25"/>
    </i>
    <i>
      <x v="25"/>
      <x v="3"/>
      <x v="9"/>
      <x v="10"/>
    </i>
    <i>
      <x v="45"/>
      <x v="3"/>
      <x v="18"/>
      <x v="26"/>
    </i>
    <i>
      <x v="26"/>
      <x v="3"/>
      <x v="10"/>
      <x v="11"/>
    </i>
    <i>
      <x v="37"/>
      <x v="3"/>
      <x v="16"/>
      <x v="20"/>
    </i>
    <i>
      <x v="17"/>
      <x v="3"/>
      <x v="1"/>
      <x v="3"/>
    </i>
    <i>
      <x v="28"/>
      <x v="3"/>
      <x v="12"/>
      <x v="13"/>
    </i>
    <i>
      <x v="38"/>
      <x v="3"/>
      <x v="14"/>
      <x v="21"/>
    </i>
    <i>
      <x v="48"/>
      <x v="3"/>
      <x v="21"/>
      <x v="24"/>
    </i>
  </rowItems>
  <colItems count="1">
    <i/>
  </colItems>
  <dataFields count="1">
    <dataField name="Sum of FTM" fld="8" baseField="0" baseItem="0"/>
  </dataFields>
  <formats count="6">
    <format dxfId="281">
      <pivotArea type="all" dataOnly="0" outline="0" fieldPosition="0"/>
    </format>
    <format dxfId="280">
      <pivotArea outline="0" collapsedLevelsAreSubtotals="1" fieldPosition="0"/>
    </format>
    <format dxfId="279">
      <pivotArea dataOnly="0" labelOnly="1" outline="0" axis="axisValues" fieldPosition="0"/>
    </format>
    <format dxfId="278">
      <pivotArea type="all" dataOnly="0" outline="0" fieldPosition="0"/>
    </format>
    <format dxfId="277">
      <pivotArea outline="0" collapsedLevelsAreSubtotals="1" fieldPosition="0"/>
    </format>
    <format dxfId="276">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7"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name="PivotTable86"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CM200:CQ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6"/>
      <x v="3"/>
      <x v="12"/>
      <x v="19"/>
    </i>
    <i>
      <x v="39"/>
      <x v="3"/>
      <x v="15"/>
      <x v="22"/>
    </i>
    <i>
      <x v="28"/>
      <x v="3"/>
      <x v="12"/>
      <x v="13"/>
    </i>
    <i>
      <x v="29"/>
      <x v="3"/>
      <x v="13"/>
      <x v="14"/>
    </i>
    <i>
      <x v="31"/>
      <x v="3"/>
      <x v="14"/>
      <x v="15"/>
    </i>
    <i>
      <x v="34"/>
      <x v="3"/>
      <x v="15"/>
      <x v="17"/>
    </i>
    <i>
      <x v="32"/>
      <x v="3"/>
      <x v="11"/>
      <x v="16"/>
    </i>
    <i>
      <x v="27"/>
      <x v="3"/>
      <x v="11"/>
      <x v="12"/>
    </i>
    <i>
      <x v="35"/>
      <x v="3"/>
      <x v="13"/>
      <x v="18"/>
    </i>
    <i>
      <x v="38"/>
      <x v="3"/>
      <x v="14"/>
      <x v="21"/>
    </i>
  </rowItems>
  <colItems count="1">
    <i/>
  </colItems>
  <dataFields count="1">
    <dataField name="Max of Opp DEF REB" fld="30" subtotal="max" baseField="0" baseItem="0"/>
  </dataFields>
  <formats count="6">
    <format dxfId="287">
      <pivotArea type="all" dataOnly="0" outline="0" fieldPosition="0"/>
    </format>
    <format dxfId="286">
      <pivotArea outline="0" collapsedLevelsAreSubtotals="1" fieldPosition="0"/>
    </format>
    <format dxfId="285">
      <pivotArea dataOnly="0" labelOnly="1" outline="0" axis="axisValues" fieldPosition="0"/>
    </format>
    <format dxfId="284">
      <pivotArea type="all" dataOnly="0" outline="0" fieldPosition="0"/>
    </format>
    <format dxfId="283">
      <pivotArea outline="0" collapsedLevelsAreSubtotals="1" fieldPosition="0"/>
    </format>
    <format dxfId="282">
      <pivotArea dataOnly="0" labelOnly="1" outline="0" axis="axisValues" fieldPosition="0"/>
    </format>
  </formats>
  <pivotTableStyleInfo name="PivotStyleLight19" showRowHeaders="1" showColHeaders="1" showRowStripes="0" showColStripes="0" showLastColumn="1"/>
  <filters count="1">
    <filter fld="46" type="count" evalOrder="-1" id="6"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PivotTable131"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CQ2000:CW2010" firstHeaderRow="0"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dataField="1"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0">
    <i>
      <x v="339"/>
      <x v="15"/>
      <x v="3"/>
      <x v="12"/>
      <x v="13"/>
    </i>
    <i>
      <x v="537"/>
      <x v="19"/>
      <x v="3"/>
      <x v="14"/>
      <x v="21"/>
    </i>
    <i>
      <x v="499"/>
      <x v="17"/>
      <x v="3"/>
      <x v="12"/>
      <x v="19"/>
    </i>
    <i>
      <x v="411"/>
      <x v="19"/>
      <x v="3"/>
      <x v="14"/>
      <x v="15"/>
    </i>
    <i>
      <x v="555"/>
      <x v="19"/>
      <x v="3"/>
      <x v="15"/>
      <x v="22"/>
    </i>
    <i>
      <x v="551"/>
      <x v="15"/>
      <x v="3"/>
      <x v="15"/>
      <x v="22"/>
    </i>
    <i>
      <x v="374"/>
      <x v="19"/>
      <x v="3"/>
      <x v="13"/>
      <x v="14"/>
    </i>
    <i>
      <x v="463"/>
      <x v="17"/>
      <x v="3"/>
      <x v="15"/>
      <x v="17"/>
    </i>
    <i>
      <x v="502"/>
      <x v="20"/>
      <x v="3"/>
      <x v="12"/>
      <x v="19"/>
    </i>
    <i>
      <x v="497"/>
      <x v="15"/>
      <x v="3"/>
      <x v="12"/>
      <x v="19"/>
    </i>
  </rowItems>
  <colFields count="1">
    <field x="-2"/>
  </colFields>
  <colItems count="2">
    <i>
      <x/>
    </i>
    <i i="1">
      <x v="1"/>
    </i>
  </colItems>
  <dataFields count="2">
    <dataField name="Sum of FTA" fld="10" baseField="0" baseItem="0"/>
    <dataField name="Sum of FT %*" fld="21" baseField="1" baseItem="0" numFmtId="9"/>
  </dataFields>
  <formats count="12">
    <format dxfId="645">
      <pivotArea type="all" dataOnly="0" outline="0" fieldPosition="0"/>
    </format>
    <format dxfId="644">
      <pivotArea outline="0" collapsedLevelsAreSubtotals="1" fieldPosition="0"/>
    </format>
    <format dxfId="643">
      <pivotArea field="24" type="button" dataOnly="0" labelOnly="1" outline="0" axis="axisRow" fieldPosition="0"/>
    </format>
    <format dxfId="642">
      <pivotArea dataOnly="0" labelOnly="1" outline="0" axis="axisValues" fieldPosition="0"/>
    </format>
    <format dxfId="641">
      <pivotArea type="all" dataOnly="0" outline="0" fieldPosition="0"/>
    </format>
    <format dxfId="640">
      <pivotArea dataOnly="0" labelOnly="1" outline="0" axis="axisValues" fieldPosition="0"/>
    </format>
    <format dxfId="639">
      <pivotArea outline="0" fieldPosition="0">
        <references count="1">
          <reference field="4294967294" count="1">
            <x v="1"/>
          </reference>
        </references>
      </pivotArea>
    </format>
    <format dxfId="638">
      <pivotArea type="all" dataOnly="0" outline="0" fieldPosition="0"/>
    </format>
    <format dxfId="637">
      <pivotArea outline="0" collapsedLevelsAreSubtotals="1" fieldPosition="0"/>
    </format>
    <format dxfId="636">
      <pivotArea field="24" type="button" dataOnly="0" labelOnly="1" outline="0" axis="axisRow" fieldPosition="0"/>
    </format>
    <format dxfId="635">
      <pivotArea field="1" type="button" dataOnly="0" labelOnly="1" outline="0" axis="axisRow" fieldPosition="2"/>
    </format>
    <format dxfId="634">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filters count="1">
    <filter fld="24" type="count" evalOrder="-1" id="1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name="PT21"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DQ100:DU111"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1">
    <i>
      <x v="31"/>
      <x v="3"/>
      <x v="14"/>
      <x v="15"/>
    </i>
    <i>
      <x v="37"/>
      <x v="3"/>
      <x v="16"/>
      <x v="20"/>
    </i>
    <i>
      <x v="25"/>
      <x v="3"/>
      <x v="9"/>
      <x v="10"/>
    </i>
    <i>
      <x v="34"/>
      <x v="3"/>
      <x v="15"/>
      <x v="17"/>
    </i>
    <i>
      <x v="38"/>
      <x v="3"/>
      <x v="14"/>
      <x v="21"/>
    </i>
    <i>
      <x v="19"/>
      <x v="3"/>
      <x v="3"/>
      <x v="4"/>
    </i>
    <i>
      <x v="26"/>
      <x v="3"/>
      <x v="10"/>
      <x v="11"/>
    </i>
    <i>
      <x v="46"/>
      <x v="3"/>
      <x v="19"/>
      <x v="27"/>
    </i>
    <i>
      <x v="21"/>
      <x v="3"/>
      <x v="5"/>
      <x v="6"/>
    </i>
    <i>
      <x v="40"/>
      <x v="3"/>
      <x v="17"/>
      <x v="23"/>
    </i>
    <i>
      <x v="48"/>
      <x v="3"/>
      <x v="21"/>
      <x v="24"/>
    </i>
  </rowItems>
  <colItems count="1">
    <i/>
  </colItems>
  <dataFields count="1">
    <dataField name="Min of OREB Margin" fld="42" subtotal="min" baseField="0" baseItem="0"/>
  </dataFields>
  <formats count="6">
    <format dxfId="293">
      <pivotArea type="all" dataOnly="0" outline="0" fieldPosition="0"/>
    </format>
    <format dxfId="292">
      <pivotArea outline="0" collapsedLevelsAreSubtotals="1" fieldPosition="0"/>
    </format>
    <format dxfId="291">
      <pivotArea dataOnly="0" labelOnly="1" outline="0" axis="axisValues" fieldPosition="0"/>
    </format>
    <format dxfId="290">
      <pivotArea type="all" dataOnly="0" outline="0" fieldPosition="0"/>
    </format>
    <format dxfId="289">
      <pivotArea outline="0" collapsedLevelsAreSubtotals="1" fieldPosition="0"/>
    </format>
    <format dxfId="288">
      <pivotArea dataOnly="0" labelOnly="1" outline="0" axis="axisValues" fieldPosition="0"/>
    </format>
  </formats>
  <pivotTableStyleInfo name="PivotStyleLight17"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9"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name="PivotTable119"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CA200:CE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9"/>
      <x v="3"/>
      <x v="15"/>
      <x v="22"/>
    </i>
    <i>
      <x v="27"/>
      <x v="3"/>
      <x v="11"/>
      <x v="12"/>
    </i>
    <i>
      <x v="31"/>
      <x v="3"/>
      <x v="14"/>
      <x v="15"/>
    </i>
    <i>
      <x v="29"/>
      <x v="3"/>
      <x v="13"/>
      <x v="14"/>
    </i>
    <i>
      <x v="32"/>
      <x v="3"/>
      <x v="11"/>
      <x v="16"/>
    </i>
    <i>
      <x v="35"/>
      <x v="3"/>
      <x v="13"/>
      <x v="18"/>
    </i>
    <i>
      <x v="38"/>
      <x v="3"/>
      <x v="14"/>
      <x v="21"/>
    </i>
    <i>
      <x v="34"/>
      <x v="3"/>
      <x v="15"/>
      <x v="17"/>
    </i>
    <i>
      <x v="28"/>
      <x v="3"/>
      <x v="12"/>
      <x v="13"/>
    </i>
    <i>
      <x v="36"/>
      <x v="3"/>
      <x v="12"/>
      <x v="19"/>
    </i>
  </rowItems>
  <colItems count="1">
    <i/>
  </colItems>
  <dataFields count="1">
    <dataField name="Max of DEF REB" fld="11" subtotal="max" baseField="0" baseItem="0"/>
  </dataFields>
  <formats count="6">
    <format dxfId="299">
      <pivotArea type="all" dataOnly="0" outline="0" fieldPosition="0"/>
    </format>
    <format dxfId="298">
      <pivotArea outline="0" collapsedLevelsAreSubtotals="1" fieldPosition="0"/>
    </format>
    <format dxfId="297">
      <pivotArea dataOnly="0" labelOnly="1" outline="0" axis="axisValues" fieldPosition="0"/>
    </format>
    <format dxfId="296">
      <pivotArea type="all" dataOnly="0" outline="0" fieldPosition="0"/>
    </format>
    <format dxfId="295">
      <pivotArea outline="0" collapsedLevelsAreSubtotals="1" fieldPosition="0"/>
    </format>
    <format dxfId="294">
      <pivotArea dataOnly="0" labelOnly="1" outline="0" axis="axisValues" fieldPosition="0"/>
    </format>
  </formats>
  <pivotTableStyleInfo name="PivotStyleLight18" showRowHeaders="1" showColHeaders="1" showRowStripes="0" showColStripes="0" showLastColumn="1"/>
  <filters count="1">
    <filter fld="46" type="count" evalOrder="-1" id="5"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name="PivotTable88"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AE200:AI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9"/>
      <x v="3"/>
      <x v="15"/>
      <x v="22"/>
    </i>
    <i>
      <x v="35"/>
      <x v="3"/>
      <x v="13"/>
      <x v="18"/>
    </i>
    <i>
      <x v="27"/>
      <x v="3"/>
      <x v="11"/>
      <x v="12"/>
    </i>
    <i>
      <x v="31"/>
      <x v="3"/>
      <x v="14"/>
      <x v="15"/>
    </i>
    <i>
      <x v="32"/>
      <x v="3"/>
      <x v="11"/>
      <x v="16"/>
    </i>
    <i>
      <x v="36"/>
      <x v="3"/>
      <x v="12"/>
      <x v="19"/>
    </i>
    <i>
      <x v="28"/>
      <x v="3"/>
      <x v="12"/>
      <x v="13"/>
    </i>
    <i>
      <x v="29"/>
      <x v="3"/>
      <x v="13"/>
      <x v="14"/>
    </i>
    <i>
      <x v="38"/>
      <x v="3"/>
      <x v="14"/>
      <x v="21"/>
    </i>
    <i>
      <x v="34"/>
      <x v="3"/>
      <x v="15"/>
      <x v="17"/>
    </i>
  </rowItems>
  <colItems count="1">
    <i/>
  </colItems>
  <dataFields count="1">
    <dataField name="Sum of TotalREB" fld="49" baseField="0" baseItem="0"/>
  </dataFields>
  <formats count="6">
    <format dxfId="305">
      <pivotArea type="all" dataOnly="0" outline="0" fieldPosition="0"/>
    </format>
    <format dxfId="304">
      <pivotArea outline="0" collapsedLevelsAreSubtotals="1" fieldPosition="0"/>
    </format>
    <format dxfId="303">
      <pivotArea dataOnly="0" labelOnly="1" outline="0" axis="axisValues" fieldPosition="0"/>
    </format>
    <format dxfId="302">
      <pivotArea type="all" dataOnly="0" outline="0" fieldPosition="0"/>
    </format>
    <format dxfId="301">
      <pivotArea outline="0" collapsedLevelsAreSubtotals="1" fieldPosition="0"/>
    </format>
    <format dxfId="300">
      <pivotArea dataOnly="0" labelOnly="1" outline="0" axis="axisValues" fieldPosition="0"/>
    </format>
  </formats>
  <pivotTableStyleInfo name="PivotStyleLight18" showRowHeaders="1" showColHeaders="1" showRowStripes="0" showColStripes="0" showLastColumn="1"/>
  <filters count="1">
    <filter fld="46"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name="PivotTable103"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CY200:DC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5"/>
      <x v="3"/>
      <x v="13"/>
      <x v="18"/>
    </i>
    <i>
      <x v="27"/>
      <x v="3"/>
      <x v="11"/>
      <x v="12"/>
    </i>
    <i>
      <x v="39"/>
      <x v="3"/>
      <x v="15"/>
      <x v="22"/>
    </i>
    <i>
      <x v="32"/>
      <x v="3"/>
      <x v="11"/>
      <x v="16"/>
    </i>
    <i>
      <x v="38"/>
      <x v="3"/>
      <x v="14"/>
      <x v="21"/>
    </i>
    <i>
      <x v="29"/>
      <x v="3"/>
      <x v="13"/>
      <x v="14"/>
    </i>
    <i>
      <x v="36"/>
      <x v="3"/>
      <x v="12"/>
      <x v="19"/>
    </i>
    <i>
      <x v="28"/>
      <x v="3"/>
      <x v="12"/>
      <x v="13"/>
    </i>
    <i>
      <x v="31"/>
      <x v="3"/>
      <x v="14"/>
      <x v="15"/>
    </i>
    <i>
      <x v="34"/>
      <x v="3"/>
      <x v="15"/>
      <x v="17"/>
    </i>
  </rowItems>
  <colItems count="1">
    <i/>
  </colItems>
  <dataFields count="1">
    <dataField name="Max of REB Margin" fld="44" subtotal="max" baseField="0" baseItem="0"/>
  </dataFields>
  <formats count="6">
    <format dxfId="311">
      <pivotArea type="all" dataOnly="0" outline="0" fieldPosition="0"/>
    </format>
    <format dxfId="310">
      <pivotArea outline="0" collapsedLevelsAreSubtotals="1" fieldPosition="0"/>
    </format>
    <format dxfId="309">
      <pivotArea dataOnly="0" labelOnly="1" outline="0" axis="axisValues" fieldPosition="0"/>
    </format>
    <format dxfId="308">
      <pivotArea type="all" dataOnly="0" outline="0" fieldPosition="0"/>
    </format>
    <format dxfId="307">
      <pivotArea outline="0" collapsedLevelsAreSubtotals="1" fieldPosition="0"/>
    </format>
    <format dxfId="306">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6"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name="PivotTable81"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M200:Q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6"/>
      <x v="3"/>
      <x v="12"/>
      <x v="19"/>
    </i>
    <i>
      <x v="28"/>
      <x v="3"/>
      <x v="12"/>
      <x v="13"/>
    </i>
    <i>
      <x v="31"/>
      <x v="3"/>
      <x v="14"/>
      <x v="15"/>
    </i>
    <i>
      <x v="34"/>
      <x v="3"/>
      <x v="15"/>
      <x v="17"/>
    </i>
    <i>
      <x v="39"/>
      <x v="3"/>
      <x v="15"/>
      <x v="22"/>
    </i>
    <i>
      <x v="38"/>
      <x v="3"/>
      <x v="14"/>
      <x v="21"/>
    </i>
    <i>
      <x v="35"/>
      <x v="3"/>
      <x v="13"/>
      <x v="18"/>
    </i>
    <i>
      <x v="29"/>
      <x v="3"/>
      <x v="13"/>
      <x v="14"/>
    </i>
    <i>
      <x v="32"/>
      <x v="3"/>
      <x v="11"/>
      <x v="16"/>
    </i>
    <i>
      <x v="27"/>
      <x v="3"/>
      <x v="11"/>
      <x v="12"/>
    </i>
  </rowItems>
  <colItems count="1">
    <i/>
  </colItems>
  <dataFields count="1">
    <dataField name="Max of Opp TL PTS" fld="36" subtotal="max" baseField="0" baseItem="0"/>
  </dataFields>
  <formats count="6">
    <format dxfId="317">
      <pivotArea type="all" dataOnly="0" outline="0" fieldPosition="0"/>
    </format>
    <format dxfId="316">
      <pivotArea outline="0" collapsedLevelsAreSubtotals="1" fieldPosition="0"/>
    </format>
    <format dxfId="315">
      <pivotArea dataOnly="0" labelOnly="1" outline="0" axis="axisValues" fieldPosition="0"/>
    </format>
    <format dxfId="314">
      <pivotArea type="all" dataOnly="0" outline="0" fieldPosition="0"/>
    </format>
    <format dxfId="313">
      <pivotArea outline="0" collapsedLevelsAreSubtotals="1" fieldPosition="0"/>
    </format>
    <format dxfId="312">
      <pivotArea dataOnly="0" labelOnly="1" outline="0" axis="axisValues" fieldPosition="0"/>
    </format>
  </formats>
  <pivotTableStyleInfo name="PivotStyleLight19" showRowHeaders="1" showColHeaders="1" showRowStripes="0" showColStripes="0" showLastColumn="1"/>
  <filters count="1">
    <filter fld="46" type="count" evalOrder="-1" id="3"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name="PT11"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BI100:BM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9"/>
      <x v="3"/>
      <x v="13"/>
      <x v="14"/>
    </i>
    <i>
      <x v="21"/>
      <x v="3"/>
      <x v="5"/>
      <x v="6"/>
    </i>
    <i>
      <x v="46"/>
      <x v="3"/>
      <x v="19"/>
      <x v="27"/>
    </i>
    <i>
      <x v="26"/>
      <x v="3"/>
      <x v="10"/>
      <x v="11"/>
    </i>
    <i>
      <x v="25"/>
      <x v="3"/>
      <x v="9"/>
      <x v="10"/>
    </i>
    <i>
      <x v="38"/>
      <x v="3"/>
      <x v="14"/>
      <x v="21"/>
    </i>
    <i>
      <x v="37"/>
      <x v="3"/>
      <x v="16"/>
      <x v="20"/>
    </i>
    <i>
      <x v="45"/>
      <x v="3"/>
      <x v="18"/>
      <x v="26"/>
    </i>
    <i>
      <x v="40"/>
      <x v="3"/>
      <x v="17"/>
      <x v="23"/>
    </i>
    <i>
      <x v="24"/>
      <x v="3"/>
      <x v="8"/>
      <x v="9"/>
    </i>
  </rowItems>
  <colItems count="1">
    <i/>
  </colItems>
  <dataFields count="1">
    <dataField name="Min of OFF REB" fld="10" subtotal="min" baseField="0" baseItem="0"/>
  </dataFields>
  <formats count="6">
    <format dxfId="323">
      <pivotArea type="all" dataOnly="0" outline="0" fieldPosition="0"/>
    </format>
    <format dxfId="322">
      <pivotArea outline="0" collapsedLevelsAreSubtotals="1" fieldPosition="0"/>
    </format>
    <format dxfId="321">
      <pivotArea dataOnly="0" labelOnly="1" outline="0" axis="axisValues" fieldPosition="0"/>
    </format>
    <format dxfId="320">
      <pivotArea type="all" dataOnly="0" outline="0" fieldPosition="0"/>
    </format>
    <format dxfId="319">
      <pivotArea outline="0" collapsedLevelsAreSubtotals="1" fieldPosition="0"/>
    </format>
    <format dxfId="318">
      <pivotArea dataOnly="0" labelOnly="1" outline="0" axis="axisValues" fieldPosition="0"/>
    </format>
  </formats>
  <pivotTableStyleInfo name="PivotStyleLight17" showRowHeaders="1" showColHeaders="1" showRowStripes="0" showColStripes="0" showLastColumn="1"/>
  <filters count="2">
    <filter fld="46" type="captionNotEqual" evalOrder="-1" id="6" stringValue1="Blank">
      <autoFilter ref="A1">
        <filterColumn colId="0">
          <customFilters>
            <customFilter operator="notEqual" val="Blank"/>
          </customFilters>
        </filterColumn>
      </autoFilter>
    </filter>
    <filter fld="46" type="count" evalOrder="-1" id="5"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6.xml><?xml version="1.0" encoding="utf-8"?>
<pivotTableDefinition xmlns="http://schemas.openxmlformats.org/spreadsheetml/2006/main" name="PT19"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DE100:DI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47"/>
      <x v="3"/>
      <x v="20"/>
      <x v="28"/>
    </i>
    <i>
      <x v="40"/>
      <x v="3"/>
      <x v="17"/>
      <x v="23"/>
    </i>
    <i>
      <x v="34"/>
      <x v="3"/>
      <x v="15"/>
      <x v="17"/>
    </i>
    <i>
      <x v="26"/>
      <x v="3"/>
      <x v="10"/>
      <x v="11"/>
    </i>
    <i>
      <x v="37"/>
      <x v="3"/>
      <x v="16"/>
      <x v="20"/>
    </i>
    <i>
      <x v="19"/>
      <x v="3"/>
      <x v="3"/>
      <x v="4"/>
    </i>
    <i>
      <x v="31"/>
      <x v="3"/>
      <x v="14"/>
      <x v="15"/>
    </i>
    <i>
      <x v="46"/>
      <x v="3"/>
      <x v="19"/>
      <x v="27"/>
    </i>
    <i>
      <x v="28"/>
      <x v="3"/>
      <x v="12"/>
      <x v="13"/>
    </i>
    <i>
      <x v="36"/>
      <x v="3"/>
      <x v="12"/>
      <x v="19"/>
    </i>
  </rowItems>
  <colItems count="1">
    <i/>
  </colItems>
  <dataFields count="1">
    <dataField name="Min of REB Margin" fld="44" subtotal="min" baseField="0" baseItem="0"/>
  </dataFields>
  <formats count="6">
    <format dxfId="329">
      <pivotArea type="all" dataOnly="0" outline="0" fieldPosition="0"/>
    </format>
    <format dxfId="328">
      <pivotArea outline="0" collapsedLevelsAreSubtotals="1" fieldPosition="0"/>
    </format>
    <format dxfId="327">
      <pivotArea dataOnly="0" labelOnly="1" outline="0" axis="axisValues" fieldPosition="0"/>
    </format>
    <format dxfId="326">
      <pivotArea type="all" dataOnly="0" outline="0" fieldPosition="0"/>
    </format>
    <format dxfId="325">
      <pivotArea outline="0" collapsedLevelsAreSubtotals="1" fieldPosition="0"/>
    </format>
    <format dxfId="324">
      <pivotArea dataOnly="0" labelOnly="1" outline="0" axis="axisValues" fieldPosition="0"/>
    </format>
  </formats>
  <pivotTableStyleInfo name="PivotStyleLight17"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8"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7.xml><?xml version="1.0" encoding="utf-8"?>
<pivotTableDefinition xmlns="http://schemas.openxmlformats.org/spreadsheetml/2006/main" name="PT15"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CG100:CK111"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1">
    <i>
      <x v="47"/>
      <x v="3"/>
      <x v="20"/>
      <x v="28"/>
    </i>
    <i>
      <x v="36"/>
      <x v="3"/>
      <x v="12"/>
      <x v="19"/>
    </i>
    <i>
      <x v="28"/>
      <x v="3"/>
      <x v="12"/>
      <x v="13"/>
    </i>
    <i>
      <x v="40"/>
      <x v="3"/>
      <x v="17"/>
      <x v="23"/>
    </i>
    <i>
      <x v="34"/>
      <x v="3"/>
      <x v="15"/>
      <x v="17"/>
    </i>
    <i>
      <x v="19"/>
      <x v="3"/>
      <x v="3"/>
      <x v="4"/>
    </i>
    <i>
      <x v="18"/>
      <x v="3"/>
      <x v="2"/>
      <x v="4"/>
    </i>
    <i>
      <x v="37"/>
      <x v="3"/>
      <x v="16"/>
      <x v="20"/>
    </i>
    <i>
      <x v="24"/>
      <x v="3"/>
      <x v="8"/>
      <x v="9"/>
    </i>
    <i>
      <x v="23"/>
      <x v="3"/>
      <x v="7"/>
      <x v="8"/>
    </i>
    <i>
      <x v="22"/>
      <x v="3"/>
      <x v="6"/>
      <x v="7"/>
    </i>
  </rowItems>
  <colItems count="1">
    <i/>
  </colItems>
  <dataFields count="1">
    <dataField name="Min of DEF REB" fld="11" subtotal="min" baseField="0" baseItem="0"/>
  </dataFields>
  <formats count="6">
    <format dxfId="335">
      <pivotArea type="all" dataOnly="0" outline="0" fieldPosition="0"/>
    </format>
    <format dxfId="334">
      <pivotArea outline="0" collapsedLevelsAreSubtotals="1" fieldPosition="0"/>
    </format>
    <format dxfId="333">
      <pivotArea dataOnly="0" labelOnly="1" outline="0" axis="axisValues" fieldPosition="0"/>
    </format>
    <format dxfId="332">
      <pivotArea type="all" dataOnly="0" outline="0" fieldPosition="0"/>
    </format>
    <format dxfId="331">
      <pivotArea outline="0" collapsedLevelsAreSubtotals="1" fieldPosition="0"/>
    </format>
    <format dxfId="330">
      <pivotArea dataOnly="0" labelOnly="1" outline="0" axis="axisValues" fieldPosition="0"/>
    </format>
  </formats>
  <pivotTableStyleInfo name="PivotStyleLight17" showRowHeaders="1" showColHeaders="1" showRowStripes="0" showColStripes="0" showLastColumn="1"/>
  <filters count="2">
    <filter fld="46" type="captionNotEqual" evalOrder="-1" id="6" stringValue1="Blank">
      <autoFilter ref="A1">
        <filterColumn colId="0">
          <customFilters>
            <customFilter operator="notEqual" val="Blank"/>
          </customFilters>
        </filterColumn>
      </autoFilter>
    </filter>
    <filter fld="46" type="count" evalOrder="-1" id="7"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8.xml><?xml version="1.0" encoding="utf-8"?>
<pivotTableDefinition xmlns="http://schemas.openxmlformats.org/spreadsheetml/2006/main" name="PivotTable96"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EI200:EM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4"/>
      <x v="3"/>
      <x v="15"/>
      <x v="17"/>
    </i>
    <i>
      <x v="39"/>
      <x v="3"/>
      <x v="15"/>
      <x v="22"/>
    </i>
    <i>
      <x v="27"/>
      <x v="3"/>
      <x v="11"/>
      <x v="12"/>
    </i>
    <i>
      <x v="29"/>
      <x v="3"/>
      <x v="13"/>
      <x v="14"/>
    </i>
    <i>
      <x v="31"/>
      <x v="3"/>
      <x v="14"/>
      <x v="15"/>
    </i>
    <i>
      <x v="32"/>
      <x v="3"/>
      <x v="11"/>
      <x v="16"/>
    </i>
    <i>
      <x v="35"/>
      <x v="3"/>
      <x v="13"/>
      <x v="18"/>
    </i>
    <i>
      <x v="38"/>
      <x v="3"/>
      <x v="14"/>
      <x v="21"/>
    </i>
    <i>
      <x v="28"/>
      <x v="3"/>
      <x v="12"/>
      <x v="13"/>
    </i>
    <i>
      <x v="36"/>
      <x v="3"/>
      <x v="12"/>
      <x v="19"/>
    </i>
  </rowItems>
  <colItems count="1">
    <i/>
  </colItems>
  <dataFields count="1">
    <dataField name="Sum of AST" fld="12" baseField="0" baseItem="0"/>
  </dataFields>
  <formats count="6">
    <format dxfId="341">
      <pivotArea type="all" dataOnly="0" outline="0" fieldPosition="0"/>
    </format>
    <format dxfId="340">
      <pivotArea outline="0" collapsedLevelsAreSubtotals="1" fieldPosition="0"/>
    </format>
    <format dxfId="339">
      <pivotArea dataOnly="0" labelOnly="1" outline="0" axis="axisValues" fieldPosition="0"/>
    </format>
    <format dxfId="338">
      <pivotArea type="all" dataOnly="0" outline="0" fieldPosition="0"/>
    </format>
    <format dxfId="337">
      <pivotArea outline="0" collapsedLevelsAreSubtotals="1" fieldPosition="0"/>
    </format>
    <format dxfId="336">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0"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9.xml><?xml version="1.0" encoding="utf-8"?>
<pivotTableDefinition xmlns="http://schemas.openxmlformats.org/spreadsheetml/2006/main" name="PT39"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HV100:HZ112"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2">
    <i>
      <x v="47"/>
      <x v="3"/>
      <x v="20"/>
      <x v="28"/>
    </i>
    <i>
      <x v="49"/>
      <x v="3"/>
      <x v="22"/>
      <x v="25"/>
    </i>
    <i>
      <x v="29"/>
      <x v="3"/>
      <x v="13"/>
      <x v="14"/>
    </i>
    <i>
      <x v="28"/>
      <x v="3"/>
      <x v="12"/>
      <x v="13"/>
    </i>
    <i>
      <x v="40"/>
      <x v="3"/>
      <x v="17"/>
      <x v="23"/>
    </i>
    <i>
      <x v="37"/>
      <x v="3"/>
      <x v="16"/>
      <x v="20"/>
    </i>
    <i>
      <x v="36"/>
      <x v="3"/>
      <x v="12"/>
      <x v="19"/>
    </i>
    <i>
      <x v="35"/>
      <x v="3"/>
      <x v="13"/>
      <x v="18"/>
    </i>
    <i>
      <x v="34"/>
      <x v="3"/>
      <x v="15"/>
      <x v="17"/>
    </i>
    <i>
      <x v="31"/>
      <x v="3"/>
      <x v="14"/>
      <x v="15"/>
    </i>
    <i>
      <x v="39"/>
      <x v="3"/>
      <x v="15"/>
      <x v="22"/>
    </i>
    <i>
      <x v="21"/>
      <x v="3"/>
      <x v="5"/>
      <x v="6"/>
    </i>
  </rowItems>
  <colItems count="1">
    <i/>
  </colItems>
  <dataFields count="1">
    <dataField name="Sum of 3FGA" fld="5" baseField="0" baseItem="0"/>
  </dataFields>
  <formats count="6">
    <format dxfId="347">
      <pivotArea type="all" dataOnly="0" outline="0" fieldPosition="0"/>
    </format>
    <format dxfId="346">
      <pivotArea outline="0" collapsedLevelsAreSubtotals="1" fieldPosition="0"/>
    </format>
    <format dxfId="345">
      <pivotArea dataOnly="0" labelOnly="1" outline="0" axis="axisValues" fieldPosition="0"/>
    </format>
    <format dxfId="344">
      <pivotArea type="all" dataOnly="0" outline="0" fieldPosition="0"/>
    </format>
    <format dxfId="343">
      <pivotArea outline="0" collapsedLevelsAreSubtotals="1" fieldPosition="0"/>
    </format>
    <format dxfId="342">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20"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PivotTable120" cacheId="25" applyNumberFormats="0" applyBorderFormats="0" applyFontFormats="0" applyPatternFormats="0" applyAlignmentFormats="0" applyWidthHeightFormats="1" dataCaption="Values" updatedVersion="4" minRefreshableVersion="3" useAutoFormatting="1" rowGrandTotals="0" colGrandTotals="0" itemPrintTitles="1" createdVersion="5" indent="0" compact="0" compactData="0" multipleFieldFilters="0">
  <location ref="CB2000:CG2010" firstHeaderRow="1" firstDataRow="1" firstDataCol="5"/>
  <pivotFields count="29">
    <pivotField axis="axisRow" compact="0" outline="0" showAll="0" defaultSubtotal="0">
      <items count="32">
        <item x="16"/>
        <item m="1" x="26"/>
        <item m="1" x="24"/>
        <item m="1" x="23"/>
        <item m="1" x="22"/>
        <item m="1" x="29"/>
        <item m="1" x="28"/>
        <item m="1" x="20"/>
        <item m="1" x="25"/>
        <item m="1" x="19"/>
        <item m="1" x="21"/>
        <item m="1" x="31"/>
        <item m="1" x="18"/>
        <item m="1" x="27"/>
        <item m="1" x="30"/>
        <item x="0"/>
        <item x="1"/>
        <item x="2"/>
        <item x="3"/>
        <item x="4"/>
        <item x="5"/>
        <item x="6"/>
        <item x="7"/>
        <item x="8"/>
        <item x="9"/>
        <item x="10"/>
        <item x="11"/>
        <item x="12"/>
        <item x="17"/>
        <item x="13"/>
        <item x="14"/>
        <item x="15"/>
      </items>
    </pivotField>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axis="axisRow" compact="0" outline="0" showAll="0" measureFilter="1" sortType="descending" defaultSubtotal="0">
      <items count="749">
        <item x="520"/>
        <item m="1" x="653"/>
        <item m="1" x="655"/>
        <item m="1" x="644"/>
        <item m="1" x="643"/>
        <item m="1" x="642"/>
        <item m="1" x="737"/>
        <item m="1" x="631"/>
        <item m="1" x="546"/>
        <item m="1" x="568"/>
        <item m="1" x="684"/>
        <item m="1" x="598"/>
        <item m="1" x="674"/>
        <item m="1" x="648"/>
        <item m="1" x="724"/>
        <item m="1" x="654"/>
        <item m="1" x="595"/>
        <item m="1" x="612"/>
        <item m="1" x="710"/>
        <item m="1" x="564"/>
        <item m="1" x="715"/>
        <item m="1" x="636"/>
        <item m="1" x="705"/>
        <item m="1" x="673"/>
        <item m="1" x="581"/>
        <item m="1" x="712"/>
        <item m="1" x="599"/>
        <item m="1" x="686"/>
        <item m="1" x="682"/>
        <item m="1" x="725"/>
        <item m="1" x="661"/>
        <item m="1" x="609"/>
        <item m="1" x="621"/>
        <item m="1" x="711"/>
        <item m="1" x="565"/>
        <item m="1" x="718"/>
        <item m="1" x="677"/>
        <item m="1" x="726"/>
        <item m="1" x="704"/>
        <item m="1" x="556"/>
        <item m="1" x="573"/>
        <item m="1" x="589"/>
        <item m="1" x="730"/>
        <item m="1" x="541"/>
        <item m="1" x="720"/>
        <item m="1" x="566"/>
        <item m="1" x="578"/>
        <item m="1" x="529"/>
        <item m="1" x="586"/>
        <item m="1" x="559"/>
        <item m="1" x="596"/>
        <item m="1" x="536"/>
        <item m="1" x="593"/>
        <item m="1" x="630"/>
        <item m="1" x="672"/>
        <item m="1" x="670"/>
        <item m="1" x="572"/>
        <item m="1" x="534"/>
        <item m="1" x="626"/>
        <item m="1" x="708"/>
        <item m="1" x="647"/>
        <item m="1" x="699"/>
        <item m="1" x="607"/>
        <item m="1" x="652"/>
        <item m="1" x="532"/>
        <item m="1" x="665"/>
        <item m="1" x="618"/>
        <item m="1" x="690"/>
        <item m="1" x="671"/>
        <item m="1" x="669"/>
        <item m="1" x="571"/>
        <item m="1" x="533"/>
        <item m="1" x="625"/>
        <item m="1" x="707"/>
        <item m="1" x="646"/>
        <item m="1" x="698"/>
        <item m="1" x="606"/>
        <item m="1" x="651"/>
        <item m="1" x="531"/>
        <item m="1" x="664"/>
        <item m="1" x="617"/>
        <item m="1" x="689"/>
        <item m="1" x="727"/>
        <item m="1" x="585"/>
        <item m="1" x="591"/>
        <item m="1" x="733"/>
        <item m="1" x="558"/>
        <item m="1" x="722"/>
        <item m="1" x="555"/>
        <item m="1" x="739"/>
        <item m="1" x="744"/>
        <item m="1" x="656"/>
        <item m="1" x="562"/>
        <item m="1" x="668"/>
        <item m="1" x="547"/>
        <item m="1" x="604"/>
        <item m="1" x="666"/>
        <item m="1" x="678"/>
        <item m="1" x="740"/>
        <item m="1" x="538"/>
        <item m="1" x="635"/>
        <item m="1" x="645"/>
        <item m="1" x="641"/>
        <item m="1" x="696"/>
        <item m="1" x="603"/>
        <item m="1" x="729"/>
        <item m="1" x="723"/>
        <item m="1" x="735"/>
        <item m="1" x="627"/>
        <item m="1" x="697"/>
        <item m="1" x="557"/>
        <item m="1" x="574"/>
        <item m="1" x="590"/>
        <item m="1" x="731"/>
        <item m="1" x="542"/>
        <item m="1" x="721"/>
        <item m="1" x="567"/>
        <item m="1" x="579"/>
        <item m="1" x="530"/>
        <item m="1" x="587"/>
        <item m="1" x="560"/>
        <item m="1" x="597"/>
        <item m="1" x="537"/>
        <item m="1" x="594"/>
        <item m="1" x="748"/>
        <item m="1" x="703"/>
        <item m="1" x="634"/>
        <item m="1" x="539"/>
        <item m="1" x="667"/>
        <item m="1" x="741"/>
        <item m="1" x="554"/>
        <item m="1" x="551"/>
        <item m="1" x="743"/>
        <item m="1" x="540"/>
        <item m="1" x="592"/>
        <item m="1" x="553"/>
        <item m="1" x="660"/>
        <item m="1" x="719"/>
        <item x="0"/>
        <item x="1"/>
        <item x="2"/>
        <item x="3"/>
        <item x="4"/>
        <item x="5"/>
        <item x="6"/>
        <item x="7"/>
        <item x="8"/>
        <item x="9"/>
        <item x="10"/>
        <item x="11"/>
        <item x="16"/>
        <item x="18"/>
        <item x="19"/>
        <item x="20"/>
        <item x="21"/>
        <item x="22"/>
        <item x="23"/>
        <item x="24"/>
        <item x="25"/>
        <item x="26"/>
        <item x="27"/>
        <item x="28"/>
        <item x="29"/>
        <item x="34"/>
        <item x="36"/>
        <item x="37"/>
        <item x="38"/>
        <item x="39"/>
        <item x="40"/>
        <item x="41"/>
        <item x="42"/>
        <item x="43"/>
        <item x="44"/>
        <item x="45"/>
        <item x="46"/>
        <item x="47"/>
        <item x="52"/>
        <item x="504"/>
        <item x="505"/>
        <item x="506"/>
        <item x="507"/>
        <item x="508"/>
        <item x="509"/>
        <item x="510"/>
        <item x="511"/>
        <item x="512"/>
        <item x="513"/>
        <item x="514"/>
        <item x="515"/>
        <item x="12"/>
        <item x="30"/>
        <item x="48"/>
        <item x="54"/>
        <item x="55"/>
        <item x="56"/>
        <item x="57"/>
        <item x="58"/>
        <item x="59"/>
        <item x="60"/>
        <item x="61"/>
        <item x="62"/>
        <item x="63"/>
        <item x="64"/>
        <item x="65"/>
        <item x="66"/>
        <item x="70"/>
        <item x="72"/>
        <item x="73"/>
        <item x="74"/>
        <item x="75"/>
        <item x="76"/>
        <item x="77"/>
        <item x="78"/>
        <item x="79"/>
        <item x="80"/>
        <item x="81"/>
        <item x="82"/>
        <item x="83"/>
        <item x="84"/>
        <item x="88"/>
        <item x="90"/>
        <item x="91"/>
        <item x="92"/>
        <item x="93"/>
        <item x="94"/>
        <item x="95"/>
        <item x="96"/>
        <item x="97"/>
        <item x="98"/>
        <item x="99"/>
        <item x="100"/>
        <item x="101"/>
        <item x="102"/>
        <item x="106"/>
        <item x="516"/>
        <item x="17"/>
        <item x="35"/>
        <item x="53"/>
        <item x="71"/>
        <item x="89"/>
        <item x="107"/>
        <item x="108"/>
        <item x="109"/>
        <item x="110"/>
        <item x="111"/>
        <item x="112"/>
        <item x="113"/>
        <item x="114"/>
        <item x="115"/>
        <item x="116"/>
        <item x="117"/>
        <item x="118"/>
        <item x="119"/>
        <item x="120"/>
        <item x="124"/>
        <item x="125"/>
        <item x="521"/>
        <item x="126"/>
        <item x="127"/>
        <item x="128"/>
        <item x="129"/>
        <item x="130"/>
        <item x="131"/>
        <item x="132"/>
        <item x="133"/>
        <item x="134"/>
        <item x="135"/>
        <item x="136"/>
        <item x="137"/>
        <item x="138"/>
        <item x="142"/>
        <item x="143"/>
        <item x="144"/>
        <item x="145"/>
        <item x="146"/>
        <item x="147"/>
        <item x="148"/>
        <item x="149"/>
        <item x="150"/>
        <item x="151"/>
        <item x="152"/>
        <item x="153"/>
        <item x="154"/>
        <item x="155"/>
        <item x="156"/>
        <item x="160"/>
        <item x="161"/>
        <item x="162"/>
        <item x="163"/>
        <item x="164"/>
        <item x="165"/>
        <item x="166"/>
        <item x="167"/>
        <item x="168"/>
        <item x="169"/>
        <item x="170"/>
        <item x="171"/>
        <item x="172"/>
        <item x="173"/>
        <item x="174"/>
        <item x="178"/>
        <item x="179"/>
        <item x="13"/>
        <item x="14"/>
        <item x="31"/>
        <item x="32"/>
        <item x="49"/>
        <item x="50"/>
        <item x="67"/>
        <item x="68"/>
        <item x="85"/>
        <item x="86"/>
        <item x="103"/>
        <item x="104"/>
        <item x="121"/>
        <item x="122"/>
        <item x="139"/>
        <item x="140"/>
        <item x="157"/>
        <item x="158"/>
        <item x="175"/>
        <item x="176"/>
        <item x="180"/>
        <item x="181"/>
        <item x="182"/>
        <item x="183"/>
        <item x="184"/>
        <item x="185"/>
        <item x="186"/>
        <item x="187"/>
        <item x="188"/>
        <item x="189"/>
        <item x="190"/>
        <item x="191"/>
        <item x="192"/>
        <item x="193"/>
        <item x="194"/>
        <item x="196"/>
        <item x="197"/>
        <item x="198"/>
        <item x="199"/>
        <item x="200"/>
        <item x="201"/>
        <item x="202"/>
        <item x="203"/>
        <item x="204"/>
        <item x="205"/>
        <item x="206"/>
        <item x="207"/>
        <item x="208"/>
        <item x="209"/>
        <item x="210"/>
        <item x="211"/>
        <item x="212"/>
        <item x="214"/>
        <item x="215"/>
        <item x="517"/>
        <item x="518"/>
        <item x="15"/>
        <item x="33"/>
        <item x="51"/>
        <item x="69"/>
        <item x="87"/>
        <item x="105"/>
        <item x="123"/>
        <item x="141"/>
        <item x="159"/>
        <item x="177"/>
        <item x="195"/>
        <item x="213"/>
        <item x="216"/>
        <item x="217"/>
        <item x="218"/>
        <item x="219"/>
        <item x="220"/>
        <item x="221"/>
        <item x="222"/>
        <item x="223"/>
        <item x="224"/>
        <item x="225"/>
        <item x="226"/>
        <item x="227"/>
        <item x="228"/>
        <item x="229"/>
        <item x="230"/>
        <item x="231"/>
        <item x="232"/>
        <item x="233"/>
        <item x="519"/>
        <item m="1" x="522"/>
        <item m="1" x="583"/>
        <item m="1" x="659"/>
        <item m="1" x="691"/>
        <item m="1" x="601"/>
        <item m="1" x="549"/>
        <item m="1" x="658"/>
        <item m="1" x="623"/>
        <item m="1" x="639"/>
        <item m="1" x="638"/>
        <item m="1" x="610"/>
        <item m="1" x="613"/>
        <item m="1" x="616"/>
        <item m="1" x="709"/>
        <item m="1" x="550"/>
        <item m="1" x="706"/>
        <item m="1" x="629"/>
        <item m="1" x="716"/>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m="1" x="619"/>
        <item m="1" x="701"/>
        <item m="1" x="535"/>
        <item m="1" x="676"/>
        <item m="1" x="527"/>
        <item m="1" x="528"/>
        <item m="1" x="582"/>
        <item m="1" x="605"/>
        <item m="1" x="742"/>
        <item m="1" x="745"/>
        <item m="1" x="649"/>
        <item m="1" x="548"/>
        <item m="1" x="552"/>
        <item m="1" x="713"/>
        <item m="1" x="685"/>
        <item m="1" x="747"/>
        <item m="1" x="600"/>
        <item m="1" x="624"/>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m="1" x="632"/>
        <item m="1" x="628"/>
        <item m="1" x="687"/>
        <item m="1" x="714"/>
        <item m="1" x="732"/>
        <item m="1" x="575"/>
        <item m="1" x="544"/>
        <item m="1" x="657"/>
        <item m="1" x="588"/>
        <item m="1" x="675"/>
        <item m="1" x="688"/>
        <item m="1" x="736"/>
        <item m="1" x="738"/>
        <item m="1" x="524"/>
        <item m="1" x="577"/>
        <item m="1" x="746"/>
        <item m="1" x="695"/>
        <item m="1" x="622"/>
        <item x="414"/>
        <item x="415"/>
        <item x="416"/>
        <item x="417"/>
        <item x="418"/>
        <item x="419"/>
        <item x="420"/>
        <item x="421"/>
        <item x="422"/>
        <item x="423"/>
        <item x="424"/>
        <item x="425"/>
        <item x="426"/>
        <item x="427"/>
        <item x="428"/>
        <item x="429"/>
        <item x="430"/>
        <item x="431"/>
        <item m="1" x="693"/>
        <item m="1" x="523"/>
        <item m="1" x="543"/>
        <item m="1" x="545"/>
        <item m="1" x="717"/>
        <item m="1" x="662"/>
        <item m="1" x="681"/>
        <item m="1" x="728"/>
        <item m="1" x="702"/>
        <item m="1" x="525"/>
        <item m="1" x="561"/>
        <item m="1" x="637"/>
        <item m="1" x="640"/>
        <item m="1" x="700"/>
        <item m="1" x="692"/>
        <item m="1" x="584"/>
        <item m="1" x="615"/>
        <item m="1" x="663"/>
        <item m="1" x="614"/>
        <item m="1" x="602"/>
        <item m="1" x="694"/>
        <item m="1" x="563"/>
        <item m="1" x="620"/>
        <item m="1" x="679"/>
        <item m="1" x="650"/>
        <item m="1" x="734"/>
        <item m="1" x="576"/>
        <item m="1" x="680"/>
        <item m="1" x="633"/>
        <item m="1" x="608"/>
        <item m="1" x="611"/>
        <item m="1" x="569"/>
        <item m="1" x="580"/>
        <item m="1" x="570"/>
        <item m="1" x="683"/>
        <item m="1" x="526"/>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396"/>
        <item x="397"/>
        <item x="398"/>
        <item x="399"/>
        <item x="400"/>
        <item x="401"/>
        <item x="402"/>
        <item x="403"/>
        <item x="404"/>
        <item x="405"/>
        <item x="406"/>
        <item x="407"/>
        <item x="408"/>
        <item x="409"/>
        <item x="410"/>
        <item x="411"/>
        <item x="412"/>
        <item x="413"/>
        <item x="432"/>
        <item x="433"/>
        <item x="434"/>
        <item x="435"/>
        <item x="436"/>
        <item x="437"/>
        <item x="438"/>
        <item x="439"/>
        <item x="440"/>
        <item x="441"/>
        <item x="442"/>
        <item x="443"/>
        <item x="444"/>
        <item x="445"/>
        <item x="446"/>
        <item x="447"/>
        <item x="448"/>
        <item x="449"/>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24"/>
    <field x="0"/>
    <field x="1"/>
    <field x="2"/>
    <field x="3"/>
  </rowFields>
  <rowItems count="10">
    <i>
      <x v="537"/>
      <x v="19"/>
      <x v="3"/>
      <x v="14"/>
      <x v="21"/>
    </i>
    <i>
      <x v="339"/>
      <x v="15"/>
      <x v="3"/>
      <x v="12"/>
      <x v="13"/>
    </i>
    <i>
      <x v="374"/>
      <x v="19"/>
      <x v="3"/>
      <x v="13"/>
      <x v="14"/>
    </i>
    <i>
      <x v="497"/>
      <x v="15"/>
      <x v="3"/>
      <x v="12"/>
      <x v="19"/>
    </i>
    <i>
      <x v="501"/>
      <x v="19"/>
      <x v="3"/>
      <x v="12"/>
      <x v="19"/>
    </i>
    <i>
      <x v="551"/>
      <x v="15"/>
      <x v="3"/>
      <x v="15"/>
      <x v="22"/>
    </i>
    <i>
      <x v="344"/>
      <x v="20"/>
      <x v="3"/>
      <x v="12"/>
      <x v="13"/>
    </i>
    <i>
      <x v="498"/>
      <x v="16"/>
      <x v="3"/>
      <x v="12"/>
      <x v="19"/>
    </i>
    <i>
      <x v="327"/>
      <x v="20"/>
      <x v="3"/>
      <x v="11"/>
      <x v="12"/>
    </i>
    <i>
      <x v="499"/>
      <x v="17"/>
      <x v="3"/>
      <x v="12"/>
      <x v="19"/>
    </i>
  </rowItems>
  <colItems count="1">
    <i/>
  </colItems>
  <dataFields count="1">
    <dataField name="Sum of FTM" fld="9" baseField="0" baseItem="0"/>
  </dataFields>
  <formats count="9">
    <format dxfId="654">
      <pivotArea type="all" dataOnly="0" outline="0" fieldPosition="0"/>
    </format>
    <format dxfId="653">
      <pivotArea outline="0" collapsedLevelsAreSubtotals="1" fieldPosition="0"/>
    </format>
    <format dxfId="652">
      <pivotArea field="24" type="button" dataOnly="0" labelOnly="1" outline="0" axis="axisRow" fieldPosition="0"/>
    </format>
    <format dxfId="651">
      <pivotArea dataOnly="0" labelOnly="1" outline="0" axis="axisValues" fieldPosition="0"/>
    </format>
    <format dxfId="650">
      <pivotArea type="all" dataOnly="0" outline="0" fieldPosition="0"/>
    </format>
    <format dxfId="649">
      <pivotArea outline="0" collapsedLevelsAreSubtotals="1" fieldPosition="0"/>
    </format>
    <format dxfId="648">
      <pivotArea field="24" type="button" dataOnly="0" labelOnly="1" outline="0" axis="axisRow" fieldPosition="0"/>
    </format>
    <format dxfId="647">
      <pivotArea field="1" type="button" dataOnly="0" labelOnly="1" outline="0" axis="axisRow" fieldPosition="2"/>
    </format>
    <format dxfId="646">
      <pivotArea dataOnly="0" labelOnly="1" outline="0" axis="axisValues" fieldPosition="0"/>
    </format>
  </formats>
  <pivotTableStyleInfo name="PivotStyleLight15" showRowHeaders="1" showColHeaders="1" showRowStripes="0" showColStripes="0" showLastColumn="1"/>
  <filters count="1">
    <filter fld="24" type="count" evalOrder="-1" id="8"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0.xml><?xml version="1.0" encoding="utf-8"?>
<pivotTableDefinition xmlns="http://schemas.openxmlformats.org/spreadsheetml/2006/main" name="PivotTable117"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DW200:EA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7"/>
      <x v="3"/>
      <x v="11"/>
      <x v="12"/>
    </i>
    <i>
      <x v="39"/>
      <x v="3"/>
      <x v="15"/>
      <x v="22"/>
    </i>
    <i>
      <x v="38"/>
      <x v="3"/>
      <x v="14"/>
      <x v="21"/>
    </i>
    <i>
      <x v="35"/>
      <x v="3"/>
      <x v="13"/>
      <x v="18"/>
    </i>
    <i>
      <x v="32"/>
      <x v="3"/>
      <x v="11"/>
      <x v="16"/>
    </i>
    <i>
      <x v="31"/>
      <x v="3"/>
      <x v="14"/>
      <x v="15"/>
    </i>
    <i>
      <x v="29"/>
      <x v="3"/>
      <x v="13"/>
      <x v="14"/>
    </i>
    <i>
      <x v="34"/>
      <x v="3"/>
      <x v="15"/>
      <x v="17"/>
    </i>
    <i>
      <x v="28"/>
      <x v="3"/>
      <x v="12"/>
      <x v="13"/>
    </i>
    <i>
      <x v="36"/>
      <x v="3"/>
      <x v="12"/>
      <x v="19"/>
    </i>
  </rowItems>
  <colItems count="1">
    <i/>
  </colItems>
  <dataFields count="1">
    <dataField name="Max of DREB Margin" fld="43" subtotal="max" baseField="0" baseItem="0"/>
  </dataFields>
  <formats count="6">
    <format dxfId="353">
      <pivotArea type="all" dataOnly="0" outline="0" fieldPosition="0"/>
    </format>
    <format dxfId="352">
      <pivotArea outline="0" collapsedLevelsAreSubtotals="1" fieldPosition="0"/>
    </format>
    <format dxfId="351">
      <pivotArea dataOnly="0" labelOnly="1" outline="0" axis="axisValues" fieldPosition="0"/>
    </format>
    <format dxfId="350">
      <pivotArea type="all" dataOnly="0" outline="0" fieldPosition="0"/>
    </format>
    <format dxfId="349">
      <pivotArea outline="0" collapsedLevelsAreSubtotals="1" fieldPosition="0"/>
    </format>
    <format dxfId="348">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9"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1.xml><?xml version="1.0" encoding="utf-8"?>
<pivotTableDefinition xmlns="http://schemas.openxmlformats.org/spreadsheetml/2006/main" name="PT4"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S100:W111"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1">
    <i>
      <x v="20"/>
      <x v="3"/>
      <x v="4"/>
      <x v="5"/>
    </i>
    <i>
      <x v="23"/>
      <x v="3"/>
      <x v="7"/>
      <x v="8"/>
    </i>
    <i>
      <x v="22"/>
      <x v="3"/>
      <x v="6"/>
      <x v="7"/>
    </i>
    <i>
      <x v="21"/>
      <x v="3"/>
      <x v="5"/>
      <x v="6"/>
    </i>
    <i>
      <x v="27"/>
      <x v="3"/>
      <x v="11"/>
      <x v="12"/>
    </i>
    <i>
      <x v="24"/>
      <x v="3"/>
      <x v="8"/>
      <x v="9"/>
    </i>
    <i>
      <x v="32"/>
      <x v="3"/>
      <x v="11"/>
      <x v="16"/>
    </i>
    <i>
      <x v="37"/>
      <x v="3"/>
      <x v="16"/>
      <x v="20"/>
    </i>
    <i>
      <x v="18"/>
      <x v="3"/>
      <x v="2"/>
      <x v="4"/>
    </i>
    <i>
      <x v="29"/>
      <x v="3"/>
      <x v="13"/>
      <x v="14"/>
    </i>
    <i>
      <x v="48"/>
      <x v="3"/>
      <x v="21"/>
      <x v="24"/>
    </i>
  </rowItems>
  <colItems count="1">
    <i/>
  </colItems>
  <dataFields count="1">
    <dataField name="Min of Opp TL PTS" fld="36" subtotal="min" baseField="0" baseItem="0"/>
  </dataFields>
  <formats count="6">
    <format dxfId="359">
      <pivotArea type="all" dataOnly="0" outline="0" fieldPosition="0"/>
    </format>
    <format dxfId="358">
      <pivotArea outline="0" collapsedLevelsAreSubtotals="1" fieldPosition="0"/>
    </format>
    <format dxfId="357">
      <pivotArea dataOnly="0" labelOnly="1" outline="0" axis="axisValues" fieldPosition="0"/>
    </format>
    <format dxfId="356">
      <pivotArea type="all" dataOnly="0" outline="0" fieldPosition="0"/>
    </format>
    <format dxfId="355">
      <pivotArea outline="0" collapsedLevelsAreSubtotals="1" fieldPosition="0"/>
    </format>
    <format dxfId="354">
      <pivotArea dataOnly="0" labelOnly="1" outline="0" axis="axisValues" fieldPosition="0"/>
    </format>
  </formats>
  <pivotTableStyleInfo name="PivotStyleLight21" showRowHeaders="1" showColHeaders="1" showRowStripes="0" showColStripes="0" showLastColumn="1"/>
  <filters count="2">
    <filter fld="46" type="captionNotEqual" evalOrder="-1" id="8" stringValue1="Blank">
      <autoFilter ref="A1">
        <filterColumn colId="0">
          <customFilters>
            <customFilter operator="notEqual" val="Blank"/>
          </customFilters>
        </filterColumn>
      </autoFilter>
    </filter>
    <filter fld="46" type="count" evalOrder="-1" id="9"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2.xml><?xml version="1.0" encoding="utf-8"?>
<pivotTableDefinition xmlns="http://schemas.openxmlformats.org/spreadsheetml/2006/main" name="PivotTable102"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DE200:DI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4"/>
      <x v="3"/>
      <x v="15"/>
      <x v="17"/>
    </i>
    <i>
      <x v="31"/>
      <x v="3"/>
      <x v="14"/>
      <x v="15"/>
    </i>
    <i>
      <x v="28"/>
      <x v="3"/>
      <x v="12"/>
      <x v="13"/>
    </i>
    <i>
      <x v="36"/>
      <x v="3"/>
      <x v="12"/>
      <x v="19"/>
    </i>
    <i>
      <x v="29"/>
      <x v="3"/>
      <x v="13"/>
      <x v="14"/>
    </i>
    <i>
      <x v="38"/>
      <x v="3"/>
      <x v="14"/>
      <x v="21"/>
    </i>
    <i>
      <x v="32"/>
      <x v="3"/>
      <x v="11"/>
      <x v="16"/>
    </i>
    <i>
      <x v="39"/>
      <x v="3"/>
      <x v="15"/>
      <x v="22"/>
    </i>
    <i>
      <x v="27"/>
      <x v="3"/>
      <x v="11"/>
      <x v="12"/>
    </i>
    <i>
      <x v="35"/>
      <x v="3"/>
      <x v="13"/>
      <x v="18"/>
    </i>
  </rowItems>
  <colItems count="1">
    <i/>
  </colItems>
  <dataFields count="1">
    <dataField name="Min of REB Margin" fld="44" subtotal="min" baseField="0" baseItem="0"/>
  </dataFields>
  <formats count="6">
    <format dxfId="365">
      <pivotArea type="all" dataOnly="0" outline="0" fieldPosition="0"/>
    </format>
    <format dxfId="364">
      <pivotArea outline="0" collapsedLevelsAreSubtotals="1" fieldPosition="0"/>
    </format>
    <format dxfId="363">
      <pivotArea dataOnly="0" labelOnly="1" outline="0" axis="axisValues" fieldPosition="0"/>
    </format>
    <format dxfId="362">
      <pivotArea type="all" dataOnly="0" outline="0" fieldPosition="0"/>
    </format>
    <format dxfId="361">
      <pivotArea outline="0" collapsedLevelsAreSubtotals="1" fieldPosition="0"/>
    </format>
    <format dxfId="360">
      <pivotArea dataOnly="0" labelOnly="1" outline="0" axis="axisValues" fieldPosition="0"/>
    </format>
  </formats>
  <pivotTableStyleInfo name="PivotStyleLight17"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8"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3.xml><?xml version="1.0" encoding="utf-8"?>
<pivotTableDefinition xmlns="http://schemas.openxmlformats.org/spreadsheetml/2006/main" name="PivotTable87"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EO200:ES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9"/>
      <x v="3"/>
      <x v="13"/>
      <x v="14"/>
    </i>
    <i>
      <x v="27"/>
      <x v="3"/>
      <x v="11"/>
      <x v="12"/>
    </i>
    <i>
      <x v="34"/>
      <x v="3"/>
      <x v="15"/>
      <x v="17"/>
    </i>
    <i>
      <x v="32"/>
      <x v="3"/>
      <x v="11"/>
      <x v="16"/>
    </i>
    <i>
      <x v="36"/>
      <x v="3"/>
      <x v="12"/>
      <x v="19"/>
    </i>
    <i>
      <x v="28"/>
      <x v="3"/>
      <x v="12"/>
      <x v="13"/>
    </i>
    <i>
      <x v="39"/>
      <x v="3"/>
      <x v="15"/>
      <x v="22"/>
    </i>
    <i>
      <x v="31"/>
      <x v="3"/>
      <x v="14"/>
      <x v="15"/>
    </i>
    <i>
      <x v="35"/>
      <x v="3"/>
      <x v="13"/>
      <x v="18"/>
    </i>
    <i>
      <x v="38"/>
      <x v="3"/>
      <x v="14"/>
      <x v="21"/>
    </i>
  </rowItems>
  <colItems count="1">
    <i/>
  </colItems>
  <dataFields count="1">
    <dataField name="Sum of STL" fld="13" baseField="0" baseItem="0"/>
  </dataFields>
  <formats count="6">
    <format dxfId="371">
      <pivotArea type="all" dataOnly="0" outline="0" fieldPosition="0"/>
    </format>
    <format dxfId="370">
      <pivotArea outline="0" collapsedLevelsAreSubtotals="1" fieldPosition="0"/>
    </format>
    <format dxfId="369">
      <pivotArea dataOnly="0" labelOnly="1" outline="0" axis="axisValues" fieldPosition="0"/>
    </format>
    <format dxfId="368">
      <pivotArea type="all" dataOnly="0" outline="0" fieldPosition="0"/>
    </format>
    <format dxfId="367">
      <pivotArea outline="0" collapsedLevelsAreSubtotals="1" fieldPosition="0"/>
    </format>
    <format dxfId="366">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1"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4.xml><?xml version="1.0" encoding="utf-8"?>
<pivotTableDefinition xmlns="http://schemas.openxmlformats.org/spreadsheetml/2006/main" name="PT32"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GF100:GJ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17"/>
      <x v="3"/>
      <x v="1"/>
      <x v="3"/>
    </i>
    <i>
      <x v="20"/>
      <x v="3"/>
      <x v="4"/>
      <x v="5"/>
    </i>
    <i>
      <x v="39"/>
      <x v="3"/>
      <x v="15"/>
      <x v="22"/>
    </i>
    <i>
      <x v="35"/>
      <x v="3"/>
      <x v="13"/>
      <x v="18"/>
    </i>
    <i>
      <x v="49"/>
      <x v="3"/>
      <x v="22"/>
      <x v="25"/>
    </i>
    <i>
      <x v="34"/>
      <x v="3"/>
      <x v="15"/>
      <x v="17"/>
    </i>
    <i>
      <x v="27"/>
      <x v="3"/>
      <x v="11"/>
      <x v="12"/>
    </i>
    <i>
      <x v="31"/>
      <x v="3"/>
      <x v="14"/>
      <x v="15"/>
    </i>
    <i>
      <x v="32"/>
      <x v="3"/>
      <x v="11"/>
      <x v="16"/>
    </i>
    <i>
      <x v="18"/>
      <x v="3"/>
      <x v="2"/>
      <x v="4"/>
    </i>
  </rowItems>
  <colItems count="1">
    <i/>
  </colItems>
  <dataFields count="1">
    <dataField name="Sum of TotalFGA" fld="48" baseField="0" baseItem="0"/>
  </dataFields>
  <formats count="6">
    <format dxfId="377">
      <pivotArea type="all" dataOnly="0" outline="0" fieldPosition="0"/>
    </format>
    <format dxfId="376">
      <pivotArea outline="0" collapsedLevelsAreSubtotals="1" fieldPosition="0"/>
    </format>
    <format dxfId="375">
      <pivotArea dataOnly="0" labelOnly="1" outline="0" axis="axisValues" fieldPosition="0"/>
    </format>
    <format dxfId="374">
      <pivotArea type="all" dataOnly="0" outline="0" fieldPosition="0"/>
    </format>
    <format dxfId="373">
      <pivotArea outline="0" collapsedLevelsAreSubtotals="1" fieldPosition="0"/>
    </format>
    <format dxfId="372">
      <pivotArea dataOnly="0" labelOnly="1" outline="0" axis="axisValues" fieldPosition="0"/>
    </format>
  </formats>
  <pivotTableStyleInfo name="PivotStyleLight19"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7"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5.xml><?xml version="1.0" encoding="utf-8"?>
<pivotTableDefinition xmlns="http://schemas.openxmlformats.org/spreadsheetml/2006/main" name="PivotTable82"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HP200:HT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31"/>
      <x v="3"/>
      <x v="14"/>
      <x v="15"/>
    </i>
    <i>
      <x v="29"/>
      <x v="3"/>
      <x v="13"/>
      <x v="14"/>
    </i>
    <i>
      <x v="34"/>
      <x v="3"/>
      <x v="15"/>
      <x v="17"/>
    </i>
    <i>
      <x v="27"/>
      <x v="3"/>
      <x v="11"/>
      <x v="12"/>
    </i>
    <i>
      <x v="36"/>
      <x v="3"/>
      <x v="12"/>
      <x v="19"/>
    </i>
    <i>
      <x v="39"/>
      <x v="3"/>
      <x v="15"/>
      <x v="22"/>
    </i>
    <i>
      <x v="28"/>
      <x v="3"/>
      <x v="12"/>
      <x v="13"/>
    </i>
    <i>
      <x v="35"/>
      <x v="3"/>
      <x v="13"/>
      <x v="18"/>
    </i>
    <i>
      <x v="38"/>
      <x v="3"/>
      <x v="14"/>
      <x v="21"/>
    </i>
    <i>
      <x v="32"/>
      <x v="3"/>
      <x v="11"/>
      <x v="16"/>
    </i>
  </rowItems>
  <colItems count="1">
    <i/>
  </colItems>
  <dataFields count="1">
    <dataField name="Sum of 3FGM" fld="4" baseField="0" baseItem="0"/>
  </dataFields>
  <formats count="6">
    <format dxfId="383">
      <pivotArea type="all" dataOnly="0" outline="0" fieldPosition="0"/>
    </format>
    <format dxfId="382">
      <pivotArea outline="0" collapsedLevelsAreSubtotals="1" fieldPosition="0"/>
    </format>
    <format dxfId="381">
      <pivotArea dataOnly="0" labelOnly="1" outline="0" axis="axisValues" fieldPosition="0"/>
    </format>
    <format dxfId="380">
      <pivotArea type="all" dataOnly="0" outline="0" fieldPosition="0"/>
    </format>
    <format dxfId="379">
      <pivotArea outline="0" collapsedLevelsAreSubtotals="1" fieldPosition="0"/>
    </format>
    <format dxfId="378">
      <pivotArea dataOnly="0" labelOnly="1" outline="0" axis="axisValues" fieldPosition="0"/>
    </format>
  </formats>
  <pivotTableStyleInfo name="PivotStyleLight18"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9"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6.xml><?xml version="1.0" encoding="utf-8"?>
<pivotTableDefinition xmlns="http://schemas.openxmlformats.org/spreadsheetml/2006/main" name="PivotTable101"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BI200:BM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a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0">
    <i>
      <x v="29"/>
      <x v="3"/>
      <x v="13"/>
      <x v="14"/>
    </i>
    <i>
      <x v="38"/>
      <x v="3"/>
      <x v="14"/>
      <x v="21"/>
    </i>
    <i>
      <x v="34"/>
      <x v="3"/>
      <x v="15"/>
      <x v="17"/>
    </i>
    <i>
      <x v="32"/>
      <x v="3"/>
      <x v="11"/>
      <x v="16"/>
    </i>
    <i>
      <x v="27"/>
      <x v="3"/>
      <x v="11"/>
      <x v="12"/>
    </i>
    <i>
      <x v="39"/>
      <x v="3"/>
      <x v="15"/>
      <x v="22"/>
    </i>
    <i>
      <x v="31"/>
      <x v="3"/>
      <x v="14"/>
      <x v="15"/>
    </i>
    <i>
      <x v="28"/>
      <x v="3"/>
      <x v="12"/>
      <x v="13"/>
    </i>
    <i>
      <x v="35"/>
      <x v="3"/>
      <x v="13"/>
      <x v="18"/>
    </i>
    <i>
      <x v="36"/>
      <x v="3"/>
      <x v="12"/>
      <x v="19"/>
    </i>
  </rowItems>
  <colItems count="1">
    <i/>
  </colItems>
  <dataFields count="1">
    <dataField name="Min of OFF REB" fld="10" subtotal="min" baseField="0" baseItem="0"/>
  </dataFields>
  <formats count="6">
    <format dxfId="389">
      <pivotArea type="all" dataOnly="0" outline="0" fieldPosition="0"/>
    </format>
    <format dxfId="388">
      <pivotArea outline="0" collapsedLevelsAreSubtotals="1" fieldPosition="0"/>
    </format>
    <format dxfId="387">
      <pivotArea dataOnly="0" labelOnly="1" outline="0" axis="axisValues" fieldPosition="0"/>
    </format>
    <format dxfId="386">
      <pivotArea type="all" dataOnly="0" outline="0" fieldPosition="0"/>
    </format>
    <format dxfId="385">
      <pivotArea outline="0" collapsedLevelsAreSubtotals="1" fieldPosition="0"/>
    </format>
    <format dxfId="384">
      <pivotArea dataOnly="0" labelOnly="1" outline="0" axis="axisValues" fieldPosition="0"/>
    </format>
  </formats>
  <pivotTableStyleInfo name="PivotStyleLight17" showRowHeaders="1" showColHeaders="1" showRowStripes="0" showColStripes="0" showLastColumn="1"/>
  <filters count="2">
    <filter fld="46" type="captionNotEqual" evalOrder="-1" id="6" stringValue1="Blank">
      <autoFilter ref="A1">
        <filterColumn colId="0">
          <customFilters>
            <customFilter operator="notEqual" val="Blank"/>
          </customFilters>
        </filterColumn>
      </autoFilter>
    </filter>
    <filter fld="46" type="count" evalOrder="-1" id="5" iMeasureFld="0">
      <autoFilter ref="A1">
        <filterColumn colId="0">
          <top10 top="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7.xml><?xml version="1.0" encoding="utf-8"?>
<pivotTableDefinition xmlns="http://schemas.openxmlformats.org/spreadsheetml/2006/main" name="PT16"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CM100:CQ111"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6"/>
    <field x="0"/>
    <field x="1"/>
    <field x="2"/>
  </rowFields>
  <rowItems count="11">
    <i>
      <x v="47"/>
      <x v="3"/>
      <x v="20"/>
      <x v="28"/>
    </i>
    <i>
      <x v="26"/>
      <x v="3"/>
      <x v="10"/>
      <x v="11"/>
    </i>
    <i>
      <x v="40"/>
      <x v="3"/>
      <x v="17"/>
      <x v="23"/>
    </i>
    <i>
      <x v="49"/>
      <x v="3"/>
      <x v="22"/>
      <x v="25"/>
    </i>
    <i>
      <x v="17"/>
      <x v="3"/>
      <x v="1"/>
      <x v="3"/>
    </i>
    <i>
      <x v="36"/>
      <x v="3"/>
      <x v="12"/>
      <x v="19"/>
    </i>
    <i>
      <x v="29"/>
      <x v="3"/>
      <x v="13"/>
      <x v="14"/>
    </i>
    <i>
      <x v="39"/>
      <x v="3"/>
      <x v="15"/>
      <x v="22"/>
    </i>
    <i>
      <x v="21"/>
      <x v="3"/>
      <x v="5"/>
      <x v="6"/>
    </i>
    <i>
      <x v="28"/>
      <x v="3"/>
      <x v="12"/>
      <x v="13"/>
    </i>
    <i>
      <x v="46"/>
      <x v="3"/>
      <x v="19"/>
      <x v="27"/>
    </i>
  </rowItems>
  <colItems count="1">
    <i/>
  </colItems>
  <dataFields count="1">
    <dataField name="Max of Opp DEF REB" fld="30" subtotal="max" baseField="0" baseItem="0"/>
  </dataFields>
  <formats count="6">
    <format dxfId="395">
      <pivotArea type="all" dataOnly="0" outline="0" fieldPosition="0"/>
    </format>
    <format dxfId="394">
      <pivotArea outline="0" collapsedLevelsAreSubtotals="1" fieldPosition="0"/>
    </format>
    <format dxfId="393">
      <pivotArea dataOnly="0" labelOnly="1" outline="0" axis="axisValues" fieldPosition="0"/>
    </format>
    <format dxfId="392">
      <pivotArea type="all" dataOnly="0" outline="0" fieldPosition="0"/>
    </format>
    <format dxfId="391">
      <pivotArea outline="0" collapsedLevelsAreSubtotals="1" fieldPosition="0"/>
    </format>
    <format dxfId="390">
      <pivotArea dataOnly="0" labelOnly="1" outline="0" axis="axisValues" fieldPosition="0"/>
    </format>
  </formats>
  <pivotTableStyleInfo name="PivotStyleLight19" showRowHeaders="1" showColHeaders="1" showRowStripes="0" showColStripes="0" showLastColumn="1"/>
  <filters count="1">
    <filter fld="46" type="count" evalOrder="-1" id="6"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8.xml><?xml version="1.0" encoding="utf-8"?>
<pivotTableDefinition xmlns="http://schemas.openxmlformats.org/spreadsheetml/2006/main" name="PivotTable85"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FZ200:GD2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items count="3">
        <item h="1" x="0"/>
        <item x="1"/>
        <item t="default"/>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4">
    <field x="46"/>
    <field x="0"/>
    <field x="1"/>
    <field x="2"/>
  </rowFields>
  <rowItems count="10">
    <i>
      <x v="34"/>
      <x v="3"/>
      <x v="15"/>
      <x v="17"/>
    </i>
    <i>
      <x v="39"/>
      <x v="3"/>
      <x v="15"/>
      <x v="22"/>
    </i>
    <i>
      <x v="27"/>
      <x v="3"/>
      <x v="11"/>
      <x v="12"/>
    </i>
    <i>
      <x v="35"/>
      <x v="3"/>
      <x v="13"/>
      <x v="18"/>
    </i>
    <i>
      <x v="29"/>
      <x v="3"/>
      <x v="13"/>
      <x v="14"/>
    </i>
    <i>
      <x v="32"/>
      <x v="3"/>
      <x v="11"/>
      <x v="16"/>
    </i>
    <i>
      <x v="31"/>
      <x v="3"/>
      <x v="14"/>
      <x v="15"/>
    </i>
    <i>
      <x v="38"/>
      <x v="3"/>
      <x v="14"/>
      <x v="21"/>
    </i>
    <i>
      <x v="36"/>
      <x v="3"/>
      <x v="12"/>
      <x v="19"/>
    </i>
    <i>
      <x v="28"/>
      <x v="3"/>
      <x v="12"/>
      <x v="13"/>
    </i>
  </rowItems>
  <colItems count="1">
    <i/>
  </colItems>
  <dataFields count="1">
    <dataField name="Sum of TotalFGM" fld="50" baseField="0" baseItem="0"/>
  </dataFields>
  <formats count="6">
    <format dxfId="401">
      <pivotArea type="all" dataOnly="0" outline="0" fieldPosition="0"/>
    </format>
    <format dxfId="400">
      <pivotArea outline="0" collapsedLevelsAreSubtotals="1" fieldPosition="0"/>
    </format>
    <format dxfId="399">
      <pivotArea dataOnly="0" labelOnly="1" outline="0" axis="axisValues" fieldPosition="0"/>
    </format>
    <format dxfId="398">
      <pivotArea type="all" dataOnly="0" outline="0" fieldPosition="0"/>
    </format>
    <format dxfId="397">
      <pivotArea outline="0" collapsedLevelsAreSubtotals="1" fieldPosition="0"/>
    </format>
    <format dxfId="396">
      <pivotArea dataOnly="0" labelOnly="1" outline="0" axis="axisValues" fieldPosition="0"/>
    </format>
  </formats>
  <pivotTableStyleInfo name="PivotStyleLight19" showRowHeaders="1" showColHeaders="1" showRowStripes="0" showColStripes="0" showLastColumn="1"/>
  <filters count="2">
    <filter fld="46" type="captionNotEqual" evalOrder="-1" id="7" stringValue1="Blank">
      <autoFilter ref="A1">
        <filterColumn colId="0">
          <customFilters>
            <customFilter operator="notEqual" val="Blank"/>
          </customFilters>
        </filterColumn>
      </autoFilter>
    </filter>
    <filter fld="46" type="count" evalOrder="-1" id="16"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9.xml><?xml version="1.0" encoding="utf-8"?>
<pivotTableDefinition xmlns="http://schemas.openxmlformats.org/spreadsheetml/2006/main" name="PT8" cacheId="33" applyNumberFormats="0" applyBorderFormats="0" applyFontFormats="0" applyPatternFormats="0" applyAlignmentFormats="0" applyWidthHeightFormats="1" dataCaption="Values" updatedVersion="4" minRefreshableVersion="3" rowGrandTotals="0" colGrandTotals="0" itemPrintTitles="1" createdVersion="5" indent="0" compact="0" compactData="0">
  <location ref="AQ100:AU110" firstHeaderRow="1" firstDataRow="1" firstDataCol="4"/>
  <pivotFields count="52">
    <pivotField axis="axisRow" compact="0" outline="0" showAll="0" defaultSubtotal="0">
      <items count="4">
        <item m="1" x="1"/>
        <item m="1" x="2"/>
        <item m="1" x="3"/>
        <item x="0"/>
      </items>
    </pivotField>
    <pivotField axis="axisRow" compact="0" outline="0" showAll="0" defaultSubtotal="0">
      <items count="23">
        <item x="22"/>
        <item x="0"/>
        <item x="1"/>
        <item x="2"/>
        <item x="3"/>
        <item x="4"/>
        <item x="5"/>
        <item x="6"/>
        <item x="7"/>
        <item x="8"/>
        <item x="9"/>
        <item x="10"/>
        <item x="11"/>
        <item x="12"/>
        <item x="13"/>
        <item x="14"/>
        <item x="15"/>
        <item x="16"/>
        <item x="19"/>
        <item x="20"/>
        <item x="21"/>
        <item x="17"/>
        <item x="18"/>
      </items>
    </pivotField>
    <pivotField axis="axisRow" compact="0" numFmtId="14" outline="0" showAll="0" defaultSubtotal="0">
      <items count="29">
        <item x="26"/>
        <item m="1" x="28"/>
        <item m="1" x="27"/>
        <item x="0"/>
        <item x="1"/>
        <item x="2"/>
        <item x="3"/>
        <item x="4"/>
        <item x="5"/>
        <item x="6"/>
        <item x="7"/>
        <item x="8"/>
        <item x="9"/>
        <item x="10"/>
        <item x="11"/>
        <item x="12"/>
        <item x="13"/>
        <item x="14"/>
        <item x="15"/>
        <item x="16"/>
        <item x="17"/>
        <item x="18"/>
        <item x="19"/>
        <item x="20"/>
        <item x="21"/>
        <item x="22"/>
        <item x="23"/>
        <item x="24"/>
        <item x="25"/>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9" outline="0" showAll="0" defaultSubtotal="0"/>
    <pivotField compact="0" numFmtId="9"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measureFilter="1" sortType="descending" defaultSubtotal="0">
      <items count="50">
        <item x="28"/>
        <item m="1" x="32"/>
        <item m="1" x="41"/>
        <item m="1" x="45"/>
        <item m="1" x="44"/>
        <item m="1" x="43"/>
        <item m="1" x="42"/>
        <item m="1" x="40"/>
        <item m="1" x="31"/>
        <item m="1" x="46"/>
        <item m="1" x="49"/>
        <item m="1" x="38"/>
        <item m="1" x="36"/>
        <item m="1" x="35"/>
        <item m="1" x="29"/>
        <item m="1" x="39"/>
        <item m="1" x="30"/>
        <item x="0"/>
        <item x="1"/>
        <item x="2"/>
        <item x="3"/>
        <item x="4"/>
        <item x="5"/>
        <item x="6"/>
        <item x="7"/>
        <item x="8"/>
        <item x="9"/>
        <item x="10"/>
        <item x="11"/>
        <item x="12"/>
        <item m="1" x="48"/>
        <item x="13"/>
        <item x="14"/>
        <item m="1" x="34"/>
        <item x="15"/>
        <item x="16"/>
        <item x="17"/>
        <item x="18"/>
        <item x="19"/>
        <item x="20"/>
        <item x="21"/>
        <item m="1" x="33"/>
        <item x="23"/>
        <item m="1" x="37"/>
        <item m="1" x="47"/>
        <item x="25"/>
        <item x="26"/>
        <item x="27"/>
        <item x="22"/>
        <item x="24"/>
      </items>
      <autoSortScope>
        <pivotArea dataOnly="0" outline="0" fieldPosition="0">
          <references count="1">
            <reference field="4294967294" count="1" selected="0">
              <x v="0"/>
            </reference>
          </references>
        </pivotArea>
      </autoSortScope>
    </pivotField>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4">
    <field x="46"/>
    <field x="0"/>
    <field x="1"/>
    <field x="2"/>
  </rowFields>
  <rowItems count="10">
    <i>
      <x v="31"/>
      <x v="3"/>
      <x v="14"/>
      <x v="15"/>
    </i>
    <i>
      <x v="47"/>
      <x v="3"/>
      <x v="20"/>
      <x v="28"/>
    </i>
    <i>
      <x v="17"/>
      <x v="3"/>
      <x v="1"/>
      <x v="3"/>
    </i>
    <i>
      <x v="26"/>
      <x v="3"/>
      <x v="10"/>
      <x v="11"/>
    </i>
    <i>
      <x v="36"/>
      <x v="3"/>
      <x v="12"/>
      <x v="19"/>
    </i>
    <i>
      <x v="28"/>
      <x v="3"/>
      <x v="12"/>
      <x v="13"/>
    </i>
    <i>
      <x v="34"/>
      <x v="3"/>
      <x v="15"/>
      <x v="17"/>
    </i>
    <i>
      <x v="37"/>
      <x v="3"/>
      <x v="16"/>
      <x v="20"/>
    </i>
    <i>
      <x v="19"/>
      <x v="3"/>
      <x v="3"/>
      <x v="4"/>
    </i>
    <i>
      <x v="40"/>
      <x v="3"/>
      <x v="17"/>
      <x v="23"/>
    </i>
  </rowItems>
  <colItems count="1">
    <i/>
  </colItems>
  <dataFields count="1">
    <dataField name="Sum of OppTotalReb" fld="51" baseField="0" baseItem="0"/>
  </dataFields>
  <formats count="6">
    <format dxfId="407">
      <pivotArea type="all" dataOnly="0" outline="0" fieldPosition="0"/>
    </format>
    <format dxfId="406">
      <pivotArea outline="0" collapsedLevelsAreSubtotals="1" fieldPosition="0"/>
    </format>
    <format dxfId="405">
      <pivotArea dataOnly="0" labelOnly="1" outline="0" axis="axisValues" fieldPosition="0"/>
    </format>
    <format dxfId="404">
      <pivotArea type="all" dataOnly="0" outline="0" fieldPosition="0"/>
    </format>
    <format dxfId="403">
      <pivotArea outline="0" collapsedLevelsAreSubtotals="1" fieldPosition="0"/>
    </format>
    <format dxfId="402">
      <pivotArea dataOnly="0" labelOnly="1" outline="0" axis="axisValues" fieldPosition="0"/>
    </format>
  </formats>
  <pivotTableStyleInfo name="PivotStyleLight19" showRowHeaders="1" showColHeaders="1" showRowStripes="0" showColStripes="0" showLastColumn="1"/>
  <filters count="1">
    <filter fld="46" type="count" evalOrder="-1" id="4"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gion_Game__R" sourceName="Region Game &quot;R&quot;">
  <pivotTables>
    <pivotTable tabId="128" name="PivotTable97"/>
    <pivotTable tabId="128" name="PivotTable100"/>
    <pivotTable tabId="128" name="PivotTable101"/>
    <pivotTable tabId="128" name="PivotTable102"/>
    <pivotTable tabId="128" name="PivotTable103"/>
    <pivotTable tabId="128" name="PivotTable104"/>
    <pivotTable tabId="128" name="PivotTable105"/>
    <pivotTable tabId="128" name="PivotTable106"/>
    <pivotTable tabId="128" name="PivotTable107"/>
    <pivotTable tabId="128" name="PivotTable108"/>
    <pivotTable tabId="128" name="PivotTable109"/>
    <pivotTable tabId="128" name="PivotTable110"/>
    <pivotTable tabId="128" name="PivotTable111"/>
    <pivotTable tabId="128" name="PivotTable112"/>
    <pivotTable tabId="128" name="PivotTable113"/>
    <pivotTable tabId="128" name="PivotTable114"/>
    <pivotTable tabId="128" name="PivotTable115"/>
    <pivotTable tabId="128" name="PivotTable116"/>
    <pivotTable tabId="128" name="PivotTable117"/>
    <pivotTable tabId="128" name="PivotTable118"/>
    <pivotTable tabId="128" name="PivotTable119"/>
    <pivotTable tabId="128" name="PivotTable80"/>
    <pivotTable tabId="128" name="PivotTable81"/>
    <pivotTable tabId="128" name="PivotTable82"/>
    <pivotTable tabId="128" name="PivotTable83"/>
    <pivotTable tabId="128" name="PivotTable84"/>
    <pivotTable tabId="128" name="PivotTable85"/>
    <pivotTable tabId="128" name="PivotTable86"/>
    <pivotTable tabId="128" name="PivotTable87"/>
    <pivotTable tabId="128" name="PivotTable88"/>
    <pivotTable tabId="128" name="PivotTable89"/>
    <pivotTable tabId="128" name="PivotTable90"/>
    <pivotTable tabId="128" name="PivotTable91"/>
    <pivotTable tabId="128" name="PivotTable92"/>
    <pivotTable tabId="128" name="PivotTable93"/>
    <pivotTable tabId="128" name="PivotTable94"/>
    <pivotTable tabId="128" name="PivotTable95"/>
    <pivotTable tabId="128" name="PivotTable96"/>
    <pivotTable tabId="128" name="PivotTable98"/>
    <pivotTable tabId="128" name="PivotTable99"/>
  </pivotTables>
  <data>
    <tabular pivotCacheId="1">
      <items count="2">
        <i x="0"/>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gion_Game__R1" sourceName="Region Game &quot;R&quot;">
  <pivotTables>
    <pivotTable tabId="125" name="PivotTable137"/>
    <pivotTable tabId="125" name="PivotTable120"/>
    <pivotTable tabId="125" name="PivotTable121"/>
    <pivotTable tabId="125" name="PivotTable122"/>
    <pivotTable tabId="125" name="PivotTable123"/>
    <pivotTable tabId="125" name="PivotTable124"/>
    <pivotTable tabId="125" name="PivotTable125"/>
    <pivotTable tabId="125" name="PivotTable126"/>
    <pivotTable tabId="125" name="PivotTable127"/>
    <pivotTable tabId="125" name="PivotTable128"/>
    <pivotTable tabId="125" name="PivotTable129"/>
    <pivotTable tabId="125" name="PivotTable130"/>
    <pivotTable tabId="125" name="PivotTable131"/>
    <pivotTable tabId="125" name="PivotTable132"/>
    <pivotTable tabId="125" name="PivotTable133"/>
    <pivotTable tabId="125" name="PivotTable134"/>
    <pivotTable tabId="125" name="PivotTable135"/>
    <pivotTable tabId="125" name="PivotTable136"/>
    <pivotTable tabId="125" name="PivotTable138"/>
    <pivotTable tabId="125" name="PivotTable139"/>
  </pivotTables>
  <data>
    <tabular pivotCacheId="2">
      <items count="2">
        <i x="0"/>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gion Game &quot;R&quot; 1" cache="Slicer_Region_Game__R1" caption="Region Game &quot;R&quot;" rowHeight="234950"/>
</slicers>
</file>

<file path=xl/slicers/slicer2.xml><?xml version="1.0" encoding="utf-8"?>
<slicers xmlns="http://schemas.microsoft.com/office/spreadsheetml/2009/9/main" xmlns:mc="http://schemas.openxmlformats.org/markup-compatibility/2006" xmlns:x="http://schemas.openxmlformats.org/spreadsheetml/2006/main" mc:Ignorable="x">
  <slicer name="Region Game &quot;R&quot;" cache="Slicer_Region_Game__R" caption="Region Game &quot;R&quot;" rowHeight="234950"/>
</slicers>
</file>

<file path=xl/tables/table1.xml><?xml version="1.0" encoding="utf-8"?>
<table xmlns="http://schemas.openxmlformats.org/spreadsheetml/2006/main" id="2" name="PlayerGameData" displayName="PlayerGameData" ref="A6:AA966" totalsRowShown="0" headerRowDxfId="563" dataDxfId="561" headerRowBorderDxfId="562" headerRowCellStyle="Normal_Central">
  <autoFilter ref="A6:AA966"/>
  <tableColumns count="27">
    <tableColumn id="1" name="PLAYER, #" dataDxfId="560">
      <calculatedColumnFormula>CONCATENATE(INDIRECT("Roster!B"&amp;ROW(A$7)+MOD(ROW(A7)-7,24)),", ",INDIRECT("Roster!a"&amp;ROW(A$7)+MOD(ROW(A7)-7,24)))</calculatedColumnFormula>
    </tableColumn>
    <tableColumn id="2" name="School" dataDxfId="559">
      <calculatedColumnFormula>Roster!$B$1</calculatedColumnFormula>
    </tableColumn>
    <tableColumn id="3" name="Opponent" dataDxfId="558">
      <calculatedColumnFormula>INDIRECT("'game1 ("&amp;$X7&amp;")'!$C$2")</calculatedColumnFormula>
    </tableColumn>
    <tableColumn id="4" name="Date" dataDxfId="557">
      <calculatedColumnFormula>INDIRECT("'game1 ("&amp;$X7&amp;")'!$k$2")</calculatedColumnFormula>
    </tableColumn>
    <tableColumn id="5" name="GP" dataDxfId="556">
      <calculatedColumnFormula>INDIRECT("'game1 ("&amp;$X7&amp;")'!"&amp;ADDRESS(ROW(A$7)+MOD(ROW(A7)-7,24),COLUMN(C7)))</calculatedColumnFormula>
    </tableColumn>
    <tableColumn id="6" name="3FGM" dataDxfId="555">
      <calculatedColumnFormula>INDIRECT("'game1 ("&amp;$X7&amp;")'!"&amp;ADDRESS(ROW(B$7)+MOD(ROW(B7)-7,24),COLUMN(D7)))</calculatedColumnFormula>
    </tableColumn>
    <tableColumn id="7" name="3FGA" dataDxfId="554">
      <calculatedColumnFormula>INDIRECT("'game1 ("&amp;$X7&amp;")'!"&amp;ADDRESS(ROW(C$7)+MOD(ROW(C7)-7,24),COLUMN(E7)))</calculatedColumnFormula>
    </tableColumn>
    <tableColumn id="8" name="2FGM" dataDxfId="553">
      <calculatedColumnFormula>INDIRECT("'game1 ("&amp;$X7&amp;")'!"&amp;ADDRESS(ROW(D$7)+MOD(ROW(D7)-7,24),COLUMN(F7)))</calculatedColumnFormula>
    </tableColumn>
    <tableColumn id="9" name="2FGA" dataDxfId="552">
      <calculatedColumnFormula>INDIRECT("'game1 ("&amp;$X7&amp;")'!"&amp;ADDRESS(ROW(E$7)+MOD(ROW(E7)-7,24),COLUMN(G7)))</calculatedColumnFormula>
    </tableColumn>
    <tableColumn id="10" name="FTM" dataDxfId="551">
      <calculatedColumnFormula>INDIRECT("'game1 ("&amp;$X7&amp;")'!"&amp;ADDRESS(ROW(F$7)+MOD(ROW(F7)-7,24),COLUMN(H7)))</calculatedColumnFormula>
    </tableColumn>
    <tableColumn id="11" name="FTA" dataDxfId="550">
      <calculatedColumnFormula>INDIRECT("'game1 ("&amp;$X7&amp;")'!"&amp;ADDRESS(ROW(G$7)+MOD(ROW(G7)-7,24),COLUMN(I7)))</calculatedColumnFormula>
    </tableColumn>
    <tableColumn id="12" name="OFF REB" dataDxfId="549">
      <calculatedColumnFormula>INDIRECT("'game1 ("&amp;$X7&amp;")'!"&amp;ADDRESS(ROW(H$7)+MOD(ROW(H7)-7,24),COLUMN(J7)))</calculatedColumnFormula>
    </tableColumn>
    <tableColumn id="13" name="DEF REB" dataDxfId="548">
      <calculatedColumnFormula>INDIRECT("'game1 ("&amp;$X7&amp;")'!"&amp;ADDRESS(ROW(I$7)+MOD(ROW(I7)-7,24),COLUMN(K7)))</calculatedColumnFormula>
    </tableColumn>
    <tableColumn id="14" name="AST" dataDxfId="547">
      <calculatedColumnFormula>INDIRECT("'game1 ("&amp;$X7&amp;")'!"&amp;ADDRESS(ROW(J$7)+MOD(ROW(J7)-7,24),COLUMN(L7)))</calculatedColumnFormula>
    </tableColumn>
    <tableColumn id="15" name="STL" dataDxfId="546">
      <calculatedColumnFormula>INDIRECT("'game1 ("&amp;$X7&amp;")'!"&amp;ADDRESS(ROW(K$7)+MOD(ROW(K7)-7,24),COLUMN(M7)))</calculatedColumnFormula>
    </tableColumn>
    <tableColumn id="16" name="BLK" dataDxfId="545">
      <calculatedColumnFormula>INDIRECT("'game1 ("&amp;$X7&amp;")'!"&amp;ADDRESS(ROW(L$7)+MOD(ROW(L7)-7,24),COLUMN(N7)))</calculatedColumnFormula>
    </tableColumn>
    <tableColumn id="17" name="TO" dataDxfId="544">
      <calculatedColumnFormula>INDIRECT("'game1 ("&amp;$X7&amp;")'!"&amp;ADDRESS(ROW(M$7)+MOD(ROW(M7)-7,24),COLUMN(O7)))</calculatedColumnFormula>
    </tableColumn>
    <tableColumn id="18" name="FOUL" dataDxfId="543">
      <calculatedColumnFormula>INDIRECT("'game1 ("&amp;$X7&amp;")'!"&amp;ADDRESS(ROW(N$7)+MOD(ROW(N7)-7,24),COLUMN(P7)))</calculatedColumnFormula>
    </tableColumn>
    <tableColumn id="19" name="TL PTS" dataDxfId="542">
      <calculatedColumnFormula>INDIRECT("'game1 ("&amp;$X7&amp;")'!"&amp;ADDRESS(ROW(O$7)+MOD(ROW(O7)-7,24),COLUMN(Q7)))</calculatedColumnFormula>
    </tableColumn>
    <tableColumn id="20" name="3 FG%*" dataDxfId="541" dataCellStyle="Percent">
      <calculatedColumnFormula>IF(G7&lt;$D$2,0,INDIRECT("'game1 ("&amp;$X7&amp;")'!"&amp;ADDRESS(ROW(M$7)+MOD(ROW(M7)-7,24),COLUMN(R7))))</calculatedColumnFormula>
    </tableColumn>
    <tableColumn id="21" name="2 FG%*" dataDxfId="540" dataCellStyle="Percent">
      <calculatedColumnFormula>IF(I7&lt;$D$2,0,INDIRECT("'game1 ("&amp;$X7&amp;")'!"&amp;ADDRESS(ROW(N$7)+MOD(ROW(N7)-7,24),COLUMN(S7))))</calculatedColumnFormula>
    </tableColumn>
    <tableColumn id="22" name="FT %*" dataDxfId="539" dataCellStyle="Percent">
      <calculatedColumnFormula>IF(K7&lt;$D$2,0,INDIRECT("'game1 ("&amp;$X7&amp;")'!"&amp;ADDRESS(ROW(O$7)+MOD(ROW(O7)-7,24),COLUMN(T7))))</calculatedColumnFormula>
    </tableColumn>
    <tableColumn id="23" name="FG%*" dataDxfId="538" dataCellStyle="Percent">
      <calculatedColumnFormula>IF(G7+I7&lt;$D$2,0,INDIRECT("'game1 ("&amp;$X7&amp;")'!"&amp;ADDRESS(ROW(O$7)+MOD(ROW(O7)-7,24),COLUMN(U7))))</calculatedColumnFormula>
    </tableColumn>
    <tableColumn id="24" name="Game#" dataDxfId="537">
      <calculatedColumnFormula>INT((ROW(A7)-7)/24)+1</calculatedColumnFormula>
    </tableColumn>
    <tableColumn id="25" name="Player #, Opponent,Game#" dataDxfId="536">
      <calculatedColumnFormula>CONCATENATE(A7," - ",C7," ",MONTH(D7),"/",DAY(D7),"/",YEAR(D7))</calculatedColumnFormula>
    </tableColumn>
    <tableColumn id="26" name="Region Game &quot;R&quot;" dataDxfId="535">
      <calculatedColumnFormula>IFERROR(INDIRECT("'game1 ("&amp;$X7&amp;")'!$a$2"),"")</calculatedColumnFormula>
    </tableColumn>
    <tableColumn id="27" name="Class" dataDxfId="534">
      <calculatedColumnFormula>Season_Summary!$P$1</calculatedColumnFormula>
    </tableColumn>
  </tableColumns>
  <tableStyleInfo name="TableStyleLight12" showFirstColumn="0" showLastColumn="0" showRowStripes="1" showColumnStripes="0"/>
</table>
</file>

<file path=xl/tables/table2.xml><?xml version="1.0" encoding="utf-8"?>
<table xmlns="http://schemas.openxmlformats.org/spreadsheetml/2006/main" id="1" name="TeamGameData" displayName="TeamGameData" ref="A6:AY46" totalsRowShown="0" headerRowDxfId="53" dataDxfId="51" headerRowBorderDxfId="52" headerRowCellStyle="Normal_Central">
  <autoFilter ref="A6:AY46"/>
  <tableColumns count="51">
    <tableColumn id="1" name="School" dataDxfId="50">
      <calculatedColumnFormula>Roster!$B$1</calculatedColumnFormula>
    </tableColumn>
    <tableColumn id="2" name="Opponent" dataDxfId="49">
      <calculatedColumnFormula>INDIRECT("'game1 ("&amp;$AT7&amp;")'!$C$2")</calculatedColumnFormula>
    </tableColumn>
    <tableColumn id="3" name="Date" dataDxfId="48">
      <calculatedColumnFormula>INDIRECT("'game1 ("&amp;$AT7&amp;")'!$k$2")</calculatedColumnFormula>
    </tableColumn>
    <tableColumn id="4" name="GP" dataDxfId="47">
      <calculatedColumnFormula>INDIRECT("'game1 ("&amp;$AT7&amp;")'!"&amp;ADDRESS(ROW(B$31),COLUMN(C7)))</calculatedColumnFormula>
    </tableColumn>
    <tableColumn id="5" name="3FGM" dataDxfId="46">
      <calculatedColumnFormula>INDIRECT("'game1 ("&amp;$AT7&amp;")'!"&amp;ADDRESS(ROW(C$31),COLUMN(D7)))</calculatedColumnFormula>
    </tableColumn>
    <tableColumn id="6" name="3FGA" dataDxfId="45">
      <calculatedColumnFormula>INDIRECT("'game1 ("&amp;$AT7&amp;")'!"&amp;ADDRESS(ROW(D$31),COLUMN(E7)))</calculatedColumnFormula>
    </tableColumn>
    <tableColumn id="7" name="2FGM" dataDxfId="44">
      <calculatedColumnFormula>INDIRECT("'game1 ("&amp;$AT7&amp;")'!"&amp;ADDRESS(ROW(E$31),COLUMN(F7)))</calculatedColumnFormula>
    </tableColumn>
    <tableColumn id="8" name="2FGA" dataDxfId="43">
      <calculatedColumnFormula>INDIRECT("'game1 ("&amp;$AT7&amp;")'!"&amp;ADDRESS(ROW(F$31),COLUMN(G7)))</calculatedColumnFormula>
    </tableColumn>
    <tableColumn id="9" name="FTM" dataDxfId="42">
      <calculatedColumnFormula>INDIRECT("'game1 ("&amp;$AT7&amp;")'!"&amp;ADDRESS(ROW(G$31),COLUMN(H7)))</calculatedColumnFormula>
    </tableColumn>
    <tableColumn id="10" name="FTA" dataDxfId="41">
      <calculatedColumnFormula>INDIRECT("'game1 ("&amp;$AT7&amp;")'!"&amp;ADDRESS(ROW(H$31),COLUMN(I7)))</calculatedColumnFormula>
    </tableColumn>
    <tableColumn id="11" name="OFF REB" dataDxfId="40">
      <calculatedColumnFormula>INDIRECT("'game1 ("&amp;$AT7&amp;")'!"&amp;ADDRESS(ROW(I$31),COLUMN(J7)))</calculatedColumnFormula>
    </tableColumn>
    <tableColumn id="12" name="DEF REB" dataDxfId="39">
      <calculatedColumnFormula>INDIRECT("'game1 ("&amp;$AT7&amp;")'!"&amp;ADDRESS(ROW(J$31),COLUMN(K7)))</calculatedColumnFormula>
    </tableColumn>
    <tableColumn id="13" name="AST" dataDxfId="38">
      <calculatedColumnFormula>INDIRECT("'game1 ("&amp;$AT7&amp;")'!"&amp;ADDRESS(ROW(K$31),COLUMN(L7)))</calculatedColumnFormula>
    </tableColumn>
    <tableColumn id="14" name="STL" dataDxfId="37">
      <calculatedColumnFormula>INDIRECT("'game1 ("&amp;$AT7&amp;")'!"&amp;ADDRESS(ROW(L$31),COLUMN(M7)))</calculatedColumnFormula>
    </tableColumn>
    <tableColumn id="15" name="BLK" dataDxfId="36">
      <calculatedColumnFormula>INDIRECT("'game1 ("&amp;$AT7&amp;")'!"&amp;ADDRESS(ROW(M$31),COLUMN(N7)))</calculatedColumnFormula>
    </tableColumn>
    <tableColumn id="16" name="TO" dataDxfId="35">
      <calculatedColumnFormula>INDIRECT("'game1 ("&amp;$AT7&amp;")'!"&amp;ADDRESS(ROW(N$31),COLUMN(O7)))</calculatedColumnFormula>
    </tableColumn>
    <tableColumn id="17" name="FOUL" dataDxfId="34">
      <calculatedColumnFormula>INDIRECT("'game1 ("&amp;$AT7&amp;")'!"&amp;ADDRESS(ROW(O$31),COLUMN(P7)))</calculatedColumnFormula>
    </tableColumn>
    <tableColumn id="18" name="TL PTS" dataDxfId="33">
      <calculatedColumnFormula>INDIRECT("'game1 ("&amp;$AT7&amp;")'!"&amp;ADDRESS(ROW(P$31),COLUMN(Q7)))</calculatedColumnFormula>
    </tableColumn>
    <tableColumn id="19" name="3 FG%*" dataDxfId="32" dataCellStyle="Percent">
      <calculatedColumnFormula>IF($F7&gt;$D$2,INDIRECT("'game1 ("&amp;$AT7&amp;")'!"&amp;ADDRESS(ROW(Q$31),COLUMN(R7))),"")</calculatedColumnFormula>
    </tableColumn>
    <tableColumn id="20" name="2 FG%*" dataDxfId="31" dataCellStyle="Percent">
      <calculatedColumnFormula>IF($H7&gt;$D$2,INDIRECT("'game1 ("&amp;$AT7&amp;")'!"&amp;ADDRESS(ROW(R$31),COLUMN(S7))),"")</calculatedColumnFormula>
    </tableColumn>
    <tableColumn id="21" name="FT %*" dataDxfId="30" dataCellStyle="Percent">
      <calculatedColumnFormula>IF($J7&gt;$D$2,INDIRECT("'game1 ("&amp;$AT7&amp;")'!"&amp;ADDRESS(ROW(S$31),COLUMN(T7))),"")</calculatedColumnFormula>
    </tableColumn>
    <tableColumn id="22" name="FG%*" dataDxfId="29" dataCellStyle="Percent">
      <calculatedColumnFormula>IF($F7+$H7&gt;$D$2,INDIRECT("'game1 ("&amp;$AT7&amp;")'!"&amp;ADDRESS(ROW(T$31),COLUMN(U7))),"")</calculatedColumnFormula>
    </tableColumn>
    <tableColumn id="23" name="Opp GP" dataDxfId="28">
      <calculatedColumnFormula>INDIRECT("'game1 ("&amp;$AT7&amp;")'!"&amp;ADDRESS(ROW(U$32),COLUMN(C7)))</calculatedColumnFormula>
    </tableColumn>
    <tableColumn id="24" name="Opp 3FGM" dataDxfId="27">
      <calculatedColumnFormula>INDIRECT("'game1 ("&amp;$AT7&amp;")'!"&amp;ADDRESS(ROW(V$32),COLUMN(D7)))</calculatedColumnFormula>
    </tableColumn>
    <tableColumn id="25" name="Opp 3FGA" dataDxfId="26">
      <calculatedColumnFormula>INDIRECT("'game1 ("&amp;$AT7&amp;")'!"&amp;ADDRESS(ROW(W$32),COLUMN(E7)))</calculatedColumnFormula>
    </tableColumn>
    <tableColumn id="26" name="Opp 2FGM" dataDxfId="25">
      <calculatedColumnFormula>INDIRECT("'game1 ("&amp;$AT7&amp;")'!"&amp;ADDRESS(ROW(X$32),COLUMN(F7)))</calculatedColumnFormula>
    </tableColumn>
    <tableColumn id="27" name="Opp 2FGA" dataDxfId="24">
      <calculatedColumnFormula>INDIRECT("'game1 ("&amp;$AT7&amp;")'!"&amp;ADDRESS(ROW(Y$32),COLUMN(G7)))</calculatedColumnFormula>
    </tableColumn>
    <tableColumn id="28" name="Opp FTM" dataDxfId="23">
      <calculatedColumnFormula>INDIRECT("'game1 ("&amp;$AT7&amp;")'!"&amp;ADDRESS(ROW(Z$32),COLUMN(H7)))</calculatedColumnFormula>
    </tableColumn>
    <tableColumn id="29" name="Opp FTA" dataDxfId="22">
      <calculatedColumnFormula>INDIRECT("'game1 ("&amp;$AT7&amp;")'!"&amp;ADDRESS(ROW(AA$32),COLUMN(I7)))</calculatedColumnFormula>
    </tableColumn>
    <tableColumn id="30" name="Opp OFF REB" dataDxfId="21">
      <calculatedColumnFormula>INDIRECT("'game1 ("&amp;$AT7&amp;")'!"&amp;ADDRESS(ROW(AB$32),COLUMN(J7)))</calculatedColumnFormula>
    </tableColumn>
    <tableColumn id="31" name="Opp DEF REB" dataDxfId="20">
      <calculatedColumnFormula>INDIRECT("'game1 ("&amp;$AT7&amp;")'!"&amp;ADDRESS(ROW(AC$32),COLUMN(K7)))</calculatedColumnFormula>
    </tableColumn>
    <tableColumn id="32" name="Opp AST" dataDxfId="19">
      <calculatedColumnFormula>INDIRECT("'game1 ("&amp;$AT7&amp;")'!"&amp;ADDRESS(ROW(AD$32),COLUMN(L7)))</calculatedColumnFormula>
    </tableColumn>
    <tableColumn id="33" name="Opp STL" dataDxfId="18">
      <calculatedColumnFormula>INDIRECT("'game1 ("&amp;$AT7&amp;")'!"&amp;ADDRESS(ROW(AE$32),COLUMN(M7)))</calculatedColumnFormula>
    </tableColumn>
    <tableColumn id="34" name="Opp BLK" dataDxfId="17">
      <calculatedColumnFormula>INDIRECT("'game1 ("&amp;$AT7&amp;")'!"&amp;ADDRESS(ROW(AF$32),COLUMN(N7)))</calculatedColumnFormula>
    </tableColumn>
    <tableColumn id="35" name="Opp TO" dataDxfId="16">
      <calculatedColumnFormula>INDIRECT("'game1 ("&amp;$AT7&amp;")'!"&amp;ADDRESS(ROW(AG$32),COLUMN(O7)))</calculatedColumnFormula>
    </tableColumn>
    <tableColumn id="36" name="Opp FOUL" dataDxfId="15">
      <calculatedColumnFormula>INDIRECT("'game1 ("&amp;$AT7&amp;")'!"&amp;ADDRESS(ROW(AH$32),COLUMN(P7)))</calculatedColumnFormula>
    </tableColumn>
    <tableColumn id="37" name="Opp TL PTS" dataDxfId="14">
      <calculatedColumnFormula>INDIRECT("'game1 ("&amp;$AT7&amp;")'!"&amp;ADDRESS(ROW(AI$32),COLUMN(Q7)))</calculatedColumnFormula>
    </tableColumn>
    <tableColumn id="38" name="Opp 3 FG%*" dataDxfId="13" dataCellStyle="Percent">
      <calculatedColumnFormula>IF($Y7&gt;$D$2,INDIRECT("'game1 ("&amp;$AT7&amp;")'!"&amp;ADDRESS(ROW(AJ$32),COLUMN(R7))),"")</calculatedColumnFormula>
    </tableColumn>
    <tableColumn id="39" name="Opp 2 FG%*" dataDxfId="12" dataCellStyle="Percent">
      <calculatedColumnFormula>IF($AA7&gt;$D$2,INDIRECT("'game1 ("&amp;$AT7&amp;")'!"&amp;ADDRESS(ROW(AK$32),COLUMN(S7))),"")</calculatedColumnFormula>
    </tableColumn>
    <tableColumn id="40" name="Opp FT %*" dataDxfId="11" dataCellStyle="Percent">
      <calculatedColumnFormula>IF($AC7&gt;$D$2,INDIRECT("'game1 ("&amp;$AT7&amp;")'!"&amp;ADDRESS(ROW(AL$32),COLUMN(T7))),"")</calculatedColumnFormula>
    </tableColumn>
    <tableColumn id="41" name="Opp FG%*" dataDxfId="10" dataCellStyle="Percent">
      <calculatedColumnFormula>IF($Y7+$AA7&gt;$D$2,INDIRECT("'game1 ("&amp;$AT7&amp;")'!"&amp;ADDRESS(ROW(AM$32),COLUMN(U7))),"")</calculatedColumnFormula>
    </tableColumn>
    <tableColumn id="42" name="PT Margin" dataDxfId="9">
      <calculatedColumnFormula>IFERROR(R7-AK7,"")</calculatedColumnFormula>
    </tableColumn>
    <tableColumn id="43" name="OREB Margin" dataDxfId="8">
      <calculatedColumnFormula>IF($W7=1,K7-AD7,"")</calculatedColumnFormula>
    </tableColumn>
    <tableColumn id="44" name="DREB Margin" dataDxfId="7">
      <calculatedColumnFormula>IF($W7=1,L7-AE7,"")</calculatedColumnFormula>
    </tableColumn>
    <tableColumn id="45" name="REB Margin" dataDxfId="6">
      <calculatedColumnFormula>IF($W7=1,AQ7+AR7,"")</calculatedColumnFormula>
    </tableColumn>
    <tableColumn id="46" name="Game#" dataDxfId="5">
      <calculatedColumnFormula>INT((ROW(AT7)-7))+1</calculatedColumnFormula>
    </tableColumn>
    <tableColumn id="47" name="School, Opponent,Game#" dataDxfId="4">
      <calculatedColumnFormula>IF($B7&lt;&gt;0,CONCATENATE(A7," - ",B7," ",MONTH(C7),"/",DAY(C7),"/",YEAR(C7)),"Blank")</calculatedColumnFormula>
    </tableColumn>
    <tableColumn id="48" name="Region Game &quot;R&quot;" dataDxfId="3">
      <calculatedColumnFormula>IFERROR(INDIRECT("'game1 ("&amp;$AT7&amp;")'!$a$2"),"")</calculatedColumnFormula>
    </tableColumn>
    <tableColumn id="49" name="Score" dataDxfId="2">
      <calculatedColumnFormula>IF(AU7="Blank","",INDIRECT("'game1 ("&amp;$AT7&amp;")'!$x$3"))</calculatedColumnFormula>
    </tableColumn>
    <tableColumn id="50" name="Date2" dataDxfId="1">
      <calculatedColumnFormula>IF(AU7="Blank","",INDIRECT("'game1 ("&amp;$AT7&amp;")'!$k$2"))</calculatedColumnFormula>
    </tableColumn>
    <tableColumn id="51" name="Class" dataDxfId="0">
      <calculatedColumnFormula>IF(AU7="Blank","",Season_Summary!$P$1)</calculatedColumnFormula>
    </tableColumn>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9" Type="http://schemas.openxmlformats.org/officeDocument/2006/relationships/pivotTable" Target="../pivotTables/pivotTable39.xml"/><Relationship Id="rId21" Type="http://schemas.openxmlformats.org/officeDocument/2006/relationships/pivotTable" Target="../pivotTables/pivotTable21.xml"/><Relationship Id="rId34" Type="http://schemas.openxmlformats.org/officeDocument/2006/relationships/pivotTable" Target="../pivotTables/pivotTable34.xml"/><Relationship Id="rId42" Type="http://schemas.openxmlformats.org/officeDocument/2006/relationships/drawing" Target="../drawings/drawing3.xml"/><Relationship Id="rId7" Type="http://schemas.openxmlformats.org/officeDocument/2006/relationships/pivotTable" Target="../pivotTables/pivotTable7.xml"/><Relationship Id="rId2" Type="http://schemas.openxmlformats.org/officeDocument/2006/relationships/pivotTable" Target="../pivotTables/pivotTable2.xml"/><Relationship Id="rId16" Type="http://schemas.openxmlformats.org/officeDocument/2006/relationships/pivotTable" Target="../pivotTables/pivotTable16.xml"/><Relationship Id="rId29" Type="http://schemas.openxmlformats.org/officeDocument/2006/relationships/pivotTable" Target="../pivotTables/pivotTable29.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32" Type="http://schemas.openxmlformats.org/officeDocument/2006/relationships/pivotTable" Target="../pivotTables/pivotTable32.xml"/><Relationship Id="rId37" Type="http://schemas.openxmlformats.org/officeDocument/2006/relationships/pivotTable" Target="../pivotTables/pivotTable37.xml"/><Relationship Id="rId40" Type="http://schemas.openxmlformats.org/officeDocument/2006/relationships/pivotTable" Target="../pivotTables/pivotTable40.xml"/><Relationship Id="rId45" Type="http://schemas.microsoft.com/office/2007/relationships/slicer" Target="../slicers/slicer1.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36" Type="http://schemas.openxmlformats.org/officeDocument/2006/relationships/pivotTable" Target="../pivotTables/pivotTable36.xml"/><Relationship Id="rId10" Type="http://schemas.openxmlformats.org/officeDocument/2006/relationships/pivotTable" Target="../pivotTables/pivotTable10.xml"/><Relationship Id="rId19" Type="http://schemas.openxmlformats.org/officeDocument/2006/relationships/pivotTable" Target="../pivotTables/pivotTable19.xml"/><Relationship Id="rId31" Type="http://schemas.openxmlformats.org/officeDocument/2006/relationships/pivotTable" Target="../pivotTables/pivotTable31.xml"/><Relationship Id="rId44" Type="http://schemas.openxmlformats.org/officeDocument/2006/relationships/table" Target="../tables/table1.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ivotTable" Target="../pivotTables/pivotTable30.xml"/><Relationship Id="rId35" Type="http://schemas.openxmlformats.org/officeDocument/2006/relationships/pivotTable" Target="../pivotTables/pivotTable35.xml"/><Relationship Id="rId43" Type="http://schemas.openxmlformats.org/officeDocument/2006/relationships/vmlDrawing" Target="../drawings/vmlDrawing43.vml"/><Relationship Id="rId8" Type="http://schemas.openxmlformats.org/officeDocument/2006/relationships/pivotTable" Target="../pivotTables/pivotTable8.xml"/><Relationship Id="rId3" Type="http://schemas.openxmlformats.org/officeDocument/2006/relationships/pivotTable" Target="../pivotTables/pivotTable3.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pivotTable" Target="../pivotTables/pivotTable33.xml"/><Relationship Id="rId38" Type="http://schemas.openxmlformats.org/officeDocument/2006/relationships/pivotTable" Target="../pivotTables/pivotTable38.xml"/><Relationship Id="rId46" Type="http://schemas.openxmlformats.org/officeDocument/2006/relationships/comments" Target="../comments42.xml"/><Relationship Id="rId20" Type="http://schemas.openxmlformats.org/officeDocument/2006/relationships/pivotTable" Target="../pivotTables/pivotTable20.xml"/><Relationship Id="rId4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6" Type="http://schemas.openxmlformats.org/officeDocument/2006/relationships/pivotTable" Target="../pivotTables/pivotTable66.xml"/><Relationship Id="rId21" Type="http://schemas.openxmlformats.org/officeDocument/2006/relationships/pivotTable" Target="../pivotTables/pivotTable61.xml"/><Relationship Id="rId42" Type="http://schemas.openxmlformats.org/officeDocument/2006/relationships/pivotTable" Target="../pivotTables/pivotTable82.xml"/><Relationship Id="rId47" Type="http://schemas.openxmlformats.org/officeDocument/2006/relationships/pivotTable" Target="../pivotTables/pivotTable87.xml"/><Relationship Id="rId63" Type="http://schemas.openxmlformats.org/officeDocument/2006/relationships/pivotTable" Target="../pivotTables/pivotTable103.xml"/><Relationship Id="rId68" Type="http://schemas.openxmlformats.org/officeDocument/2006/relationships/pivotTable" Target="../pivotTables/pivotTable108.xml"/><Relationship Id="rId84" Type="http://schemas.openxmlformats.org/officeDocument/2006/relationships/table" Target="../tables/table2.xml"/><Relationship Id="rId16" Type="http://schemas.openxmlformats.org/officeDocument/2006/relationships/pivotTable" Target="../pivotTables/pivotTable56.xml"/><Relationship Id="rId11" Type="http://schemas.openxmlformats.org/officeDocument/2006/relationships/pivotTable" Target="../pivotTables/pivotTable51.xml"/><Relationship Id="rId32" Type="http://schemas.openxmlformats.org/officeDocument/2006/relationships/pivotTable" Target="../pivotTables/pivotTable72.xml"/><Relationship Id="rId37" Type="http://schemas.openxmlformats.org/officeDocument/2006/relationships/pivotTable" Target="../pivotTables/pivotTable77.xml"/><Relationship Id="rId53" Type="http://schemas.openxmlformats.org/officeDocument/2006/relationships/pivotTable" Target="../pivotTables/pivotTable93.xml"/><Relationship Id="rId58" Type="http://schemas.openxmlformats.org/officeDocument/2006/relationships/pivotTable" Target="../pivotTables/pivotTable98.xml"/><Relationship Id="rId74" Type="http://schemas.openxmlformats.org/officeDocument/2006/relationships/pivotTable" Target="../pivotTables/pivotTable114.xml"/><Relationship Id="rId79" Type="http://schemas.openxmlformats.org/officeDocument/2006/relationships/pivotTable" Target="../pivotTables/pivotTable119.xml"/><Relationship Id="rId5" Type="http://schemas.openxmlformats.org/officeDocument/2006/relationships/pivotTable" Target="../pivotTables/pivotTable45.xml"/><Relationship Id="rId19" Type="http://schemas.openxmlformats.org/officeDocument/2006/relationships/pivotTable" Target="../pivotTables/pivotTable59.xml"/><Relationship Id="rId14" Type="http://schemas.openxmlformats.org/officeDocument/2006/relationships/pivotTable" Target="../pivotTables/pivotTable54.xml"/><Relationship Id="rId22" Type="http://schemas.openxmlformats.org/officeDocument/2006/relationships/pivotTable" Target="../pivotTables/pivotTable62.xml"/><Relationship Id="rId27" Type="http://schemas.openxmlformats.org/officeDocument/2006/relationships/pivotTable" Target="../pivotTables/pivotTable67.xml"/><Relationship Id="rId30" Type="http://schemas.openxmlformats.org/officeDocument/2006/relationships/pivotTable" Target="../pivotTables/pivotTable70.xml"/><Relationship Id="rId35" Type="http://schemas.openxmlformats.org/officeDocument/2006/relationships/pivotTable" Target="../pivotTables/pivotTable75.xml"/><Relationship Id="rId43" Type="http://schemas.openxmlformats.org/officeDocument/2006/relationships/pivotTable" Target="../pivotTables/pivotTable83.xml"/><Relationship Id="rId48" Type="http://schemas.openxmlformats.org/officeDocument/2006/relationships/pivotTable" Target="../pivotTables/pivotTable88.xml"/><Relationship Id="rId56" Type="http://schemas.openxmlformats.org/officeDocument/2006/relationships/pivotTable" Target="../pivotTables/pivotTable96.xml"/><Relationship Id="rId64" Type="http://schemas.openxmlformats.org/officeDocument/2006/relationships/pivotTable" Target="../pivotTables/pivotTable104.xml"/><Relationship Id="rId69" Type="http://schemas.openxmlformats.org/officeDocument/2006/relationships/pivotTable" Target="../pivotTables/pivotTable109.xml"/><Relationship Id="rId77" Type="http://schemas.openxmlformats.org/officeDocument/2006/relationships/pivotTable" Target="../pivotTables/pivotTable117.xml"/><Relationship Id="rId8" Type="http://schemas.openxmlformats.org/officeDocument/2006/relationships/pivotTable" Target="../pivotTables/pivotTable48.xml"/><Relationship Id="rId51" Type="http://schemas.openxmlformats.org/officeDocument/2006/relationships/pivotTable" Target="../pivotTables/pivotTable91.xml"/><Relationship Id="rId72" Type="http://schemas.openxmlformats.org/officeDocument/2006/relationships/pivotTable" Target="../pivotTables/pivotTable112.xml"/><Relationship Id="rId80" Type="http://schemas.openxmlformats.org/officeDocument/2006/relationships/pivotTable" Target="../pivotTables/pivotTable120.xml"/><Relationship Id="rId85" Type="http://schemas.microsoft.com/office/2007/relationships/slicer" Target="../slicers/slicer2.xml"/><Relationship Id="rId3" Type="http://schemas.openxmlformats.org/officeDocument/2006/relationships/pivotTable" Target="../pivotTables/pivotTable43.xml"/><Relationship Id="rId12" Type="http://schemas.openxmlformats.org/officeDocument/2006/relationships/pivotTable" Target="../pivotTables/pivotTable52.xml"/><Relationship Id="rId17" Type="http://schemas.openxmlformats.org/officeDocument/2006/relationships/pivotTable" Target="../pivotTables/pivotTable57.xml"/><Relationship Id="rId25" Type="http://schemas.openxmlformats.org/officeDocument/2006/relationships/pivotTable" Target="../pivotTables/pivotTable65.xml"/><Relationship Id="rId33" Type="http://schemas.openxmlformats.org/officeDocument/2006/relationships/pivotTable" Target="../pivotTables/pivotTable73.xml"/><Relationship Id="rId38" Type="http://schemas.openxmlformats.org/officeDocument/2006/relationships/pivotTable" Target="../pivotTables/pivotTable78.xml"/><Relationship Id="rId46" Type="http://schemas.openxmlformats.org/officeDocument/2006/relationships/pivotTable" Target="../pivotTables/pivotTable86.xml"/><Relationship Id="rId59" Type="http://schemas.openxmlformats.org/officeDocument/2006/relationships/pivotTable" Target="../pivotTables/pivotTable99.xml"/><Relationship Id="rId67" Type="http://schemas.openxmlformats.org/officeDocument/2006/relationships/pivotTable" Target="../pivotTables/pivotTable107.xml"/><Relationship Id="rId20" Type="http://schemas.openxmlformats.org/officeDocument/2006/relationships/pivotTable" Target="../pivotTables/pivotTable60.xml"/><Relationship Id="rId41" Type="http://schemas.openxmlformats.org/officeDocument/2006/relationships/pivotTable" Target="../pivotTables/pivotTable81.xml"/><Relationship Id="rId54" Type="http://schemas.openxmlformats.org/officeDocument/2006/relationships/pivotTable" Target="../pivotTables/pivotTable94.xml"/><Relationship Id="rId62" Type="http://schemas.openxmlformats.org/officeDocument/2006/relationships/pivotTable" Target="../pivotTables/pivotTable102.xml"/><Relationship Id="rId70" Type="http://schemas.openxmlformats.org/officeDocument/2006/relationships/pivotTable" Target="../pivotTables/pivotTable110.xml"/><Relationship Id="rId75" Type="http://schemas.openxmlformats.org/officeDocument/2006/relationships/pivotTable" Target="../pivotTables/pivotTable115.xml"/><Relationship Id="rId83" Type="http://schemas.openxmlformats.org/officeDocument/2006/relationships/vmlDrawing" Target="../drawings/vmlDrawing44.vml"/><Relationship Id="rId1" Type="http://schemas.openxmlformats.org/officeDocument/2006/relationships/pivotTable" Target="../pivotTables/pivotTable41.xml"/><Relationship Id="rId6" Type="http://schemas.openxmlformats.org/officeDocument/2006/relationships/pivotTable" Target="../pivotTables/pivotTable46.xml"/><Relationship Id="rId15" Type="http://schemas.openxmlformats.org/officeDocument/2006/relationships/pivotTable" Target="../pivotTables/pivotTable55.xml"/><Relationship Id="rId23" Type="http://schemas.openxmlformats.org/officeDocument/2006/relationships/pivotTable" Target="../pivotTables/pivotTable63.xml"/><Relationship Id="rId28" Type="http://schemas.openxmlformats.org/officeDocument/2006/relationships/pivotTable" Target="../pivotTables/pivotTable68.xml"/><Relationship Id="rId36" Type="http://schemas.openxmlformats.org/officeDocument/2006/relationships/pivotTable" Target="../pivotTables/pivotTable76.xml"/><Relationship Id="rId49" Type="http://schemas.openxmlformats.org/officeDocument/2006/relationships/pivotTable" Target="../pivotTables/pivotTable89.xml"/><Relationship Id="rId57" Type="http://schemas.openxmlformats.org/officeDocument/2006/relationships/pivotTable" Target="../pivotTables/pivotTable97.xml"/><Relationship Id="rId10" Type="http://schemas.openxmlformats.org/officeDocument/2006/relationships/pivotTable" Target="../pivotTables/pivotTable50.xml"/><Relationship Id="rId31" Type="http://schemas.openxmlformats.org/officeDocument/2006/relationships/pivotTable" Target="../pivotTables/pivotTable71.xml"/><Relationship Id="rId44" Type="http://schemas.openxmlformats.org/officeDocument/2006/relationships/pivotTable" Target="../pivotTables/pivotTable84.xml"/><Relationship Id="rId52" Type="http://schemas.openxmlformats.org/officeDocument/2006/relationships/pivotTable" Target="../pivotTables/pivotTable92.xml"/><Relationship Id="rId60" Type="http://schemas.openxmlformats.org/officeDocument/2006/relationships/pivotTable" Target="../pivotTables/pivotTable100.xml"/><Relationship Id="rId65" Type="http://schemas.openxmlformats.org/officeDocument/2006/relationships/pivotTable" Target="../pivotTables/pivotTable105.xml"/><Relationship Id="rId73" Type="http://schemas.openxmlformats.org/officeDocument/2006/relationships/pivotTable" Target="../pivotTables/pivotTable113.xml"/><Relationship Id="rId78" Type="http://schemas.openxmlformats.org/officeDocument/2006/relationships/pivotTable" Target="../pivotTables/pivotTable118.xml"/><Relationship Id="rId81" Type="http://schemas.openxmlformats.org/officeDocument/2006/relationships/printerSettings" Target="../printerSettings/printerSettings44.bin"/><Relationship Id="rId86" Type="http://schemas.openxmlformats.org/officeDocument/2006/relationships/comments" Target="../comments43.xml"/><Relationship Id="rId4" Type="http://schemas.openxmlformats.org/officeDocument/2006/relationships/pivotTable" Target="../pivotTables/pivotTable44.xml"/><Relationship Id="rId9" Type="http://schemas.openxmlformats.org/officeDocument/2006/relationships/pivotTable" Target="../pivotTables/pivotTable49.xml"/><Relationship Id="rId13" Type="http://schemas.openxmlformats.org/officeDocument/2006/relationships/pivotTable" Target="../pivotTables/pivotTable53.xml"/><Relationship Id="rId18" Type="http://schemas.openxmlformats.org/officeDocument/2006/relationships/pivotTable" Target="../pivotTables/pivotTable58.xml"/><Relationship Id="rId39" Type="http://schemas.openxmlformats.org/officeDocument/2006/relationships/pivotTable" Target="../pivotTables/pivotTable79.xml"/><Relationship Id="rId34" Type="http://schemas.openxmlformats.org/officeDocument/2006/relationships/pivotTable" Target="../pivotTables/pivotTable74.xml"/><Relationship Id="rId50" Type="http://schemas.openxmlformats.org/officeDocument/2006/relationships/pivotTable" Target="../pivotTables/pivotTable90.xml"/><Relationship Id="rId55" Type="http://schemas.openxmlformats.org/officeDocument/2006/relationships/pivotTable" Target="../pivotTables/pivotTable95.xml"/><Relationship Id="rId76" Type="http://schemas.openxmlformats.org/officeDocument/2006/relationships/pivotTable" Target="../pivotTables/pivotTable116.xml"/><Relationship Id="rId7" Type="http://schemas.openxmlformats.org/officeDocument/2006/relationships/pivotTable" Target="../pivotTables/pivotTable47.xml"/><Relationship Id="rId71" Type="http://schemas.openxmlformats.org/officeDocument/2006/relationships/pivotTable" Target="../pivotTables/pivotTable111.xml"/><Relationship Id="rId2" Type="http://schemas.openxmlformats.org/officeDocument/2006/relationships/pivotTable" Target="../pivotTables/pivotTable42.xml"/><Relationship Id="rId29" Type="http://schemas.openxmlformats.org/officeDocument/2006/relationships/pivotTable" Target="../pivotTables/pivotTable69.xml"/><Relationship Id="rId24" Type="http://schemas.openxmlformats.org/officeDocument/2006/relationships/pivotTable" Target="../pivotTables/pivotTable64.xml"/><Relationship Id="rId40" Type="http://schemas.openxmlformats.org/officeDocument/2006/relationships/pivotTable" Target="../pivotTables/pivotTable80.xml"/><Relationship Id="rId45" Type="http://schemas.openxmlformats.org/officeDocument/2006/relationships/pivotTable" Target="../pivotTables/pivotTable85.xml"/><Relationship Id="rId66" Type="http://schemas.openxmlformats.org/officeDocument/2006/relationships/pivotTable" Target="../pivotTables/pivotTable106.xml"/><Relationship Id="rId61" Type="http://schemas.openxmlformats.org/officeDocument/2006/relationships/pivotTable" Target="../pivotTables/pivotTable101.xml"/><Relationship Id="rId8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sheetPr>
  <dimension ref="A1:AJ182"/>
  <sheetViews>
    <sheetView showZeros="0" topLeftCell="A26" zoomScale="80" zoomScaleNormal="80" workbookViewId="0">
      <selection activeCell="AF28" sqref="AF28"/>
    </sheetView>
  </sheetViews>
  <sheetFormatPr defaultRowHeight="15" x14ac:dyDescent="0.25"/>
  <cols>
    <col min="1" max="1" width="24.5703125" style="94" customWidth="1"/>
    <col min="2" max="2" width="4.5703125" style="94" customWidth="1"/>
    <col min="3" max="4" width="5.5703125" style="94" customWidth="1"/>
    <col min="5" max="5" width="6.42578125" style="94" customWidth="1"/>
    <col min="6" max="7" width="5.5703125" style="94" customWidth="1"/>
    <col min="8" max="8" width="6.42578125" style="94" customWidth="1"/>
    <col min="9" max="10" width="5.5703125" style="94" customWidth="1"/>
    <col min="11" max="11" width="6.42578125" style="94" customWidth="1"/>
    <col min="12" max="29" width="5.5703125" style="94" customWidth="1"/>
    <col min="30" max="30" width="0" style="153" hidden="1" customWidth="1"/>
    <col min="31" max="36" width="8.5703125" style="153" customWidth="1"/>
    <col min="37" max="52" width="8.5703125" customWidth="1"/>
  </cols>
  <sheetData>
    <row r="1" spans="1:36" s="94" customFormat="1" ht="18.600000000000001" x14ac:dyDescent="0.45">
      <c r="A1" s="243" t="str">
        <f>Roster!B1&amp;" "&amp;Roster!B2</f>
        <v>Upton Bobcats</v>
      </c>
      <c r="B1" s="243"/>
      <c r="C1" s="243"/>
      <c r="D1" s="243"/>
      <c r="E1" s="243"/>
      <c r="F1" s="243"/>
      <c r="G1" s="243"/>
      <c r="H1" s="243"/>
      <c r="I1" s="243"/>
      <c r="J1" s="243"/>
      <c r="K1" s="147"/>
      <c r="L1" s="147"/>
      <c r="M1" s="147"/>
      <c r="N1" s="162" t="str">
        <f>CONCATENATE("* ",Roster!$D$1," ",PROPER(RIGHT(Roster!$D$2,4))," Opponents Only")</f>
        <v>* 2A East Opponents Only</v>
      </c>
      <c r="O1" s="147"/>
      <c r="P1" s="92"/>
      <c r="Q1" s="92"/>
      <c r="R1" s="91"/>
      <c r="S1" s="244" t="s">
        <v>204</v>
      </c>
      <c r="T1" s="244"/>
      <c r="U1" s="244"/>
      <c r="V1" s="245" t="str">
        <f ca="1">CONCATENATE(SUMPRODUCT(SUMIF(INDIRECT("'"&amp;gamesheets&amp;"'!a2"),"R",INDIRECT("'"&amp;gamesheets&amp;"'!g4")))," - ",SUMPRODUCT(SUMIF(INDIRECT("'"&amp;gamesheets&amp;"'!a2"),"R",INDIRECT("'"&amp;gamesheets&amp;"'!i4"))))</f>
        <v>7 - 3</v>
      </c>
      <c r="W1" s="245"/>
      <c r="X1" s="244" t="s">
        <v>152</v>
      </c>
      <c r="Y1" s="244"/>
      <c r="Z1" s="244"/>
      <c r="AA1" s="244"/>
      <c r="AB1" s="245" t="str">
        <f ca="1">CONCATENATE(SUMPRODUCT(SUMIF(INDIRECT("'"&amp;gamesheets&amp;"'!a2"),"R",INDIRECT("'"&amp;gamesheets&amp;"'!h4")))," - ",SUMPRODUCT(SUMIF(INDIRECT("'"&amp;gamesheets&amp;"'!a2"),"R",INDIRECT("'"&amp;gamesheets&amp;"'!j4"))))</f>
        <v>7 - 3</v>
      </c>
      <c r="AC1" s="245"/>
      <c r="AD1" s="148"/>
      <c r="AE1" s="148">
        <f>COUNT('game1 (1):game1 (40)'!$G$4)+COUNT('game1 (1):game1 (40)'!$I$4)</f>
        <v>28</v>
      </c>
      <c r="AF1" s="148"/>
      <c r="AG1" s="148"/>
      <c r="AH1" s="148"/>
      <c r="AI1" s="148"/>
      <c r="AJ1" s="148"/>
    </row>
    <row r="2" spans="1:36" s="94" customFormat="1" ht="6" hidden="1" customHeight="1" x14ac:dyDescent="0.3">
      <c r="A2" s="91"/>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148"/>
      <c r="AE2" s="148"/>
      <c r="AF2" s="148"/>
      <c r="AG2" s="148"/>
      <c r="AH2" s="148"/>
      <c r="AI2" s="148"/>
      <c r="AJ2" s="148"/>
    </row>
    <row r="3" spans="1:36" s="94" customFormat="1" ht="14.1" hidden="1" customHeight="1" x14ac:dyDescent="0.3">
      <c r="A3" s="91"/>
      <c r="B3" s="91"/>
      <c r="C3" s="91"/>
      <c r="D3" s="91"/>
      <c r="E3" s="91"/>
      <c r="F3" s="95"/>
      <c r="G3" s="91"/>
      <c r="H3" s="91"/>
      <c r="I3" s="91"/>
      <c r="J3" s="91"/>
      <c r="K3" s="91"/>
      <c r="L3" s="91"/>
      <c r="M3" s="91"/>
      <c r="N3" s="91"/>
      <c r="O3" s="91"/>
      <c r="P3" s="91"/>
      <c r="Q3" s="91"/>
      <c r="R3" s="91"/>
      <c r="S3" s="91"/>
      <c r="T3" s="91"/>
      <c r="U3" s="91"/>
      <c r="V3" s="91"/>
      <c r="W3" s="91"/>
      <c r="X3" s="91"/>
      <c r="Y3" s="91"/>
      <c r="Z3" s="91"/>
      <c r="AA3" s="91"/>
      <c r="AB3" s="91"/>
      <c r="AC3" s="91"/>
      <c r="AD3" s="148"/>
      <c r="AE3" s="148"/>
      <c r="AF3" s="148"/>
      <c r="AG3" s="148"/>
      <c r="AH3" s="148"/>
      <c r="AI3" s="148"/>
      <c r="AJ3" s="148"/>
    </row>
    <row r="4" spans="1:36" s="94" customFormat="1" ht="14.1" hidden="1" customHeight="1" x14ac:dyDescent="0.3">
      <c r="A4" s="91"/>
      <c r="B4" s="96"/>
      <c r="C4" s="96"/>
      <c r="D4" s="96"/>
      <c r="E4" s="161"/>
      <c r="F4" s="95"/>
      <c r="G4" s="98"/>
      <c r="H4" s="98"/>
      <c r="I4" s="98"/>
      <c r="J4" s="161"/>
      <c r="K4" s="91"/>
      <c r="L4" s="91"/>
      <c r="M4" s="91"/>
      <c r="N4" s="91"/>
      <c r="O4" s="91"/>
      <c r="P4" s="91"/>
      <c r="Q4" s="91"/>
      <c r="R4" s="91"/>
      <c r="S4" s="91"/>
      <c r="T4" s="91"/>
      <c r="U4" s="91"/>
      <c r="V4" s="91"/>
      <c r="W4" s="91"/>
      <c r="X4" s="91"/>
      <c r="Y4" s="91"/>
      <c r="Z4" s="91"/>
      <c r="AA4" s="91"/>
      <c r="AB4" s="91"/>
      <c r="AC4" s="91"/>
      <c r="AD4" s="148"/>
      <c r="AE4" s="148"/>
      <c r="AF4" s="148"/>
      <c r="AG4" s="148"/>
      <c r="AH4" s="148"/>
      <c r="AI4" s="148"/>
      <c r="AJ4" s="148"/>
    </row>
    <row r="5" spans="1:36" s="94" customFormat="1" ht="6" customHeight="1" x14ac:dyDescent="0.3">
      <c r="A5" s="91"/>
      <c r="B5" s="91"/>
      <c r="C5" s="91"/>
      <c r="D5" s="91"/>
      <c r="E5" s="91"/>
      <c r="F5" s="91"/>
      <c r="G5" s="91"/>
      <c r="H5" s="91"/>
      <c r="I5" s="91"/>
      <c r="J5" s="91"/>
      <c r="K5" s="91"/>
      <c r="L5" s="91"/>
      <c r="M5" s="91"/>
      <c r="N5" s="91"/>
      <c r="O5" s="91"/>
      <c r="P5" s="91"/>
      <c r="Q5" s="91"/>
      <c r="R5" s="93">
        <f>COUNTA('game1 (1):game1 (40)'!$C$2)</f>
        <v>28</v>
      </c>
      <c r="S5" s="91"/>
      <c r="T5" s="91"/>
      <c r="U5" s="91"/>
      <c r="V5" s="93">
        <f>SUM('game1 (1):game1 (40)'!$G$4)</f>
        <v>20</v>
      </c>
      <c r="W5" s="93">
        <f>SUM('game1 (1):game1 (40)'!$I$4)</f>
        <v>8</v>
      </c>
      <c r="X5" s="93"/>
      <c r="Y5" s="93"/>
      <c r="Z5" s="93"/>
      <c r="AA5" s="93"/>
      <c r="AB5" s="93">
        <f>SUM('game1 (1):game1 (40)'!$H$4)</f>
        <v>7</v>
      </c>
      <c r="AC5" s="93">
        <f>SUM('game1 (1):game1 (40)'!$J$4)</f>
        <v>3</v>
      </c>
      <c r="AD5" s="148"/>
      <c r="AE5" s="148"/>
      <c r="AF5" s="148"/>
      <c r="AG5" s="148"/>
      <c r="AH5" s="148"/>
      <c r="AI5" s="148"/>
      <c r="AJ5" s="148"/>
    </row>
    <row r="6" spans="1:36" s="94" customFormat="1" ht="36.6" customHeight="1" thickBot="1" x14ac:dyDescent="0.35">
      <c r="A6" s="144" t="s">
        <v>153</v>
      </c>
      <c r="B6" s="144" t="s">
        <v>120</v>
      </c>
      <c r="C6" s="144" t="s">
        <v>121</v>
      </c>
      <c r="D6" s="144" t="s">
        <v>122</v>
      </c>
      <c r="E6" s="144" t="s">
        <v>135</v>
      </c>
      <c r="F6" s="144" t="s">
        <v>123</v>
      </c>
      <c r="G6" s="144" t="s">
        <v>124</v>
      </c>
      <c r="H6" s="144" t="s">
        <v>136</v>
      </c>
      <c r="I6" s="144" t="s">
        <v>125</v>
      </c>
      <c r="J6" s="144" t="s">
        <v>126</v>
      </c>
      <c r="K6" s="144" t="s">
        <v>137</v>
      </c>
      <c r="L6" s="144" t="s">
        <v>154</v>
      </c>
      <c r="M6" s="144" t="s">
        <v>127</v>
      </c>
      <c r="N6" s="144" t="s">
        <v>128</v>
      </c>
      <c r="O6" s="144" t="s">
        <v>140</v>
      </c>
      <c r="P6" s="144" t="s">
        <v>129</v>
      </c>
      <c r="Q6" s="144" t="s">
        <v>130</v>
      </c>
      <c r="R6" s="144" t="s">
        <v>131</v>
      </c>
      <c r="S6" s="144" t="s">
        <v>155</v>
      </c>
      <c r="T6" s="144" t="s">
        <v>133</v>
      </c>
      <c r="U6" s="144" t="s">
        <v>156</v>
      </c>
      <c r="V6" s="144" t="s">
        <v>172</v>
      </c>
      <c r="W6" s="144" t="s">
        <v>173</v>
      </c>
      <c r="X6" s="144" t="s">
        <v>157</v>
      </c>
      <c r="Y6" s="144" t="s">
        <v>158</v>
      </c>
      <c r="Z6" s="144" t="s">
        <v>159</v>
      </c>
      <c r="AA6" s="144" t="s">
        <v>160</v>
      </c>
      <c r="AB6" s="144" t="s">
        <v>161</v>
      </c>
      <c r="AC6" s="144" t="s">
        <v>162</v>
      </c>
      <c r="AD6" s="154" t="s">
        <v>179</v>
      </c>
      <c r="AE6" s="154" t="s">
        <v>180</v>
      </c>
      <c r="AF6" s="154" t="s">
        <v>181</v>
      </c>
      <c r="AG6" s="154" t="s">
        <v>166</v>
      </c>
      <c r="AH6" s="154" t="s">
        <v>182</v>
      </c>
      <c r="AI6" s="154" t="s">
        <v>184</v>
      </c>
      <c r="AJ6" s="154" t="s">
        <v>183</v>
      </c>
    </row>
    <row r="7" spans="1:36" s="94" customFormat="1" ht="12.75" customHeight="1" x14ac:dyDescent="0.3">
      <c r="A7" s="99" t="str">
        <f>IF(OR(Roster!A7&lt;&gt;"",Roster!B7&lt;&gt;""),PROPER(Roster!B7)&amp;", "&amp;Roster!A7,"")</f>
        <v>Payton Watt, 24</v>
      </c>
      <c r="B7" s="100">
        <f t="shared" ref="B7:B32" ca="1" si="0">SUMPRODUCT(SUMIF(INDIRECT("'"&amp;gamesheets&amp;"'!A2"),"R",INDIRECT("'"&amp;gamesheets&amp;"'!c"&amp;ROW(C7))))</f>
        <v>10</v>
      </c>
      <c r="C7" s="101">
        <f t="shared" ref="C7:C32" ca="1" si="1">SUMPRODUCT(SUMIF(INDIRECT("'"&amp;gamesheets&amp;"'!A2"),"R",INDIRECT("'"&amp;gamesheets&amp;"'!d"&amp;ROW(D7))))</f>
        <v>20</v>
      </c>
      <c r="D7" s="101">
        <f t="shared" ref="D7:D32" ca="1" si="2">SUMPRODUCT(SUMIF(INDIRECT("'"&amp;gamesheets&amp;"'!A2"),"R",INDIRECT("'"&amp;gamesheets&amp;"'!e"&amp;ROW(E7))))</f>
        <v>61</v>
      </c>
      <c r="E7" s="102">
        <f ca="1">IF(D7&gt;0,C7/D7,"")</f>
        <v>0.32786885245901637</v>
      </c>
      <c r="F7" s="101">
        <f t="shared" ref="F7:F32" ca="1" si="3">SUMPRODUCT(SUMIF(INDIRECT("'"&amp;gamesheets&amp;"'!A2"),"R",INDIRECT("'"&amp;gamesheets&amp;"'!f"&amp;ROW(F7))))</f>
        <v>51</v>
      </c>
      <c r="G7" s="101">
        <f t="shared" ref="G7:G32" ca="1" si="4">SUMPRODUCT(SUMIF(INDIRECT("'"&amp;gamesheets&amp;"'!A2"),"R",INDIRECT("'"&amp;gamesheets&amp;"'!g"&amp;ROW(G7))))</f>
        <v>84</v>
      </c>
      <c r="H7" s="102">
        <f ca="1">IF(G7&gt;0,F7/G7,"")</f>
        <v>0.6071428571428571</v>
      </c>
      <c r="I7" s="101">
        <f t="shared" ref="I7:I32" ca="1" si="5">SUMPRODUCT(SUMIF(INDIRECT("'"&amp;gamesheets&amp;"'!A2"),"R",INDIRECT("'"&amp;gamesheets&amp;"'!h"&amp;ROW(H7))))</f>
        <v>23</v>
      </c>
      <c r="J7" s="101">
        <f t="shared" ref="J7:J32" ca="1" si="6">SUMPRODUCT(SUMIF(INDIRECT("'"&amp;gamesheets&amp;"'!A2"),"R",INDIRECT("'"&amp;gamesheets&amp;"'!i"&amp;ROW(I7))))</f>
        <v>36</v>
      </c>
      <c r="K7" s="102">
        <f ca="1">IF(J7&gt;0,I7/J7,"")</f>
        <v>0.63888888888888884</v>
      </c>
      <c r="L7" s="101">
        <f t="shared" ref="L7:L30" ca="1" si="7">SUMPRODUCT(SUMIF(INDIRECT("'"&amp;gamesheets&amp;"'!A2"),"R",INDIRECT("'"&amp;gamesheets&amp;"'!q"&amp;ROW(Q7))))</f>
        <v>185</v>
      </c>
      <c r="M7" s="101">
        <f t="shared" ref="M7:M32" ca="1" si="8">SUMPRODUCT(SUMIF(INDIRECT("'"&amp;gamesheets&amp;"'!A2"),"R",INDIRECT("'"&amp;gamesheets&amp;"'!j"&amp;ROW(J7))))</f>
        <v>29</v>
      </c>
      <c r="N7" s="101">
        <f t="shared" ref="N7:N32" ca="1" si="9">SUMPRODUCT(SUMIF(INDIRECT("'"&amp;gamesheets&amp;"'!A2"),"R",INDIRECT("'"&amp;gamesheets&amp;"'!k"&amp;ROW(K7))))</f>
        <v>54</v>
      </c>
      <c r="O7" s="101">
        <f t="shared" ref="O7:O32" ca="1" si="10">SUMPRODUCT(SUMIF(INDIRECT("'"&amp;gamesheets&amp;"'!A2"),"R",INDIRECT("'"&amp;gamesheets&amp;"'!w"&amp;ROW(W7))))</f>
        <v>83</v>
      </c>
      <c r="P7" s="101">
        <f t="shared" ref="P7:P32" ca="1" si="11">SUMPRODUCT(SUMIF(INDIRECT("'"&amp;gamesheets&amp;"'!A2"),"R",INDIRECT("'"&amp;gamesheets&amp;"'!l"&amp;ROW(L7))))</f>
        <v>23</v>
      </c>
      <c r="Q7" s="101">
        <f t="shared" ref="Q7:Q32" ca="1" si="12">SUMPRODUCT(SUMIF(INDIRECT("'"&amp;gamesheets&amp;"'!A2"),"R",INDIRECT("'"&amp;gamesheets&amp;"'!m"&amp;ROW(M7))))</f>
        <v>9</v>
      </c>
      <c r="R7" s="101">
        <f t="shared" ref="R7:R32" ca="1" si="13">SUMPRODUCT(SUMIF(INDIRECT("'"&amp;gamesheets&amp;"'!A2"),"R",INDIRECT("'"&amp;gamesheets&amp;"'!n"&amp;ROW(N7))))</f>
        <v>6</v>
      </c>
      <c r="S7" s="101">
        <f t="shared" ref="S7:S32" ca="1" si="14">SUMPRODUCT(SUMIF(INDIRECT("'"&amp;gamesheets&amp;"'!A2"),"R",INDIRECT("'"&amp;gamesheets&amp;"'!o"&amp;ROW(O7))))</f>
        <v>22</v>
      </c>
      <c r="T7" s="100">
        <f t="shared" ref="T7:T32" ca="1" si="15">SUMPRODUCT(SUMIF(INDIRECT("'"&amp;gamesheets&amp;"'!A2"),"R",INDIRECT("'"&amp;gamesheets&amp;"'!p"&amp;ROW(P7))))</f>
        <v>16</v>
      </c>
      <c r="U7" s="103">
        <f ca="1">IF($B7&gt;0,L7/$B7,"")</f>
        <v>18.5</v>
      </c>
      <c r="V7" s="103">
        <f ca="1">IF($B7&gt;0,M7/$B7,0)</f>
        <v>2.9</v>
      </c>
      <c r="W7" s="103">
        <f ca="1">IF($B7&gt;0,N7/$B7,0)</f>
        <v>5.4</v>
      </c>
      <c r="X7" s="103">
        <f t="shared" ref="X7:AC22" ca="1" si="16">IF($B7&gt;0,O7/$B7,0)</f>
        <v>8.3000000000000007</v>
      </c>
      <c r="Y7" s="103">
        <f t="shared" ca="1" si="16"/>
        <v>2.2999999999999998</v>
      </c>
      <c r="Z7" s="103">
        <f t="shared" ca="1" si="16"/>
        <v>0.9</v>
      </c>
      <c r="AA7" s="103">
        <f t="shared" ca="1" si="16"/>
        <v>0.6</v>
      </c>
      <c r="AB7" s="103">
        <f t="shared" ca="1" si="16"/>
        <v>2.2000000000000002</v>
      </c>
      <c r="AC7" s="104">
        <f t="shared" ca="1" si="16"/>
        <v>1.6</v>
      </c>
      <c r="AD7" s="149" t="str">
        <f>Roster!$B$1</f>
        <v>Upton</v>
      </c>
      <c r="AE7" s="150">
        <f ca="1">IF($B7&gt;0,$D7/$B7,0)</f>
        <v>6.1</v>
      </c>
      <c r="AF7" s="150">
        <f ca="1">IF($B7&gt;0,$J7/$B7,0)</f>
        <v>3.6</v>
      </c>
      <c r="AG7" s="151">
        <f ca="1">IF($D7+$G7&gt;0,($C7+$F7)/($D7+$G7),0)</f>
        <v>0.48965517241379308</v>
      </c>
      <c r="AH7" s="150">
        <f ca="1">IF($B7&gt;0,($D7+$G7)/$B7,0)</f>
        <v>14.5</v>
      </c>
      <c r="AI7" s="149" t="str">
        <f>Roster!$D$2</f>
        <v>Northeast</v>
      </c>
      <c r="AJ7" s="149">
        <f t="shared" ref="AJ7:AJ30" ca="1" si="17">SUMPRODUCT(SUMIF(INDIRECT("'"&amp;gamesheets&amp;"'!a2"),"R",INDIRECT("'"&amp;gamesheets&amp;"'!g4")))+SUMPRODUCT(SUMIF(INDIRECT("'"&amp;gamesheets&amp;"'!a2"),"R",INDIRECT("'"&amp;gamesheets&amp;"'!i4")))</f>
        <v>10</v>
      </c>
    </row>
    <row r="8" spans="1:36" s="94" customFormat="1" ht="12.75" customHeight="1" x14ac:dyDescent="0.3">
      <c r="A8" s="105" t="str">
        <f>IF(OR(Roster!A8&lt;&gt;"",Roster!B8&lt;&gt;""),PROPER(Roster!B8)&amp;", "&amp;Roster!A8,"")</f>
        <v>Dillon Barritt, 20</v>
      </c>
      <c r="B8" s="106">
        <f t="shared" ca="1" si="0"/>
        <v>10</v>
      </c>
      <c r="C8" s="107">
        <f t="shared" ca="1" si="1"/>
        <v>26</v>
      </c>
      <c r="D8" s="107">
        <f t="shared" ca="1" si="2"/>
        <v>81</v>
      </c>
      <c r="E8" s="108">
        <f t="shared" ref="E8:E32" ca="1" si="18">IF(D8&gt;0,C8/D8,"")</f>
        <v>0.32098765432098764</v>
      </c>
      <c r="F8" s="107">
        <f t="shared" ca="1" si="3"/>
        <v>15</v>
      </c>
      <c r="G8" s="107">
        <f t="shared" ca="1" si="4"/>
        <v>35</v>
      </c>
      <c r="H8" s="108">
        <f t="shared" ref="H8:H32" ca="1" si="19">IF(G8&gt;0,F8/G8,"")</f>
        <v>0.42857142857142855</v>
      </c>
      <c r="I8" s="107">
        <f t="shared" ca="1" si="5"/>
        <v>7</v>
      </c>
      <c r="J8" s="107">
        <f t="shared" ca="1" si="6"/>
        <v>9</v>
      </c>
      <c r="K8" s="108">
        <f t="shared" ref="K8:K32" ca="1" si="20">IF(J8&gt;0,I8/J8,"")</f>
        <v>0.77777777777777779</v>
      </c>
      <c r="L8" s="107">
        <f t="shared" ca="1" si="7"/>
        <v>115</v>
      </c>
      <c r="M8" s="107">
        <f t="shared" ca="1" si="8"/>
        <v>13</v>
      </c>
      <c r="N8" s="107">
        <f t="shared" ca="1" si="9"/>
        <v>22</v>
      </c>
      <c r="O8" s="107">
        <f t="shared" ca="1" si="10"/>
        <v>35</v>
      </c>
      <c r="P8" s="107">
        <f t="shared" ca="1" si="11"/>
        <v>25</v>
      </c>
      <c r="Q8" s="107">
        <f t="shared" ca="1" si="12"/>
        <v>21</v>
      </c>
      <c r="R8" s="107">
        <f t="shared" ca="1" si="13"/>
        <v>1</v>
      </c>
      <c r="S8" s="107">
        <f t="shared" ca="1" si="14"/>
        <v>19</v>
      </c>
      <c r="T8" s="106">
        <f t="shared" ca="1" si="15"/>
        <v>20</v>
      </c>
      <c r="U8" s="109">
        <f t="shared" ref="U8:U30" ca="1" si="21">IF($B8&gt;0,L8/$B8,"")</f>
        <v>11.5</v>
      </c>
      <c r="V8" s="109">
        <f t="shared" ref="V8:AC30" ca="1" si="22">IF($B8&gt;0,M8/$B8,0)</f>
        <v>1.3</v>
      </c>
      <c r="W8" s="109">
        <f t="shared" ca="1" si="22"/>
        <v>2.2000000000000002</v>
      </c>
      <c r="X8" s="109">
        <f t="shared" ca="1" si="16"/>
        <v>3.5</v>
      </c>
      <c r="Y8" s="109">
        <f t="shared" ca="1" si="16"/>
        <v>2.5</v>
      </c>
      <c r="Z8" s="109">
        <f t="shared" ca="1" si="16"/>
        <v>2.1</v>
      </c>
      <c r="AA8" s="109">
        <f t="shared" ca="1" si="16"/>
        <v>0.1</v>
      </c>
      <c r="AB8" s="109">
        <f t="shared" ca="1" si="16"/>
        <v>1.9</v>
      </c>
      <c r="AC8" s="110">
        <f t="shared" ca="1" si="16"/>
        <v>2</v>
      </c>
      <c r="AD8" s="149" t="str">
        <f>Roster!$B$1</f>
        <v>Upton</v>
      </c>
      <c r="AE8" s="150">
        <f t="shared" ref="AE8:AE30" ca="1" si="23">IF($B8&gt;0,$D8/$B8,0)</f>
        <v>8.1</v>
      </c>
      <c r="AF8" s="150">
        <f t="shared" ref="AF8:AF30" ca="1" si="24">IF($B8&gt;0,$J8/$B8,0)</f>
        <v>0.9</v>
      </c>
      <c r="AG8" s="151">
        <f t="shared" ref="AG8:AG30" ca="1" si="25">IF($D8+$G8&gt;0,($C8+$F8)/($D8+$G8),0)</f>
        <v>0.35344827586206895</v>
      </c>
      <c r="AH8" s="150">
        <f t="shared" ref="AH8:AH30" ca="1" si="26">IF($B8&gt;0,($D8+$G8)/$B8,0)</f>
        <v>11.6</v>
      </c>
      <c r="AI8" s="149" t="str">
        <f>Roster!$D$2</f>
        <v>Northeast</v>
      </c>
      <c r="AJ8" s="149">
        <f t="shared" ca="1" si="17"/>
        <v>10</v>
      </c>
    </row>
    <row r="9" spans="1:36" s="94" customFormat="1" ht="12.75" customHeight="1" x14ac:dyDescent="0.3">
      <c r="A9" s="111" t="str">
        <f>IF(OR(Roster!A9&lt;&gt;"",Roster!B9&lt;&gt;""),PROPER(Roster!B9)&amp;", "&amp;Roster!A9,"")</f>
        <v>Dawson Butts, 14</v>
      </c>
      <c r="B9" s="112">
        <f t="shared" ca="1" si="0"/>
        <v>10</v>
      </c>
      <c r="C9" s="101">
        <f t="shared" ca="1" si="1"/>
        <v>1</v>
      </c>
      <c r="D9" s="101">
        <f t="shared" ca="1" si="2"/>
        <v>5</v>
      </c>
      <c r="E9" s="113">
        <f t="shared" ca="1" si="18"/>
        <v>0.2</v>
      </c>
      <c r="F9" s="101">
        <f t="shared" ca="1" si="3"/>
        <v>17</v>
      </c>
      <c r="G9" s="101">
        <f t="shared" ca="1" si="4"/>
        <v>36</v>
      </c>
      <c r="H9" s="113">
        <f t="shared" ca="1" si="19"/>
        <v>0.47222222222222221</v>
      </c>
      <c r="I9" s="101">
        <f t="shared" ca="1" si="5"/>
        <v>7</v>
      </c>
      <c r="J9" s="101">
        <f t="shared" ca="1" si="6"/>
        <v>23</v>
      </c>
      <c r="K9" s="113">
        <f t="shared" ca="1" si="20"/>
        <v>0.30434782608695654</v>
      </c>
      <c r="L9" s="101">
        <f t="shared" ca="1" si="7"/>
        <v>44</v>
      </c>
      <c r="M9" s="101">
        <f t="shared" ca="1" si="8"/>
        <v>17</v>
      </c>
      <c r="N9" s="101">
        <f t="shared" ca="1" si="9"/>
        <v>32</v>
      </c>
      <c r="O9" s="101">
        <f t="shared" ca="1" si="10"/>
        <v>49</v>
      </c>
      <c r="P9" s="101">
        <f t="shared" ca="1" si="11"/>
        <v>39</v>
      </c>
      <c r="Q9" s="101">
        <f t="shared" ca="1" si="12"/>
        <v>20</v>
      </c>
      <c r="R9" s="101">
        <f t="shared" ca="1" si="13"/>
        <v>2</v>
      </c>
      <c r="S9" s="101">
        <f t="shared" ca="1" si="14"/>
        <v>16</v>
      </c>
      <c r="T9" s="112">
        <f t="shared" ca="1" si="15"/>
        <v>12</v>
      </c>
      <c r="U9" s="103">
        <f t="shared" ca="1" si="21"/>
        <v>4.4000000000000004</v>
      </c>
      <c r="V9" s="103">
        <f t="shared" ca="1" si="22"/>
        <v>1.7</v>
      </c>
      <c r="W9" s="103">
        <f t="shared" ca="1" si="22"/>
        <v>3.2</v>
      </c>
      <c r="X9" s="103">
        <f t="shared" ca="1" si="16"/>
        <v>4.9000000000000004</v>
      </c>
      <c r="Y9" s="103">
        <f t="shared" ca="1" si="16"/>
        <v>3.9</v>
      </c>
      <c r="Z9" s="103">
        <f t="shared" ca="1" si="16"/>
        <v>2</v>
      </c>
      <c r="AA9" s="103">
        <f t="shared" ca="1" si="16"/>
        <v>0.2</v>
      </c>
      <c r="AB9" s="103">
        <f t="shared" ca="1" si="16"/>
        <v>1.6</v>
      </c>
      <c r="AC9" s="114">
        <f t="shared" ca="1" si="16"/>
        <v>1.2</v>
      </c>
      <c r="AD9" s="149" t="str">
        <f>Roster!$B$1</f>
        <v>Upton</v>
      </c>
      <c r="AE9" s="150">
        <f t="shared" ca="1" si="23"/>
        <v>0.5</v>
      </c>
      <c r="AF9" s="150">
        <f t="shared" ca="1" si="24"/>
        <v>2.2999999999999998</v>
      </c>
      <c r="AG9" s="151">
        <f t="shared" ca="1" si="25"/>
        <v>0.43902439024390244</v>
      </c>
      <c r="AH9" s="150">
        <f t="shared" ca="1" si="26"/>
        <v>4.0999999999999996</v>
      </c>
      <c r="AI9" s="149" t="str">
        <f>Roster!$D$2</f>
        <v>Northeast</v>
      </c>
      <c r="AJ9" s="149">
        <f t="shared" ca="1" si="17"/>
        <v>10</v>
      </c>
    </row>
    <row r="10" spans="1:36" s="94" customFormat="1" ht="12.75" customHeight="1" x14ac:dyDescent="0.3">
      <c r="A10" s="105" t="str">
        <f>IF(OR(Roster!A10&lt;&gt;"",Roster!B10&lt;&gt;""),PROPER(Roster!B10)&amp;", "&amp;Roster!A10,"")</f>
        <v>Jayden Caylor, 12</v>
      </c>
      <c r="B10" s="106">
        <f t="shared" ca="1" si="0"/>
        <v>5</v>
      </c>
      <c r="C10" s="107">
        <f t="shared" ca="1" si="1"/>
        <v>3</v>
      </c>
      <c r="D10" s="107">
        <f t="shared" ca="1" si="2"/>
        <v>4</v>
      </c>
      <c r="E10" s="108">
        <f t="shared" ca="1" si="18"/>
        <v>0.75</v>
      </c>
      <c r="F10" s="107">
        <f t="shared" ca="1" si="3"/>
        <v>12</v>
      </c>
      <c r="G10" s="107">
        <f t="shared" ca="1" si="4"/>
        <v>19</v>
      </c>
      <c r="H10" s="108">
        <f t="shared" ca="1" si="19"/>
        <v>0.63157894736842102</v>
      </c>
      <c r="I10" s="107">
        <f t="shared" ca="1" si="5"/>
        <v>3</v>
      </c>
      <c r="J10" s="107">
        <f t="shared" ca="1" si="6"/>
        <v>4</v>
      </c>
      <c r="K10" s="108">
        <f t="shared" ca="1" si="20"/>
        <v>0.75</v>
      </c>
      <c r="L10" s="107">
        <f t="shared" ca="1" si="7"/>
        <v>36</v>
      </c>
      <c r="M10" s="107">
        <f t="shared" ca="1" si="8"/>
        <v>7</v>
      </c>
      <c r="N10" s="107">
        <f t="shared" ca="1" si="9"/>
        <v>16</v>
      </c>
      <c r="O10" s="107">
        <f t="shared" ca="1" si="10"/>
        <v>23</v>
      </c>
      <c r="P10" s="107">
        <f t="shared" ca="1" si="11"/>
        <v>8</v>
      </c>
      <c r="Q10" s="107">
        <f t="shared" ca="1" si="12"/>
        <v>8</v>
      </c>
      <c r="R10" s="107">
        <f t="shared" ca="1" si="13"/>
        <v>1</v>
      </c>
      <c r="S10" s="107">
        <f t="shared" ca="1" si="14"/>
        <v>9</v>
      </c>
      <c r="T10" s="106">
        <f t="shared" ca="1" si="15"/>
        <v>13</v>
      </c>
      <c r="U10" s="109">
        <f t="shared" ca="1" si="21"/>
        <v>7.2</v>
      </c>
      <c r="V10" s="109">
        <f t="shared" ca="1" si="22"/>
        <v>1.4</v>
      </c>
      <c r="W10" s="109">
        <f t="shared" ca="1" si="22"/>
        <v>3.2</v>
      </c>
      <c r="X10" s="109">
        <f t="shared" ca="1" si="16"/>
        <v>4.5999999999999996</v>
      </c>
      <c r="Y10" s="109">
        <f t="shared" ca="1" si="16"/>
        <v>1.6</v>
      </c>
      <c r="Z10" s="109">
        <f t="shared" ca="1" si="16"/>
        <v>1.6</v>
      </c>
      <c r="AA10" s="109">
        <f t="shared" ca="1" si="16"/>
        <v>0.2</v>
      </c>
      <c r="AB10" s="109">
        <f t="shared" ca="1" si="16"/>
        <v>1.8</v>
      </c>
      <c r="AC10" s="110">
        <f t="shared" ca="1" si="16"/>
        <v>2.6</v>
      </c>
      <c r="AD10" s="149" t="str">
        <f>Roster!$B$1</f>
        <v>Upton</v>
      </c>
      <c r="AE10" s="150">
        <f t="shared" ca="1" si="23"/>
        <v>0.8</v>
      </c>
      <c r="AF10" s="150">
        <f t="shared" ca="1" si="24"/>
        <v>0.8</v>
      </c>
      <c r="AG10" s="151">
        <f t="shared" ca="1" si="25"/>
        <v>0.65217391304347827</v>
      </c>
      <c r="AH10" s="150">
        <f t="shared" ca="1" si="26"/>
        <v>4.5999999999999996</v>
      </c>
      <c r="AI10" s="149" t="str">
        <f>Roster!$D$2</f>
        <v>Northeast</v>
      </c>
      <c r="AJ10" s="149">
        <f t="shared" ca="1" si="17"/>
        <v>10</v>
      </c>
    </row>
    <row r="11" spans="1:36" s="94" customFormat="1" ht="12.75" customHeight="1" x14ac:dyDescent="0.3">
      <c r="A11" s="111" t="str">
        <f>IF(OR(Roster!A11&lt;&gt;"",Roster!B11&lt;&gt;""),PROPER(Roster!B11)&amp;", "&amp;Roster!A11,"")</f>
        <v>Clayton Louderback, 23</v>
      </c>
      <c r="B11" s="112">
        <f t="shared" ca="1" si="0"/>
        <v>8</v>
      </c>
      <c r="C11" s="101">
        <f t="shared" ca="1" si="1"/>
        <v>6</v>
      </c>
      <c r="D11" s="101">
        <f t="shared" ca="1" si="2"/>
        <v>20</v>
      </c>
      <c r="E11" s="113">
        <f t="shared" ca="1" si="18"/>
        <v>0.3</v>
      </c>
      <c r="F11" s="101">
        <f t="shared" ca="1" si="3"/>
        <v>53</v>
      </c>
      <c r="G11" s="101">
        <f t="shared" ca="1" si="4"/>
        <v>103</v>
      </c>
      <c r="H11" s="113">
        <f t="shared" ca="1" si="19"/>
        <v>0.5145631067961165</v>
      </c>
      <c r="I11" s="101">
        <f t="shared" ca="1" si="5"/>
        <v>31</v>
      </c>
      <c r="J11" s="101">
        <f t="shared" ca="1" si="6"/>
        <v>46</v>
      </c>
      <c r="K11" s="113">
        <f t="shared" ca="1" si="20"/>
        <v>0.67391304347826086</v>
      </c>
      <c r="L11" s="101">
        <f t="shared" ca="1" si="7"/>
        <v>155</v>
      </c>
      <c r="M11" s="101">
        <f t="shared" ca="1" si="8"/>
        <v>30</v>
      </c>
      <c r="N11" s="101">
        <f t="shared" ca="1" si="9"/>
        <v>41</v>
      </c>
      <c r="O11" s="101">
        <f t="shared" ca="1" si="10"/>
        <v>71</v>
      </c>
      <c r="P11" s="101">
        <f t="shared" ca="1" si="11"/>
        <v>25</v>
      </c>
      <c r="Q11" s="101">
        <f t="shared" ca="1" si="12"/>
        <v>24</v>
      </c>
      <c r="R11" s="101">
        <f t="shared" ca="1" si="13"/>
        <v>3</v>
      </c>
      <c r="S11" s="101">
        <f t="shared" ca="1" si="14"/>
        <v>30</v>
      </c>
      <c r="T11" s="112">
        <f t="shared" ca="1" si="15"/>
        <v>21</v>
      </c>
      <c r="U11" s="103">
        <f t="shared" ca="1" si="21"/>
        <v>19.375</v>
      </c>
      <c r="V11" s="103">
        <f t="shared" ca="1" si="22"/>
        <v>3.75</v>
      </c>
      <c r="W11" s="103">
        <f t="shared" ca="1" si="22"/>
        <v>5.125</v>
      </c>
      <c r="X11" s="103">
        <f t="shared" ca="1" si="16"/>
        <v>8.875</v>
      </c>
      <c r="Y11" s="103">
        <f t="shared" ca="1" si="16"/>
        <v>3.125</v>
      </c>
      <c r="Z11" s="103">
        <f t="shared" ca="1" si="16"/>
        <v>3</v>
      </c>
      <c r="AA11" s="103">
        <f t="shared" ca="1" si="16"/>
        <v>0.375</v>
      </c>
      <c r="AB11" s="103">
        <f t="shared" ca="1" si="16"/>
        <v>3.75</v>
      </c>
      <c r="AC11" s="114">
        <f t="shared" ca="1" si="16"/>
        <v>2.625</v>
      </c>
      <c r="AD11" s="149" t="str">
        <f>Roster!$B$1</f>
        <v>Upton</v>
      </c>
      <c r="AE11" s="150">
        <f t="shared" ca="1" si="23"/>
        <v>2.5</v>
      </c>
      <c r="AF11" s="150">
        <f t="shared" ca="1" si="24"/>
        <v>5.75</v>
      </c>
      <c r="AG11" s="151">
        <f t="shared" ca="1" si="25"/>
        <v>0.47967479674796748</v>
      </c>
      <c r="AH11" s="150">
        <f t="shared" ca="1" si="26"/>
        <v>15.375</v>
      </c>
      <c r="AI11" s="149" t="str">
        <f>Roster!$D$2</f>
        <v>Northeast</v>
      </c>
      <c r="AJ11" s="149">
        <f t="shared" ca="1" si="17"/>
        <v>10</v>
      </c>
    </row>
    <row r="12" spans="1:36" s="94" customFormat="1" ht="12.75" customHeight="1" x14ac:dyDescent="0.3">
      <c r="A12" s="105" t="str">
        <f>IF(OR(Roster!A12&lt;&gt;"",Roster!B12&lt;&gt;""),PROPER(Roster!B12)&amp;", "&amp;Roster!A12,"")</f>
        <v>Jess Claycomb, 10</v>
      </c>
      <c r="B12" s="106">
        <f t="shared" ca="1" si="0"/>
        <v>10</v>
      </c>
      <c r="C12" s="107">
        <f t="shared" ca="1" si="1"/>
        <v>3</v>
      </c>
      <c r="D12" s="107">
        <f t="shared" ca="1" si="2"/>
        <v>19</v>
      </c>
      <c r="E12" s="108">
        <f t="shared" ca="1" si="18"/>
        <v>0.15789473684210525</v>
      </c>
      <c r="F12" s="107">
        <f t="shared" ca="1" si="3"/>
        <v>34</v>
      </c>
      <c r="G12" s="107">
        <f t="shared" ca="1" si="4"/>
        <v>54</v>
      </c>
      <c r="H12" s="108">
        <f t="shared" ca="1" si="19"/>
        <v>0.62962962962962965</v>
      </c>
      <c r="I12" s="107">
        <f t="shared" ca="1" si="5"/>
        <v>17</v>
      </c>
      <c r="J12" s="107">
        <f t="shared" ca="1" si="6"/>
        <v>22</v>
      </c>
      <c r="K12" s="108">
        <f t="shared" ca="1" si="20"/>
        <v>0.77272727272727271</v>
      </c>
      <c r="L12" s="107">
        <f t="shared" ca="1" si="7"/>
        <v>94</v>
      </c>
      <c r="M12" s="107">
        <f t="shared" ca="1" si="8"/>
        <v>15</v>
      </c>
      <c r="N12" s="107">
        <f t="shared" ca="1" si="9"/>
        <v>24</v>
      </c>
      <c r="O12" s="107">
        <f t="shared" ca="1" si="10"/>
        <v>39</v>
      </c>
      <c r="P12" s="107">
        <f t="shared" ca="1" si="11"/>
        <v>29</v>
      </c>
      <c r="Q12" s="107">
        <f t="shared" ca="1" si="12"/>
        <v>8</v>
      </c>
      <c r="R12" s="107">
        <f t="shared" ca="1" si="13"/>
        <v>0</v>
      </c>
      <c r="S12" s="107">
        <f t="shared" ca="1" si="14"/>
        <v>13</v>
      </c>
      <c r="T12" s="106">
        <f t="shared" ca="1" si="15"/>
        <v>22</v>
      </c>
      <c r="U12" s="109">
        <f t="shared" ca="1" si="21"/>
        <v>9.4</v>
      </c>
      <c r="V12" s="109">
        <f t="shared" ca="1" si="22"/>
        <v>1.5</v>
      </c>
      <c r="W12" s="109">
        <f t="shared" ca="1" si="22"/>
        <v>2.4</v>
      </c>
      <c r="X12" s="109">
        <f t="shared" ca="1" si="16"/>
        <v>3.9</v>
      </c>
      <c r="Y12" s="109">
        <f t="shared" ca="1" si="16"/>
        <v>2.9</v>
      </c>
      <c r="Z12" s="109">
        <f t="shared" ca="1" si="16"/>
        <v>0.8</v>
      </c>
      <c r="AA12" s="109">
        <f t="shared" ca="1" si="16"/>
        <v>0</v>
      </c>
      <c r="AB12" s="109">
        <f t="shared" ca="1" si="16"/>
        <v>1.3</v>
      </c>
      <c r="AC12" s="110">
        <f t="shared" ca="1" si="16"/>
        <v>2.2000000000000002</v>
      </c>
      <c r="AD12" s="149" t="str">
        <f>Roster!$B$1</f>
        <v>Upton</v>
      </c>
      <c r="AE12" s="150">
        <f t="shared" ca="1" si="23"/>
        <v>1.9</v>
      </c>
      <c r="AF12" s="150">
        <f t="shared" ca="1" si="24"/>
        <v>2.2000000000000002</v>
      </c>
      <c r="AG12" s="151">
        <f t="shared" ca="1" si="25"/>
        <v>0.50684931506849318</v>
      </c>
      <c r="AH12" s="150">
        <f t="shared" ca="1" si="26"/>
        <v>7.3</v>
      </c>
      <c r="AI12" s="149" t="str">
        <f>Roster!$D$2</f>
        <v>Northeast</v>
      </c>
      <c r="AJ12" s="149">
        <f t="shared" ca="1" si="17"/>
        <v>10</v>
      </c>
    </row>
    <row r="13" spans="1:36" s="94" customFormat="1" ht="12.75" customHeight="1" x14ac:dyDescent="0.3">
      <c r="A13" s="111" t="str">
        <f>IF(OR(Roster!A13&lt;&gt;"",Roster!B13&lt;&gt;""),PROPER(Roster!B13)&amp;", "&amp;Roster!A13,"")</f>
        <v>Maxx Cowger, 4</v>
      </c>
      <c r="B13" s="112">
        <f t="shared" ca="1" si="0"/>
        <v>1</v>
      </c>
      <c r="C13" s="101">
        <f t="shared" ca="1" si="1"/>
        <v>0</v>
      </c>
      <c r="D13" s="101">
        <f t="shared" ca="1" si="2"/>
        <v>0</v>
      </c>
      <c r="E13" s="113" t="str">
        <f t="shared" ca="1" si="18"/>
        <v/>
      </c>
      <c r="F13" s="101">
        <f t="shared" ca="1" si="3"/>
        <v>0</v>
      </c>
      <c r="G13" s="101">
        <f t="shared" ca="1" si="4"/>
        <v>0</v>
      </c>
      <c r="H13" s="113" t="str">
        <f t="shared" ca="1" si="19"/>
        <v/>
      </c>
      <c r="I13" s="101">
        <f t="shared" ca="1" si="5"/>
        <v>0</v>
      </c>
      <c r="J13" s="101">
        <f t="shared" ca="1" si="6"/>
        <v>0</v>
      </c>
      <c r="K13" s="113" t="str">
        <f t="shared" ca="1" si="20"/>
        <v/>
      </c>
      <c r="L13" s="101">
        <f t="shared" ca="1" si="7"/>
        <v>0</v>
      </c>
      <c r="M13" s="101">
        <f t="shared" ca="1" si="8"/>
        <v>0</v>
      </c>
      <c r="N13" s="101">
        <f t="shared" ca="1" si="9"/>
        <v>0</v>
      </c>
      <c r="O13" s="101">
        <f t="shared" ca="1" si="10"/>
        <v>0</v>
      </c>
      <c r="P13" s="101">
        <f t="shared" ca="1" si="11"/>
        <v>0</v>
      </c>
      <c r="Q13" s="101">
        <f t="shared" ca="1" si="12"/>
        <v>0</v>
      </c>
      <c r="R13" s="101">
        <f t="shared" ca="1" si="13"/>
        <v>0</v>
      </c>
      <c r="S13" s="101">
        <f t="shared" ca="1" si="14"/>
        <v>0</v>
      </c>
      <c r="T13" s="112">
        <f t="shared" ca="1" si="15"/>
        <v>0</v>
      </c>
      <c r="U13" s="103">
        <f t="shared" ca="1" si="21"/>
        <v>0</v>
      </c>
      <c r="V13" s="103">
        <f t="shared" ca="1" si="22"/>
        <v>0</v>
      </c>
      <c r="W13" s="103">
        <f t="shared" ca="1" si="22"/>
        <v>0</v>
      </c>
      <c r="X13" s="103">
        <f t="shared" ca="1" si="16"/>
        <v>0</v>
      </c>
      <c r="Y13" s="103">
        <f t="shared" ca="1" si="16"/>
        <v>0</v>
      </c>
      <c r="Z13" s="103">
        <f t="shared" ca="1" si="16"/>
        <v>0</v>
      </c>
      <c r="AA13" s="103">
        <f t="shared" ca="1" si="16"/>
        <v>0</v>
      </c>
      <c r="AB13" s="103">
        <f t="shared" ca="1" si="16"/>
        <v>0</v>
      </c>
      <c r="AC13" s="114">
        <f t="shared" ca="1" si="16"/>
        <v>0</v>
      </c>
      <c r="AD13" s="149" t="str">
        <f>Roster!$B$1</f>
        <v>Upton</v>
      </c>
      <c r="AE13" s="150">
        <f t="shared" ca="1" si="23"/>
        <v>0</v>
      </c>
      <c r="AF13" s="150">
        <f t="shared" ca="1" si="24"/>
        <v>0</v>
      </c>
      <c r="AG13" s="151">
        <f t="shared" ca="1" si="25"/>
        <v>0</v>
      </c>
      <c r="AH13" s="150">
        <f t="shared" ca="1" si="26"/>
        <v>0</v>
      </c>
      <c r="AI13" s="149" t="str">
        <f>Roster!$D$2</f>
        <v>Northeast</v>
      </c>
      <c r="AJ13" s="149">
        <f t="shared" ca="1" si="17"/>
        <v>10</v>
      </c>
    </row>
    <row r="14" spans="1:36" s="94" customFormat="1" ht="12.75" customHeight="1" x14ac:dyDescent="0.3">
      <c r="A14" s="105" t="str">
        <f>IF(OR(Roster!A14&lt;&gt;"",Roster!B14&lt;&gt;""),PROPER(Roster!B14)&amp;", "&amp;Roster!A14,"")</f>
        <v>Brayden Bruce, 22</v>
      </c>
      <c r="B14" s="106">
        <f t="shared" ca="1" si="0"/>
        <v>10</v>
      </c>
      <c r="C14" s="107">
        <f t="shared" ca="1" si="1"/>
        <v>6</v>
      </c>
      <c r="D14" s="107">
        <f t="shared" ca="1" si="2"/>
        <v>24</v>
      </c>
      <c r="E14" s="108">
        <f t="shared" ca="1" si="18"/>
        <v>0.25</v>
      </c>
      <c r="F14" s="107">
        <f t="shared" ca="1" si="3"/>
        <v>5</v>
      </c>
      <c r="G14" s="107">
        <f t="shared" ca="1" si="4"/>
        <v>14</v>
      </c>
      <c r="H14" s="108">
        <f t="shared" ca="1" si="19"/>
        <v>0.35714285714285715</v>
      </c>
      <c r="I14" s="107">
        <f t="shared" ca="1" si="5"/>
        <v>2</v>
      </c>
      <c r="J14" s="107">
        <f t="shared" ca="1" si="6"/>
        <v>4</v>
      </c>
      <c r="K14" s="108">
        <f t="shared" ca="1" si="20"/>
        <v>0.5</v>
      </c>
      <c r="L14" s="107">
        <f t="shared" ca="1" si="7"/>
        <v>30</v>
      </c>
      <c r="M14" s="107">
        <f t="shared" ca="1" si="8"/>
        <v>8</v>
      </c>
      <c r="N14" s="107">
        <f t="shared" ca="1" si="9"/>
        <v>6</v>
      </c>
      <c r="O14" s="107">
        <f t="shared" ca="1" si="10"/>
        <v>14</v>
      </c>
      <c r="P14" s="107">
        <f t="shared" ca="1" si="11"/>
        <v>29</v>
      </c>
      <c r="Q14" s="107">
        <f t="shared" ca="1" si="12"/>
        <v>6</v>
      </c>
      <c r="R14" s="107">
        <f t="shared" ca="1" si="13"/>
        <v>0</v>
      </c>
      <c r="S14" s="107">
        <f t="shared" ca="1" si="14"/>
        <v>15</v>
      </c>
      <c r="T14" s="106">
        <f t="shared" ca="1" si="15"/>
        <v>16</v>
      </c>
      <c r="U14" s="109">
        <f t="shared" ca="1" si="21"/>
        <v>3</v>
      </c>
      <c r="V14" s="109">
        <f t="shared" ca="1" si="22"/>
        <v>0.8</v>
      </c>
      <c r="W14" s="109">
        <f t="shared" ca="1" si="22"/>
        <v>0.6</v>
      </c>
      <c r="X14" s="109">
        <f t="shared" ca="1" si="16"/>
        <v>1.4</v>
      </c>
      <c r="Y14" s="109">
        <f t="shared" ca="1" si="16"/>
        <v>2.9</v>
      </c>
      <c r="Z14" s="109">
        <f t="shared" ca="1" si="16"/>
        <v>0.6</v>
      </c>
      <c r="AA14" s="109">
        <f t="shared" ca="1" si="16"/>
        <v>0</v>
      </c>
      <c r="AB14" s="109">
        <f t="shared" ca="1" si="16"/>
        <v>1.5</v>
      </c>
      <c r="AC14" s="110">
        <f t="shared" ca="1" si="16"/>
        <v>1.6</v>
      </c>
      <c r="AD14" s="149" t="str">
        <f>Roster!$B$1</f>
        <v>Upton</v>
      </c>
      <c r="AE14" s="150">
        <f t="shared" ca="1" si="23"/>
        <v>2.4</v>
      </c>
      <c r="AF14" s="150">
        <f t="shared" ca="1" si="24"/>
        <v>0.4</v>
      </c>
      <c r="AG14" s="151">
        <f t="shared" ca="1" si="25"/>
        <v>0.28947368421052633</v>
      </c>
      <c r="AH14" s="150">
        <f t="shared" ca="1" si="26"/>
        <v>3.8</v>
      </c>
      <c r="AI14" s="149" t="str">
        <f>Roster!$D$2</f>
        <v>Northeast</v>
      </c>
      <c r="AJ14" s="149">
        <f t="shared" ca="1" si="17"/>
        <v>10</v>
      </c>
    </row>
    <row r="15" spans="1:36" s="94" customFormat="1" ht="12.75" customHeight="1" x14ac:dyDescent="0.3">
      <c r="A15" s="111" t="str">
        <f>IF(OR(Roster!A15&lt;&gt;"",Roster!B15&lt;&gt;""),PROPER(Roster!B15)&amp;", "&amp;Roster!A15,"")</f>
        <v>Jo Bishop, 30</v>
      </c>
      <c r="B15" s="112">
        <f t="shared" ca="1" si="0"/>
        <v>7</v>
      </c>
      <c r="C15" s="101">
        <f t="shared" ca="1" si="1"/>
        <v>0</v>
      </c>
      <c r="D15" s="101">
        <f t="shared" ca="1" si="2"/>
        <v>0</v>
      </c>
      <c r="E15" s="113" t="str">
        <f t="shared" ca="1" si="18"/>
        <v/>
      </c>
      <c r="F15" s="101">
        <f t="shared" ca="1" si="3"/>
        <v>1</v>
      </c>
      <c r="G15" s="101">
        <f t="shared" ca="1" si="4"/>
        <v>3</v>
      </c>
      <c r="H15" s="113">
        <f t="shared" ca="1" si="19"/>
        <v>0.33333333333333331</v>
      </c>
      <c r="I15" s="101">
        <f t="shared" ca="1" si="5"/>
        <v>2</v>
      </c>
      <c r="J15" s="101">
        <f t="shared" ca="1" si="6"/>
        <v>2</v>
      </c>
      <c r="K15" s="113">
        <f t="shared" ca="1" si="20"/>
        <v>1</v>
      </c>
      <c r="L15" s="101">
        <f t="shared" ca="1" si="7"/>
        <v>4</v>
      </c>
      <c r="M15" s="101">
        <f t="shared" ca="1" si="8"/>
        <v>3</v>
      </c>
      <c r="N15" s="101">
        <f t="shared" ca="1" si="9"/>
        <v>5</v>
      </c>
      <c r="O15" s="101">
        <f t="shared" ca="1" si="10"/>
        <v>8</v>
      </c>
      <c r="P15" s="101">
        <f t="shared" ca="1" si="11"/>
        <v>1</v>
      </c>
      <c r="Q15" s="101">
        <f t="shared" ca="1" si="12"/>
        <v>2</v>
      </c>
      <c r="R15" s="101">
        <f t="shared" ca="1" si="13"/>
        <v>0</v>
      </c>
      <c r="S15" s="101">
        <f t="shared" ca="1" si="14"/>
        <v>3</v>
      </c>
      <c r="T15" s="112">
        <f t="shared" ca="1" si="15"/>
        <v>5</v>
      </c>
      <c r="U15" s="103">
        <f t="shared" ca="1" si="21"/>
        <v>0.5714285714285714</v>
      </c>
      <c r="V15" s="103">
        <f t="shared" ca="1" si="22"/>
        <v>0.42857142857142855</v>
      </c>
      <c r="W15" s="103">
        <f t="shared" ca="1" si="22"/>
        <v>0.7142857142857143</v>
      </c>
      <c r="X15" s="103">
        <f t="shared" ca="1" si="16"/>
        <v>1.1428571428571428</v>
      </c>
      <c r="Y15" s="103">
        <f t="shared" ca="1" si="16"/>
        <v>0.14285714285714285</v>
      </c>
      <c r="Z15" s="103">
        <f t="shared" ca="1" si="16"/>
        <v>0.2857142857142857</v>
      </c>
      <c r="AA15" s="103">
        <f t="shared" ca="1" si="16"/>
        <v>0</v>
      </c>
      <c r="AB15" s="103">
        <f t="shared" ca="1" si="16"/>
        <v>0.42857142857142855</v>
      </c>
      <c r="AC15" s="114">
        <f t="shared" ca="1" si="16"/>
        <v>0.7142857142857143</v>
      </c>
      <c r="AD15" s="149" t="str">
        <f>Roster!$B$1</f>
        <v>Upton</v>
      </c>
      <c r="AE15" s="150">
        <f t="shared" ca="1" si="23"/>
        <v>0</v>
      </c>
      <c r="AF15" s="150">
        <f t="shared" ca="1" si="24"/>
        <v>0.2857142857142857</v>
      </c>
      <c r="AG15" s="151">
        <f t="shared" ca="1" si="25"/>
        <v>0.33333333333333331</v>
      </c>
      <c r="AH15" s="150">
        <f t="shared" ca="1" si="26"/>
        <v>0.42857142857142855</v>
      </c>
      <c r="AI15" s="149" t="str">
        <f>Roster!$D$2</f>
        <v>Northeast</v>
      </c>
      <c r="AJ15" s="149">
        <f t="shared" ca="1" si="17"/>
        <v>10</v>
      </c>
    </row>
    <row r="16" spans="1:36" s="94" customFormat="1" ht="12.75" customHeight="1" x14ac:dyDescent="0.3">
      <c r="A16" s="105" t="str">
        <f>IF(OR(Roster!A16&lt;&gt;"",Roster!B16&lt;&gt;""),PROPER(Roster!B16)&amp;", "&amp;Roster!A16,"")</f>
        <v>Nolan Turner, 33</v>
      </c>
      <c r="B16" s="106">
        <f t="shared" ca="1" si="0"/>
        <v>7</v>
      </c>
      <c r="C16" s="107">
        <f t="shared" ca="1" si="1"/>
        <v>0</v>
      </c>
      <c r="D16" s="107">
        <f t="shared" ca="1" si="2"/>
        <v>1</v>
      </c>
      <c r="E16" s="108">
        <f t="shared" ca="1" si="18"/>
        <v>0</v>
      </c>
      <c r="F16" s="107">
        <f t="shared" ca="1" si="3"/>
        <v>0</v>
      </c>
      <c r="G16" s="107">
        <f t="shared" ca="1" si="4"/>
        <v>4</v>
      </c>
      <c r="H16" s="108">
        <f t="shared" ca="1" si="19"/>
        <v>0</v>
      </c>
      <c r="I16" s="107">
        <f t="shared" ca="1" si="5"/>
        <v>0</v>
      </c>
      <c r="J16" s="107">
        <f t="shared" ca="1" si="6"/>
        <v>1</v>
      </c>
      <c r="K16" s="108">
        <f t="shared" ca="1" si="20"/>
        <v>0</v>
      </c>
      <c r="L16" s="107">
        <f t="shared" ca="1" si="7"/>
        <v>0</v>
      </c>
      <c r="M16" s="107">
        <f t="shared" ca="1" si="8"/>
        <v>2</v>
      </c>
      <c r="N16" s="107">
        <f t="shared" ca="1" si="9"/>
        <v>8</v>
      </c>
      <c r="O16" s="107">
        <f t="shared" ca="1" si="10"/>
        <v>10</v>
      </c>
      <c r="P16" s="107">
        <f t="shared" ca="1" si="11"/>
        <v>2</v>
      </c>
      <c r="Q16" s="107">
        <f t="shared" ca="1" si="12"/>
        <v>1</v>
      </c>
      <c r="R16" s="107">
        <f t="shared" ca="1" si="13"/>
        <v>1</v>
      </c>
      <c r="S16" s="107">
        <f t="shared" ca="1" si="14"/>
        <v>2</v>
      </c>
      <c r="T16" s="106">
        <f t="shared" ca="1" si="15"/>
        <v>11</v>
      </c>
      <c r="U16" s="109">
        <f t="shared" ca="1" si="21"/>
        <v>0</v>
      </c>
      <c r="V16" s="109">
        <f t="shared" ca="1" si="22"/>
        <v>0.2857142857142857</v>
      </c>
      <c r="W16" s="109">
        <f t="shared" ca="1" si="22"/>
        <v>1.1428571428571428</v>
      </c>
      <c r="X16" s="109">
        <f t="shared" ca="1" si="16"/>
        <v>1.4285714285714286</v>
      </c>
      <c r="Y16" s="109">
        <f t="shared" ca="1" si="16"/>
        <v>0.2857142857142857</v>
      </c>
      <c r="Z16" s="109">
        <f t="shared" ca="1" si="16"/>
        <v>0.14285714285714285</v>
      </c>
      <c r="AA16" s="109">
        <f t="shared" ca="1" si="16"/>
        <v>0.14285714285714285</v>
      </c>
      <c r="AB16" s="109">
        <f t="shared" ca="1" si="16"/>
        <v>0.2857142857142857</v>
      </c>
      <c r="AC16" s="110">
        <f t="shared" ca="1" si="16"/>
        <v>1.5714285714285714</v>
      </c>
      <c r="AD16" s="149" t="str">
        <f>Roster!$B$1</f>
        <v>Upton</v>
      </c>
      <c r="AE16" s="150">
        <f t="shared" ca="1" si="23"/>
        <v>0.14285714285714285</v>
      </c>
      <c r="AF16" s="150">
        <f t="shared" ca="1" si="24"/>
        <v>0.14285714285714285</v>
      </c>
      <c r="AG16" s="151">
        <f t="shared" ca="1" si="25"/>
        <v>0</v>
      </c>
      <c r="AH16" s="150">
        <f t="shared" ca="1" si="26"/>
        <v>0.7142857142857143</v>
      </c>
      <c r="AI16" s="149" t="str">
        <f>Roster!$D$2</f>
        <v>Northeast</v>
      </c>
      <c r="AJ16" s="149">
        <f t="shared" ca="1" si="17"/>
        <v>10</v>
      </c>
    </row>
    <row r="17" spans="1:36" s="94" customFormat="1" ht="12.75" customHeight="1" x14ac:dyDescent="0.3">
      <c r="A17" s="111" t="str">
        <f>IF(OR(Roster!A17&lt;&gt;"",Roster!B17&lt;&gt;""),PROPER(Roster!B17)&amp;", "&amp;Roster!A17,"")</f>
        <v>Robert Crawford, 32</v>
      </c>
      <c r="B17" s="112">
        <f t="shared" ca="1" si="0"/>
        <v>6</v>
      </c>
      <c r="C17" s="101">
        <f t="shared" ca="1" si="1"/>
        <v>0</v>
      </c>
      <c r="D17" s="101">
        <f t="shared" ca="1" si="2"/>
        <v>2</v>
      </c>
      <c r="E17" s="113">
        <f t="shared" ca="1" si="18"/>
        <v>0</v>
      </c>
      <c r="F17" s="101">
        <f t="shared" ca="1" si="3"/>
        <v>3</v>
      </c>
      <c r="G17" s="101">
        <f t="shared" ca="1" si="4"/>
        <v>6</v>
      </c>
      <c r="H17" s="113">
        <f t="shared" ca="1" si="19"/>
        <v>0.5</v>
      </c>
      <c r="I17" s="101">
        <f t="shared" ca="1" si="5"/>
        <v>0</v>
      </c>
      <c r="J17" s="101">
        <f t="shared" ca="1" si="6"/>
        <v>2</v>
      </c>
      <c r="K17" s="113">
        <f t="shared" ca="1" si="20"/>
        <v>0</v>
      </c>
      <c r="L17" s="101">
        <f t="shared" ca="1" si="7"/>
        <v>6</v>
      </c>
      <c r="M17" s="101">
        <f t="shared" ca="1" si="8"/>
        <v>1</v>
      </c>
      <c r="N17" s="101">
        <f t="shared" ca="1" si="9"/>
        <v>4</v>
      </c>
      <c r="O17" s="101">
        <f t="shared" ca="1" si="10"/>
        <v>5</v>
      </c>
      <c r="P17" s="101">
        <f t="shared" ca="1" si="11"/>
        <v>2</v>
      </c>
      <c r="Q17" s="101">
        <f t="shared" ca="1" si="12"/>
        <v>0</v>
      </c>
      <c r="R17" s="101">
        <f t="shared" ca="1" si="13"/>
        <v>0</v>
      </c>
      <c r="S17" s="101">
        <f t="shared" ca="1" si="14"/>
        <v>7</v>
      </c>
      <c r="T17" s="112">
        <f t="shared" ca="1" si="15"/>
        <v>4</v>
      </c>
      <c r="U17" s="103">
        <f t="shared" ca="1" si="21"/>
        <v>1</v>
      </c>
      <c r="V17" s="103">
        <f t="shared" ca="1" si="22"/>
        <v>0.16666666666666666</v>
      </c>
      <c r="W17" s="103">
        <f t="shared" ca="1" si="22"/>
        <v>0.66666666666666663</v>
      </c>
      <c r="X17" s="103">
        <f t="shared" ca="1" si="16"/>
        <v>0.83333333333333337</v>
      </c>
      <c r="Y17" s="103">
        <f t="shared" ca="1" si="16"/>
        <v>0.33333333333333331</v>
      </c>
      <c r="Z17" s="103">
        <f t="shared" ca="1" si="16"/>
        <v>0</v>
      </c>
      <c r="AA17" s="103">
        <f t="shared" ca="1" si="16"/>
        <v>0</v>
      </c>
      <c r="AB17" s="103">
        <f t="shared" ca="1" si="16"/>
        <v>1.1666666666666667</v>
      </c>
      <c r="AC17" s="114">
        <f t="shared" ca="1" si="16"/>
        <v>0.66666666666666663</v>
      </c>
      <c r="AD17" s="149" t="str">
        <f>Roster!$B$1</f>
        <v>Upton</v>
      </c>
      <c r="AE17" s="150">
        <f t="shared" ca="1" si="23"/>
        <v>0.33333333333333331</v>
      </c>
      <c r="AF17" s="150">
        <f t="shared" ca="1" si="24"/>
        <v>0.33333333333333331</v>
      </c>
      <c r="AG17" s="151">
        <f t="shared" ca="1" si="25"/>
        <v>0.375</v>
      </c>
      <c r="AH17" s="150">
        <f t="shared" ca="1" si="26"/>
        <v>1.3333333333333333</v>
      </c>
      <c r="AI17" s="149" t="str">
        <f>Roster!$D$2</f>
        <v>Northeast</v>
      </c>
      <c r="AJ17" s="149">
        <f t="shared" ca="1" si="17"/>
        <v>10</v>
      </c>
    </row>
    <row r="18" spans="1:36" s="94" customFormat="1" ht="12.75" customHeight="1" x14ac:dyDescent="0.3">
      <c r="A18" s="105" t="str">
        <f>IF(OR(Roster!A18&lt;&gt;"",Roster!B18&lt;&gt;""),PROPER(Roster!B18)&amp;", "&amp;Roster!A18,"")</f>
        <v>Jace Bruce, 40</v>
      </c>
      <c r="B18" s="106">
        <f t="shared" ca="1" si="0"/>
        <v>5</v>
      </c>
      <c r="C18" s="107">
        <f t="shared" ca="1" si="1"/>
        <v>0</v>
      </c>
      <c r="D18" s="107">
        <f t="shared" ca="1" si="2"/>
        <v>5</v>
      </c>
      <c r="E18" s="108">
        <f t="shared" ca="1" si="18"/>
        <v>0</v>
      </c>
      <c r="F18" s="107">
        <f t="shared" ca="1" si="3"/>
        <v>1</v>
      </c>
      <c r="G18" s="107">
        <f t="shared" ca="1" si="4"/>
        <v>2</v>
      </c>
      <c r="H18" s="108">
        <f t="shared" ca="1" si="19"/>
        <v>0.5</v>
      </c>
      <c r="I18" s="107">
        <f t="shared" ca="1" si="5"/>
        <v>0</v>
      </c>
      <c r="J18" s="107">
        <f t="shared" ca="1" si="6"/>
        <v>0</v>
      </c>
      <c r="K18" s="108" t="str">
        <f t="shared" ca="1" si="20"/>
        <v/>
      </c>
      <c r="L18" s="107">
        <f t="shared" ca="1" si="7"/>
        <v>2</v>
      </c>
      <c r="M18" s="107">
        <f t="shared" ca="1" si="8"/>
        <v>0</v>
      </c>
      <c r="N18" s="107">
        <f t="shared" ca="1" si="9"/>
        <v>1</v>
      </c>
      <c r="O18" s="107">
        <f t="shared" ca="1" si="10"/>
        <v>1</v>
      </c>
      <c r="P18" s="107">
        <f t="shared" ca="1" si="11"/>
        <v>2</v>
      </c>
      <c r="Q18" s="107">
        <f t="shared" ca="1" si="12"/>
        <v>2</v>
      </c>
      <c r="R18" s="107">
        <f t="shared" ca="1" si="13"/>
        <v>0</v>
      </c>
      <c r="S18" s="107">
        <f t="shared" ca="1" si="14"/>
        <v>1</v>
      </c>
      <c r="T18" s="106">
        <f t="shared" ca="1" si="15"/>
        <v>1</v>
      </c>
      <c r="U18" s="109">
        <f t="shared" ca="1" si="21"/>
        <v>0.4</v>
      </c>
      <c r="V18" s="109">
        <f t="shared" ca="1" si="22"/>
        <v>0</v>
      </c>
      <c r="W18" s="109">
        <f t="shared" ca="1" si="22"/>
        <v>0.2</v>
      </c>
      <c r="X18" s="109">
        <f t="shared" ca="1" si="16"/>
        <v>0.2</v>
      </c>
      <c r="Y18" s="109">
        <f t="shared" ca="1" si="16"/>
        <v>0.4</v>
      </c>
      <c r="Z18" s="109">
        <f t="shared" ca="1" si="16"/>
        <v>0.4</v>
      </c>
      <c r="AA18" s="109">
        <f t="shared" ca="1" si="16"/>
        <v>0</v>
      </c>
      <c r="AB18" s="109">
        <f t="shared" ca="1" si="16"/>
        <v>0.2</v>
      </c>
      <c r="AC18" s="110">
        <f t="shared" ca="1" si="16"/>
        <v>0.2</v>
      </c>
      <c r="AD18" s="149" t="str">
        <f>Roster!$B$1</f>
        <v>Upton</v>
      </c>
      <c r="AE18" s="150">
        <f t="shared" ca="1" si="23"/>
        <v>1</v>
      </c>
      <c r="AF18" s="150">
        <f t="shared" ca="1" si="24"/>
        <v>0</v>
      </c>
      <c r="AG18" s="151">
        <f t="shared" ca="1" si="25"/>
        <v>0.14285714285714285</v>
      </c>
      <c r="AH18" s="150">
        <f t="shared" ca="1" si="26"/>
        <v>1.4</v>
      </c>
      <c r="AI18" s="149" t="str">
        <f>Roster!$D$2</f>
        <v>Northeast</v>
      </c>
      <c r="AJ18" s="149">
        <f t="shared" ca="1" si="17"/>
        <v>10</v>
      </c>
    </row>
    <row r="19" spans="1:36" s="94" customFormat="1" ht="12.75" customHeight="1" x14ac:dyDescent="0.3">
      <c r="A19" s="111" t="str">
        <f>IF(OR(Roster!A19&lt;&gt;"",Roster!B19&lt;&gt;""),PROPER(Roster!B19)&amp;", "&amp;Roster!A19,"")</f>
        <v>Ethan Mills, 2</v>
      </c>
      <c r="B19" s="112">
        <f t="shared" ca="1" si="0"/>
        <v>5</v>
      </c>
      <c r="C19" s="101">
        <f t="shared" ca="1" si="1"/>
        <v>0</v>
      </c>
      <c r="D19" s="101">
        <f t="shared" ca="1" si="2"/>
        <v>1</v>
      </c>
      <c r="E19" s="113">
        <f t="shared" ca="1" si="18"/>
        <v>0</v>
      </c>
      <c r="F19" s="101">
        <f t="shared" ca="1" si="3"/>
        <v>1</v>
      </c>
      <c r="G19" s="101">
        <f t="shared" ca="1" si="4"/>
        <v>1</v>
      </c>
      <c r="H19" s="113">
        <f t="shared" ca="1" si="19"/>
        <v>1</v>
      </c>
      <c r="I19" s="101">
        <f t="shared" ca="1" si="5"/>
        <v>0</v>
      </c>
      <c r="J19" s="101">
        <f t="shared" ca="1" si="6"/>
        <v>0</v>
      </c>
      <c r="K19" s="113" t="str">
        <f t="shared" ca="1" si="20"/>
        <v/>
      </c>
      <c r="L19" s="101">
        <f t="shared" ca="1" si="7"/>
        <v>2</v>
      </c>
      <c r="M19" s="101">
        <f t="shared" ca="1" si="8"/>
        <v>1</v>
      </c>
      <c r="N19" s="101">
        <f t="shared" ca="1" si="9"/>
        <v>0</v>
      </c>
      <c r="O19" s="101">
        <f t="shared" ca="1" si="10"/>
        <v>1</v>
      </c>
      <c r="P19" s="101">
        <f t="shared" ca="1" si="11"/>
        <v>0</v>
      </c>
      <c r="Q19" s="101">
        <f t="shared" ca="1" si="12"/>
        <v>0</v>
      </c>
      <c r="R19" s="101">
        <f t="shared" ca="1" si="13"/>
        <v>0</v>
      </c>
      <c r="S19" s="101">
        <f t="shared" ca="1" si="14"/>
        <v>1</v>
      </c>
      <c r="T19" s="112">
        <f t="shared" ca="1" si="15"/>
        <v>0</v>
      </c>
      <c r="U19" s="103">
        <f t="shared" ca="1" si="21"/>
        <v>0.4</v>
      </c>
      <c r="V19" s="103">
        <f t="shared" ca="1" si="22"/>
        <v>0.2</v>
      </c>
      <c r="W19" s="103">
        <f t="shared" ca="1" si="22"/>
        <v>0</v>
      </c>
      <c r="X19" s="103">
        <f t="shared" ca="1" si="16"/>
        <v>0.2</v>
      </c>
      <c r="Y19" s="103">
        <f t="shared" ca="1" si="16"/>
        <v>0</v>
      </c>
      <c r="Z19" s="103">
        <f t="shared" ca="1" si="16"/>
        <v>0</v>
      </c>
      <c r="AA19" s="103">
        <f t="shared" ca="1" si="16"/>
        <v>0</v>
      </c>
      <c r="AB19" s="103">
        <f t="shared" ca="1" si="16"/>
        <v>0.2</v>
      </c>
      <c r="AC19" s="114">
        <f t="shared" ca="1" si="16"/>
        <v>0</v>
      </c>
      <c r="AD19" s="149" t="str">
        <f>Roster!$B$1</f>
        <v>Upton</v>
      </c>
      <c r="AE19" s="150">
        <f t="shared" ca="1" si="23"/>
        <v>0.2</v>
      </c>
      <c r="AF19" s="150">
        <f t="shared" ca="1" si="24"/>
        <v>0</v>
      </c>
      <c r="AG19" s="151">
        <f t="shared" ca="1" si="25"/>
        <v>0.5</v>
      </c>
      <c r="AH19" s="150">
        <f t="shared" ca="1" si="26"/>
        <v>0.4</v>
      </c>
      <c r="AI19" s="149" t="str">
        <f>Roster!$D$2</f>
        <v>Northeast</v>
      </c>
      <c r="AJ19" s="149">
        <f t="shared" ca="1" si="17"/>
        <v>10</v>
      </c>
    </row>
    <row r="20" spans="1:36" s="94" customFormat="1" ht="12.75" customHeight="1" x14ac:dyDescent="0.3">
      <c r="A20" s="105" t="str">
        <f>IF(OR(Roster!A20&lt;&gt;"",Roster!B20&lt;&gt;""),PROPER(Roster!B20)&amp;", "&amp;Roster!A20,"")</f>
        <v>Bridger Alishouse, 2</v>
      </c>
      <c r="B20" s="106">
        <f t="shared" ca="1" si="0"/>
        <v>1</v>
      </c>
      <c r="C20" s="107">
        <f t="shared" ca="1" si="1"/>
        <v>0</v>
      </c>
      <c r="D20" s="107">
        <f t="shared" ca="1" si="2"/>
        <v>0</v>
      </c>
      <c r="E20" s="108" t="str">
        <f t="shared" ca="1" si="18"/>
        <v/>
      </c>
      <c r="F20" s="107">
        <f t="shared" ca="1" si="3"/>
        <v>0</v>
      </c>
      <c r="G20" s="107">
        <f t="shared" ca="1" si="4"/>
        <v>1</v>
      </c>
      <c r="H20" s="108">
        <f t="shared" ca="1" si="19"/>
        <v>0</v>
      </c>
      <c r="I20" s="107">
        <f t="shared" ca="1" si="5"/>
        <v>0</v>
      </c>
      <c r="J20" s="107">
        <f t="shared" ca="1" si="6"/>
        <v>0</v>
      </c>
      <c r="K20" s="108" t="str">
        <f t="shared" ca="1" si="20"/>
        <v/>
      </c>
      <c r="L20" s="107">
        <f t="shared" ca="1" si="7"/>
        <v>0</v>
      </c>
      <c r="M20" s="107">
        <f t="shared" ca="1" si="8"/>
        <v>0</v>
      </c>
      <c r="N20" s="107">
        <f t="shared" ca="1" si="9"/>
        <v>1</v>
      </c>
      <c r="O20" s="107">
        <f t="shared" ca="1" si="10"/>
        <v>1</v>
      </c>
      <c r="P20" s="107">
        <f t="shared" ca="1" si="11"/>
        <v>1</v>
      </c>
      <c r="Q20" s="107">
        <f t="shared" ca="1" si="12"/>
        <v>0</v>
      </c>
      <c r="R20" s="107">
        <f t="shared" ca="1" si="13"/>
        <v>0</v>
      </c>
      <c r="S20" s="107">
        <f t="shared" ca="1" si="14"/>
        <v>0</v>
      </c>
      <c r="T20" s="106">
        <f t="shared" ca="1" si="15"/>
        <v>0</v>
      </c>
      <c r="U20" s="109">
        <f t="shared" ca="1" si="21"/>
        <v>0</v>
      </c>
      <c r="V20" s="109">
        <f t="shared" ca="1" si="22"/>
        <v>0</v>
      </c>
      <c r="W20" s="109">
        <f t="shared" ca="1" si="22"/>
        <v>1</v>
      </c>
      <c r="X20" s="109">
        <f t="shared" ca="1" si="16"/>
        <v>1</v>
      </c>
      <c r="Y20" s="109">
        <f t="shared" ca="1" si="16"/>
        <v>1</v>
      </c>
      <c r="Z20" s="109">
        <f t="shared" ca="1" si="16"/>
        <v>0</v>
      </c>
      <c r="AA20" s="109">
        <f t="shared" ca="1" si="16"/>
        <v>0</v>
      </c>
      <c r="AB20" s="109">
        <f t="shared" ca="1" si="16"/>
        <v>0</v>
      </c>
      <c r="AC20" s="110">
        <f t="shared" ca="1" si="16"/>
        <v>0</v>
      </c>
      <c r="AD20" s="149" t="str">
        <f>Roster!$B$1</f>
        <v>Upton</v>
      </c>
      <c r="AE20" s="150">
        <f t="shared" ca="1" si="23"/>
        <v>0</v>
      </c>
      <c r="AF20" s="150">
        <f t="shared" ca="1" si="24"/>
        <v>0</v>
      </c>
      <c r="AG20" s="151">
        <f t="shared" ca="1" si="25"/>
        <v>0</v>
      </c>
      <c r="AH20" s="150">
        <f t="shared" ca="1" si="26"/>
        <v>1</v>
      </c>
      <c r="AI20" s="149" t="str">
        <f>Roster!$D$2</f>
        <v>Northeast</v>
      </c>
      <c r="AJ20" s="149">
        <f t="shared" ca="1" si="17"/>
        <v>10</v>
      </c>
    </row>
    <row r="21" spans="1:36" s="94" customFormat="1" ht="12.75" customHeight="1" x14ac:dyDescent="0.3">
      <c r="A21" s="111" t="str">
        <f>IF(OR(Roster!A21&lt;&gt;"",Roster!B21&lt;&gt;""),PROPER(Roster!B21)&amp;", "&amp;Roster!A21,"")</f>
        <v>Landon Keever, 4</v>
      </c>
      <c r="B21" s="112">
        <f t="shared" ca="1" si="0"/>
        <v>1</v>
      </c>
      <c r="C21" s="101">
        <f t="shared" ca="1" si="1"/>
        <v>1</v>
      </c>
      <c r="D21" s="101">
        <f t="shared" ca="1" si="2"/>
        <v>2</v>
      </c>
      <c r="E21" s="113">
        <f t="shared" ca="1" si="18"/>
        <v>0.5</v>
      </c>
      <c r="F21" s="101">
        <f t="shared" ca="1" si="3"/>
        <v>0</v>
      </c>
      <c r="G21" s="101">
        <f t="shared" ca="1" si="4"/>
        <v>1</v>
      </c>
      <c r="H21" s="113">
        <f t="shared" ca="1" si="19"/>
        <v>0</v>
      </c>
      <c r="I21" s="101">
        <f t="shared" ca="1" si="5"/>
        <v>0</v>
      </c>
      <c r="J21" s="101">
        <f t="shared" ca="1" si="6"/>
        <v>0</v>
      </c>
      <c r="K21" s="113" t="str">
        <f t="shared" ca="1" si="20"/>
        <v/>
      </c>
      <c r="L21" s="101">
        <f t="shared" ca="1" si="7"/>
        <v>3</v>
      </c>
      <c r="M21" s="101">
        <f t="shared" ca="1" si="8"/>
        <v>0</v>
      </c>
      <c r="N21" s="101">
        <f t="shared" ca="1" si="9"/>
        <v>0</v>
      </c>
      <c r="O21" s="101">
        <f t="shared" ca="1" si="10"/>
        <v>0</v>
      </c>
      <c r="P21" s="101">
        <f t="shared" ca="1" si="11"/>
        <v>0</v>
      </c>
      <c r="Q21" s="101">
        <f t="shared" ca="1" si="12"/>
        <v>0</v>
      </c>
      <c r="R21" s="101">
        <f t="shared" ca="1" si="13"/>
        <v>0</v>
      </c>
      <c r="S21" s="101">
        <f t="shared" ca="1" si="14"/>
        <v>0</v>
      </c>
      <c r="T21" s="112">
        <f t="shared" ca="1" si="15"/>
        <v>0</v>
      </c>
      <c r="U21" s="103">
        <f t="shared" ca="1" si="21"/>
        <v>3</v>
      </c>
      <c r="V21" s="103">
        <f t="shared" ca="1" si="22"/>
        <v>0</v>
      </c>
      <c r="W21" s="103">
        <f t="shared" ca="1" si="22"/>
        <v>0</v>
      </c>
      <c r="X21" s="103">
        <f t="shared" ca="1" si="16"/>
        <v>0</v>
      </c>
      <c r="Y21" s="103">
        <f t="shared" ca="1" si="16"/>
        <v>0</v>
      </c>
      <c r="Z21" s="103">
        <f t="shared" ca="1" si="16"/>
        <v>0</v>
      </c>
      <c r="AA21" s="103">
        <f t="shared" ca="1" si="16"/>
        <v>0</v>
      </c>
      <c r="AB21" s="103">
        <f t="shared" ca="1" si="16"/>
        <v>0</v>
      </c>
      <c r="AC21" s="114">
        <f t="shared" ca="1" si="16"/>
        <v>0</v>
      </c>
      <c r="AD21" s="149" t="str">
        <f>Roster!$B$1</f>
        <v>Upton</v>
      </c>
      <c r="AE21" s="150">
        <f t="shared" ca="1" si="23"/>
        <v>2</v>
      </c>
      <c r="AF21" s="150">
        <f t="shared" ca="1" si="24"/>
        <v>0</v>
      </c>
      <c r="AG21" s="151">
        <f t="shared" ca="1" si="25"/>
        <v>0.33333333333333331</v>
      </c>
      <c r="AH21" s="150">
        <f t="shared" ca="1" si="26"/>
        <v>3</v>
      </c>
      <c r="AI21" s="149" t="str">
        <f>Roster!$D$2</f>
        <v>Northeast</v>
      </c>
      <c r="AJ21" s="149">
        <f t="shared" ca="1" si="17"/>
        <v>10</v>
      </c>
    </row>
    <row r="22" spans="1:36" s="94" customFormat="1" ht="12.75" customHeight="1" x14ac:dyDescent="0.3">
      <c r="A22" s="105" t="str">
        <f>IF(OR(Roster!A22&lt;&gt;"",Roster!B22&lt;&gt;""),PROPER(Roster!B22)&amp;", "&amp;Roster!A22,"")</f>
        <v>Dj Till, 4</v>
      </c>
      <c r="B22" s="106">
        <f t="shared" ca="1" si="0"/>
        <v>4</v>
      </c>
      <c r="C22" s="107">
        <f t="shared" ca="1" si="1"/>
        <v>0</v>
      </c>
      <c r="D22" s="107">
        <f t="shared" ca="1" si="2"/>
        <v>3</v>
      </c>
      <c r="E22" s="108">
        <f t="shared" ca="1" si="18"/>
        <v>0</v>
      </c>
      <c r="F22" s="107">
        <f t="shared" ca="1" si="3"/>
        <v>1</v>
      </c>
      <c r="G22" s="107">
        <f t="shared" ca="1" si="4"/>
        <v>3</v>
      </c>
      <c r="H22" s="108">
        <f t="shared" ca="1" si="19"/>
        <v>0.33333333333333331</v>
      </c>
      <c r="I22" s="107">
        <f t="shared" ca="1" si="5"/>
        <v>0</v>
      </c>
      <c r="J22" s="107">
        <f t="shared" ca="1" si="6"/>
        <v>0</v>
      </c>
      <c r="K22" s="108" t="str">
        <f t="shared" ca="1" si="20"/>
        <v/>
      </c>
      <c r="L22" s="107">
        <f t="shared" ca="1" si="7"/>
        <v>2</v>
      </c>
      <c r="M22" s="107">
        <f t="shared" ca="1" si="8"/>
        <v>2</v>
      </c>
      <c r="N22" s="107">
        <f t="shared" ca="1" si="9"/>
        <v>1</v>
      </c>
      <c r="O22" s="107">
        <f t="shared" ca="1" si="10"/>
        <v>3</v>
      </c>
      <c r="P22" s="107">
        <f t="shared" ca="1" si="11"/>
        <v>0</v>
      </c>
      <c r="Q22" s="107">
        <f t="shared" ca="1" si="12"/>
        <v>1</v>
      </c>
      <c r="R22" s="107">
        <f t="shared" ca="1" si="13"/>
        <v>0</v>
      </c>
      <c r="S22" s="107">
        <f t="shared" ca="1" si="14"/>
        <v>0</v>
      </c>
      <c r="T22" s="106">
        <f t="shared" ca="1" si="15"/>
        <v>0</v>
      </c>
      <c r="U22" s="109">
        <f t="shared" ca="1" si="21"/>
        <v>0.5</v>
      </c>
      <c r="V22" s="109">
        <f t="shared" ca="1" si="22"/>
        <v>0.5</v>
      </c>
      <c r="W22" s="109">
        <f t="shared" ca="1" si="22"/>
        <v>0.25</v>
      </c>
      <c r="X22" s="109">
        <f t="shared" ca="1" si="16"/>
        <v>0.75</v>
      </c>
      <c r="Y22" s="109">
        <f t="shared" ca="1" si="16"/>
        <v>0</v>
      </c>
      <c r="Z22" s="109">
        <f t="shared" ca="1" si="16"/>
        <v>0.25</v>
      </c>
      <c r="AA22" s="109">
        <f t="shared" ca="1" si="16"/>
        <v>0</v>
      </c>
      <c r="AB22" s="109">
        <f t="shared" ca="1" si="16"/>
        <v>0</v>
      </c>
      <c r="AC22" s="110">
        <f t="shared" ca="1" si="16"/>
        <v>0</v>
      </c>
      <c r="AD22" s="149" t="str">
        <f>Roster!$B$1</f>
        <v>Upton</v>
      </c>
      <c r="AE22" s="150">
        <f t="shared" ca="1" si="23"/>
        <v>0.75</v>
      </c>
      <c r="AF22" s="150">
        <f t="shared" ca="1" si="24"/>
        <v>0</v>
      </c>
      <c r="AG22" s="151">
        <f t="shared" ca="1" si="25"/>
        <v>0.16666666666666666</v>
      </c>
      <c r="AH22" s="150">
        <f t="shared" ca="1" si="26"/>
        <v>1.5</v>
      </c>
      <c r="AI22" s="149" t="str">
        <f>Roster!$D$2</f>
        <v>Northeast</v>
      </c>
      <c r="AJ22" s="149">
        <f t="shared" ca="1" si="17"/>
        <v>10</v>
      </c>
    </row>
    <row r="23" spans="1:36" s="94" customFormat="1" ht="12.75" customHeight="1" x14ac:dyDescent="0.3">
      <c r="A23" s="111" t="str">
        <f>IF(OR(Roster!A23&lt;&gt;"",Roster!B23&lt;&gt;""),PROPER(Roster!B23)&amp;", "&amp;Roster!A23,"")</f>
        <v/>
      </c>
      <c r="B23" s="112">
        <f t="shared" ca="1" si="0"/>
        <v>0</v>
      </c>
      <c r="C23" s="101">
        <f t="shared" ca="1" si="1"/>
        <v>0</v>
      </c>
      <c r="D23" s="101">
        <f t="shared" ca="1" si="2"/>
        <v>0</v>
      </c>
      <c r="E23" s="113" t="str">
        <f t="shared" ca="1" si="18"/>
        <v/>
      </c>
      <c r="F23" s="101">
        <f t="shared" ca="1" si="3"/>
        <v>0</v>
      </c>
      <c r="G23" s="101">
        <f t="shared" ca="1" si="4"/>
        <v>0</v>
      </c>
      <c r="H23" s="113" t="str">
        <f t="shared" ca="1" si="19"/>
        <v/>
      </c>
      <c r="I23" s="101">
        <f t="shared" ca="1" si="5"/>
        <v>0</v>
      </c>
      <c r="J23" s="101">
        <f t="shared" ca="1" si="6"/>
        <v>0</v>
      </c>
      <c r="K23" s="113" t="str">
        <f t="shared" ca="1" si="20"/>
        <v/>
      </c>
      <c r="L23" s="101">
        <f t="shared" ca="1" si="7"/>
        <v>0</v>
      </c>
      <c r="M23" s="101">
        <f t="shared" ca="1" si="8"/>
        <v>0</v>
      </c>
      <c r="N23" s="101">
        <f t="shared" ca="1" si="9"/>
        <v>0</v>
      </c>
      <c r="O23" s="101">
        <f t="shared" ca="1" si="10"/>
        <v>0</v>
      </c>
      <c r="P23" s="101">
        <f t="shared" ca="1" si="11"/>
        <v>0</v>
      </c>
      <c r="Q23" s="101">
        <f t="shared" ca="1" si="12"/>
        <v>0</v>
      </c>
      <c r="R23" s="101">
        <f t="shared" ca="1" si="13"/>
        <v>0</v>
      </c>
      <c r="S23" s="101">
        <f t="shared" ca="1" si="14"/>
        <v>0</v>
      </c>
      <c r="T23" s="112">
        <f t="shared" ca="1" si="15"/>
        <v>0</v>
      </c>
      <c r="U23" s="103" t="str">
        <f t="shared" ca="1" si="21"/>
        <v/>
      </c>
      <c r="V23" s="103">
        <f t="shared" ca="1" si="22"/>
        <v>0</v>
      </c>
      <c r="W23" s="103">
        <f t="shared" ca="1" si="22"/>
        <v>0</v>
      </c>
      <c r="X23" s="103">
        <f t="shared" ca="1" si="22"/>
        <v>0</v>
      </c>
      <c r="Y23" s="103">
        <f t="shared" ca="1" si="22"/>
        <v>0</v>
      </c>
      <c r="Z23" s="103">
        <f t="shared" ca="1" si="22"/>
        <v>0</v>
      </c>
      <c r="AA23" s="103">
        <f t="shared" ca="1" si="22"/>
        <v>0</v>
      </c>
      <c r="AB23" s="103">
        <f t="shared" ca="1" si="22"/>
        <v>0</v>
      </c>
      <c r="AC23" s="114">
        <f t="shared" ca="1" si="22"/>
        <v>0</v>
      </c>
      <c r="AD23" s="149" t="str">
        <f>Roster!$B$1</f>
        <v>Upton</v>
      </c>
      <c r="AE23" s="150">
        <f t="shared" ca="1" si="23"/>
        <v>0</v>
      </c>
      <c r="AF23" s="150">
        <f t="shared" ca="1" si="24"/>
        <v>0</v>
      </c>
      <c r="AG23" s="151">
        <f t="shared" ca="1" si="25"/>
        <v>0</v>
      </c>
      <c r="AH23" s="150">
        <f t="shared" ca="1" si="26"/>
        <v>0</v>
      </c>
      <c r="AI23" s="149" t="str">
        <f>Roster!$D$2</f>
        <v>Northeast</v>
      </c>
      <c r="AJ23" s="149">
        <f t="shared" ca="1" si="17"/>
        <v>10</v>
      </c>
    </row>
    <row r="24" spans="1:36" s="94" customFormat="1" ht="12.75" customHeight="1" x14ac:dyDescent="0.3">
      <c r="A24" s="105" t="str">
        <f>IF(OR(Roster!A24&lt;&gt;"",Roster!B24&lt;&gt;""),PROPER(Roster!B24)&amp;", "&amp;Roster!A24,"")</f>
        <v/>
      </c>
      <c r="B24" s="106">
        <f t="shared" ca="1" si="0"/>
        <v>0</v>
      </c>
      <c r="C24" s="107">
        <f t="shared" ca="1" si="1"/>
        <v>0</v>
      </c>
      <c r="D24" s="107">
        <f t="shared" ca="1" si="2"/>
        <v>0</v>
      </c>
      <c r="E24" s="108" t="str">
        <f t="shared" ca="1" si="18"/>
        <v/>
      </c>
      <c r="F24" s="107">
        <f t="shared" ca="1" si="3"/>
        <v>0</v>
      </c>
      <c r="G24" s="107">
        <f t="shared" ca="1" si="4"/>
        <v>0</v>
      </c>
      <c r="H24" s="108" t="str">
        <f t="shared" ca="1" si="19"/>
        <v/>
      </c>
      <c r="I24" s="107">
        <f t="shared" ca="1" si="5"/>
        <v>0</v>
      </c>
      <c r="J24" s="107">
        <f t="shared" ca="1" si="6"/>
        <v>0</v>
      </c>
      <c r="K24" s="108" t="str">
        <f t="shared" ca="1" si="20"/>
        <v/>
      </c>
      <c r="L24" s="107">
        <f t="shared" ca="1" si="7"/>
        <v>0</v>
      </c>
      <c r="M24" s="107">
        <f t="shared" ca="1" si="8"/>
        <v>0</v>
      </c>
      <c r="N24" s="107">
        <f t="shared" ca="1" si="9"/>
        <v>0</v>
      </c>
      <c r="O24" s="107">
        <f t="shared" ca="1" si="10"/>
        <v>0</v>
      </c>
      <c r="P24" s="107">
        <f t="shared" ca="1" si="11"/>
        <v>0</v>
      </c>
      <c r="Q24" s="107">
        <f t="shared" ca="1" si="12"/>
        <v>0</v>
      </c>
      <c r="R24" s="107">
        <f t="shared" ca="1" si="13"/>
        <v>0</v>
      </c>
      <c r="S24" s="107">
        <f t="shared" ca="1" si="14"/>
        <v>0</v>
      </c>
      <c r="T24" s="106">
        <f t="shared" ca="1" si="15"/>
        <v>0</v>
      </c>
      <c r="U24" s="109" t="str">
        <f t="shared" ca="1" si="21"/>
        <v/>
      </c>
      <c r="V24" s="109">
        <f t="shared" ca="1" si="22"/>
        <v>0</v>
      </c>
      <c r="W24" s="109">
        <f t="shared" ca="1" si="22"/>
        <v>0</v>
      </c>
      <c r="X24" s="109">
        <f t="shared" ca="1" si="22"/>
        <v>0</v>
      </c>
      <c r="Y24" s="109">
        <f t="shared" ca="1" si="22"/>
        <v>0</v>
      </c>
      <c r="Z24" s="109">
        <f t="shared" ca="1" si="22"/>
        <v>0</v>
      </c>
      <c r="AA24" s="109">
        <f t="shared" ca="1" si="22"/>
        <v>0</v>
      </c>
      <c r="AB24" s="109">
        <f t="shared" ca="1" si="22"/>
        <v>0</v>
      </c>
      <c r="AC24" s="110">
        <f t="shared" ca="1" si="22"/>
        <v>0</v>
      </c>
      <c r="AD24" s="149" t="str">
        <f>Roster!$B$1</f>
        <v>Upton</v>
      </c>
      <c r="AE24" s="150">
        <f t="shared" ca="1" si="23"/>
        <v>0</v>
      </c>
      <c r="AF24" s="150">
        <f t="shared" ca="1" si="24"/>
        <v>0</v>
      </c>
      <c r="AG24" s="151">
        <f t="shared" ca="1" si="25"/>
        <v>0</v>
      </c>
      <c r="AH24" s="150">
        <f t="shared" ca="1" si="26"/>
        <v>0</v>
      </c>
      <c r="AI24" s="149" t="str">
        <f>Roster!$D$2</f>
        <v>Northeast</v>
      </c>
      <c r="AJ24" s="149">
        <f t="shared" ca="1" si="17"/>
        <v>10</v>
      </c>
    </row>
    <row r="25" spans="1:36" s="94" customFormat="1" ht="12.75" customHeight="1" x14ac:dyDescent="0.2">
      <c r="A25" s="111" t="str">
        <f>IF(OR(Roster!A25&lt;&gt;"",Roster!B25&lt;&gt;""),PROPER(Roster!B25)&amp;", "&amp;Roster!A25,"")</f>
        <v/>
      </c>
      <c r="B25" s="112">
        <f t="shared" ca="1" si="0"/>
        <v>0</v>
      </c>
      <c r="C25" s="101">
        <f t="shared" ca="1" si="1"/>
        <v>0</v>
      </c>
      <c r="D25" s="101">
        <f t="shared" ca="1" si="2"/>
        <v>0</v>
      </c>
      <c r="E25" s="113" t="str">
        <f t="shared" ca="1" si="18"/>
        <v/>
      </c>
      <c r="F25" s="101">
        <f t="shared" ca="1" si="3"/>
        <v>0</v>
      </c>
      <c r="G25" s="101">
        <f t="shared" ca="1" si="4"/>
        <v>0</v>
      </c>
      <c r="H25" s="113" t="str">
        <f t="shared" ca="1" si="19"/>
        <v/>
      </c>
      <c r="I25" s="101">
        <f t="shared" ca="1" si="5"/>
        <v>0</v>
      </c>
      <c r="J25" s="101">
        <f t="shared" ca="1" si="6"/>
        <v>0</v>
      </c>
      <c r="K25" s="113" t="str">
        <f t="shared" ca="1" si="20"/>
        <v/>
      </c>
      <c r="L25" s="101">
        <f t="shared" ca="1" si="7"/>
        <v>0</v>
      </c>
      <c r="M25" s="101">
        <f t="shared" ca="1" si="8"/>
        <v>0</v>
      </c>
      <c r="N25" s="101">
        <f t="shared" ca="1" si="9"/>
        <v>0</v>
      </c>
      <c r="O25" s="101">
        <f t="shared" ca="1" si="10"/>
        <v>0</v>
      </c>
      <c r="P25" s="101">
        <f t="shared" ca="1" si="11"/>
        <v>0</v>
      </c>
      <c r="Q25" s="101">
        <f t="shared" ca="1" si="12"/>
        <v>0</v>
      </c>
      <c r="R25" s="101">
        <f t="shared" ca="1" si="13"/>
        <v>0</v>
      </c>
      <c r="S25" s="101">
        <f t="shared" ca="1" si="14"/>
        <v>0</v>
      </c>
      <c r="T25" s="112">
        <f t="shared" ca="1" si="15"/>
        <v>0</v>
      </c>
      <c r="U25" s="103" t="str">
        <f t="shared" ca="1" si="21"/>
        <v/>
      </c>
      <c r="V25" s="103">
        <f t="shared" ca="1" si="22"/>
        <v>0</v>
      </c>
      <c r="W25" s="103">
        <f t="shared" ca="1" si="22"/>
        <v>0</v>
      </c>
      <c r="X25" s="103">
        <f t="shared" ca="1" si="22"/>
        <v>0</v>
      </c>
      <c r="Y25" s="103">
        <f t="shared" ca="1" si="22"/>
        <v>0</v>
      </c>
      <c r="Z25" s="103">
        <f t="shared" ca="1" si="22"/>
        <v>0</v>
      </c>
      <c r="AA25" s="103">
        <f t="shared" ca="1" si="22"/>
        <v>0</v>
      </c>
      <c r="AB25" s="103">
        <f t="shared" ca="1" si="22"/>
        <v>0</v>
      </c>
      <c r="AC25" s="114">
        <f t="shared" ca="1" si="22"/>
        <v>0</v>
      </c>
      <c r="AD25" s="149" t="str">
        <f>Roster!$B$1</f>
        <v>Upton</v>
      </c>
      <c r="AE25" s="150">
        <f t="shared" ca="1" si="23"/>
        <v>0</v>
      </c>
      <c r="AF25" s="150">
        <f t="shared" ca="1" si="24"/>
        <v>0</v>
      </c>
      <c r="AG25" s="151">
        <f t="shared" ca="1" si="25"/>
        <v>0</v>
      </c>
      <c r="AH25" s="150">
        <f t="shared" ca="1" si="26"/>
        <v>0</v>
      </c>
      <c r="AI25" s="149" t="str">
        <f>Roster!$D$2</f>
        <v>Northeast</v>
      </c>
      <c r="AJ25" s="149">
        <f t="shared" ca="1" si="17"/>
        <v>10</v>
      </c>
    </row>
    <row r="26" spans="1:36" s="94" customFormat="1" ht="12.75" customHeight="1" x14ac:dyDescent="0.2">
      <c r="A26" s="105" t="str">
        <f>IF(OR(Roster!A26&lt;&gt;"",Roster!B26&lt;&gt;""),PROPER(Roster!B26)&amp;", "&amp;Roster!A26,"")</f>
        <v/>
      </c>
      <c r="B26" s="106">
        <f t="shared" ca="1" si="0"/>
        <v>0</v>
      </c>
      <c r="C26" s="107">
        <f t="shared" ca="1" si="1"/>
        <v>0</v>
      </c>
      <c r="D26" s="107">
        <f t="shared" ca="1" si="2"/>
        <v>0</v>
      </c>
      <c r="E26" s="108" t="str">
        <f t="shared" ca="1" si="18"/>
        <v/>
      </c>
      <c r="F26" s="107">
        <f t="shared" ca="1" si="3"/>
        <v>0</v>
      </c>
      <c r="G26" s="107">
        <f t="shared" ca="1" si="4"/>
        <v>0</v>
      </c>
      <c r="H26" s="108" t="str">
        <f t="shared" ca="1" si="19"/>
        <v/>
      </c>
      <c r="I26" s="107">
        <f t="shared" ca="1" si="5"/>
        <v>0</v>
      </c>
      <c r="J26" s="107">
        <f t="shared" ca="1" si="6"/>
        <v>0</v>
      </c>
      <c r="K26" s="108" t="str">
        <f t="shared" ca="1" si="20"/>
        <v/>
      </c>
      <c r="L26" s="107">
        <f t="shared" ca="1" si="7"/>
        <v>0</v>
      </c>
      <c r="M26" s="107">
        <f t="shared" ca="1" si="8"/>
        <v>0</v>
      </c>
      <c r="N26" s="107">
        <f t="shared" ca="1" si="9"/>
        <v>0</v>
      </c>
      <c r="O26" s="107">
        <f t="shared" ca="1" si="10"/>
        <v>0</v>
      </c>
      <c r="P26" s="107">
        <f t="shared" ca="1" si="11"/>
        <v>0</v>
      </c>
      <c r="Q26" s="107">
        <f t="shared" ca="1" si="12"/>
        <v>0</v>
      </c>
      <c r="R26" s="107">
        <f t="shared" ca="1" si="13"/>
        <v>0</v>
      </c>
      <c r="S26" s="107">
        <f t="shared" ca="1" si="14"/>
        <v>0</v>
      </c>
      <c r="T26" s="106">
        <f t="shared" ca="1" si="15"/>
        <v>0</v>
      </c>
      <c r="U26" s="109" t="str">
        <f t="shared" ca="1" si="21"/>
        <v/>
      </c>
      <c r="V26" s="109">
        <f t="shared" ca="1" si="22"/>
        <v>0</v>
      </c>
      <c r="W26" s="109">
        <f t="shared" ca="1" si="22"/>
        <v>0</v>
      </c>
      <c r="X26" s="109">
        <f t="shared" ca="1" si="22"/>
        <v>0</v>
      </c>
      <c r="Y26" s="109">
        <f t="shared" ca="1" si="22"/>
        <v>0</v>
      </c>
      <c r="Z26" s="109">
        <f t="shared" ca="1" si="22"/>
        <v>0</v>
      </c>
      <c r="AA26" s="109">
        <f t="shared" ca="1" si="22"/>
        <v>0</v>
      </c>
      <c r="AB26" s="109">
        <f t="shared" ca="1" si="22"/>
        <v>0</v>
      </c>
      <c r="AC26" s="110">
        <f t="shared" ca="1" si="22"/>
        <v>0</v>
      </c>
      <c r="AD26" s="149" t="str">
        <f>Roster!$B$1</f>
        <v>Upton</v>
      </c>
      <c r="AE26" s="150">
        <f t="shared" ca="1" si="23"/>
        <v>0</v>
      </c>
      <c r="AF26" s="150">
        <f t="shared" ca="1" si="24"/>
        <v>0</v>
      </c>
      <c r="AG26" s="151">
        <f t="shared" ca="1" si="25"/>
        <v>0</v>
      </c>
      <c r="AH26" s="150">
        <f t="shared" ca="1" si="26"/>
        <v>0</v>
      </c>
      <c r="AI26" s="149" t="str">
        <f>Roster!$D$2</f>
        <v>Northeast</v>
      </c>
      <c r="AJ26" s="149">
        <f t="shared" ca="1" si="17"/>
        <v>10</v>
      </c>
    </row>
    <row r="27" spans="1:36" s="94" customFormat="1" ht="12.75" customHeight="1" x14ac:dyDescent="0.2">
      <c r="A27" s="111" t="str">
        <f>IF(OR(Roster!A27&lt;&gt;"",Roster!B27&lt;&gt;""),PROPER(Roster!B27)&amp;", "&amp;Roster!A27,"")</f>
        <v/>
      </c>
      <c r="B27" s="112">
        <f t="shared" ca="1" si="0"/>
        <v>0</v>
      </c>
      <c r="C27" s="101">
        <f t="shared" ca="1" si="1"/>
        <v>0</v>
      </c>
      <c r="D27" s="101">
        <f t="shared" ca="1" si="2"/>
        <v>0</v>
      </c>
      <c r="E27" s="113" t="str">
        <f t="shared" ca="1" si="18"/>
        <v/>
      </c>
      <c r="F27" s="101">
        <f t="shared" ca="1" si="3"/>
        <v>0</v>
      </c>
      <c r="G27" s="101">
        <f t="shared" ca="1" si="4"/>
        <v>0</v>
      </c>
      <c r="H27" s="113" t="str">
        <f t="shared" ca="1" si="19"/>
        <v/>
      </c>
      <c r="I27" s="101">
        <f t="shared" ca="1" si="5"/>
        <v>0</v>
      </c>
      <c r="J27" s="101">
        <f t="shared" ca="1" si="6"/>
        <v>0</v>
      </c>
      <c r="K27" s="113" t="str">
        <f t="shared" ca="1" si="20"/>
        <v/>
      </c>
      <c r="L27" s="101">
        <f t="shared" ca="1" si="7"/>
        <v>0</v>
      </c>
      <c r="M27" s="101">
        <f t="shared" ca="1" si="8"/>
        <v>0</v>
      </c>
      <c r="N27" s="101">
        <f t="shared" ca="1" si="9"/>
        <v>0</v>
      </c>
      <c r="O27" s="101">
        <f t="shared" ca="1" si="10"/>
        <v>0</v>
      </c>
      <c r="P27" s="101">
        <f t="shared" ca="1" si="11"/>
        <v>0</v>
      </c>
      <c r="Q27" s="101">
        <f t="shared" ca="1" si="12"/>
        <v>0</v>
      </c>
      <c r="R27" s="101">
        <f t="shared" ca="1" si="13"/>
        <v>0</v>
      </c>
      <c r="S27" s="101">
        <f t="shared" ca="1" si="14"/>
        <v>0</v>
      </c>
      <c r="T27" s="112">
        <f t="shared" ca="1" si="15"/>
        <v>0</v>
      </c>
      <c r="U27" s="103" t="str">
        <f t="shared" ca="1" si="21"/>
        <v/>
      </c>
      <c r="V27" s="103">
        <f t="shared" ca="1" si="22"/>
        <v>0</v>
      </c>
      <c r="W27" s="103">
        <f t="shared" ca="1" si="22"/>
        <v>0</v>
      </c>
      <c r="X27" s="103">
        <f t="shared" ca="1" si="22"/>
        <v>0</v>
      </c>
      <c r="Y27" s="103">
        <f t="shared" ca="1" si="22"/>
        <v>0</v>
      </c>
      <c r="Z27" s="103">
        <f t="shared" ca="1" si="22"/>
        <v>0</v>
      </c>
      <c r="AA27" s="103">
        <f t="shared" ca="1" si="22"/>
        <v>0</v>
      </c>
      <c r="AB27" s="103">
        <f t="shared" ca="1" si="22"/>
        <v>0</v>
      </c>
      <c r="AC27" s="114">
        <f t="shared" ca="1" si="22"/>
        <v>0</v>
      </c>
      <c r="AD27" s="149" t="str">
        <f>Roster!$B$1</f>
        <v>Upton</v>
      </c>
      <c r="AE27" s="150">
        <f t="shared" ca="1" si="23"/>
        <v>0</v>
      </c>
      <c r="AF27" s="150">
        <f t="shared" ca="1" si="24"/>
        <v>0</v>
      </c>
      <c r="AG27" s="151">
        <f t="shared" ca="1" si="25"/>
        <v>0</v>
      </c>
      <c r="AH27" s="150">
        <f t="shared" ca="1" si="26"/>
        <v>0</v>
      </c>
      <c r="AI27" s="149" t="str">
        <f>Roster!$D$2</f>
        <v>Northeast</v>
      </c>
      <c r="AJ27" s="149">
        <f t="shared" ca="1" si="17"/>
        <v>10</v>
      </c>
    </row>
    <row r="28" spans="1:36" s="94" customFormat="1" ht="12.75" customHeight="1" x14ac:dyDescent="0.2">
      <c r="A28" s="105" t="str">
        <f>IF(OR(Roster!A28&lt;&gt;"",Roster!B28&lt;&gt;""),PROPER(Roster!B28)&amp;", "&amp;Roster!A28,"")</f>
        <v/>
      </c>
      <c r="B28" s="106">
        <f t="shared" ca="1" si="0"/>
        <v>0</v>
      </c>
      <c r="C28" s="107">
        <f t="shared" ca="1" si="1"/>
        <v>0</v>
      </c>
      <c r="D28" s="107">
        <f t="shared" ca="1" si="2"/>
        <v>0</v>
      </c>
      <c r="E28" s="108" t="str">
        <f t="shared" ca="1" si="18"/>
        <v/>
      </c>
      <c r="F28" s="107">
        <f t="shared" ca="1" si="3"/>
        <v>0</v>
      </c>
      <c r="G28" s="107">
        <f t="shared" ca="1" si="4"/>
        <v>0</v>
      </c>
      <c r="H28" s="108" t="str">
        <f t="shared" ca="1" si="19"/>
        <v/>
      </c>
      <c r="I28" s="107">
        <f t="shared" ca="1" si="5"/>
        <v>0</v>
      </c>
      <c r="J28" s="107">
        <f t="shared" ca="1" si="6"/>
        <v>0</v>
      </c>
      <c r="K28" s="108" t="str">
        <f t="shared" ca="1" si="20"/>
        <v/>
      </c>
      <c r="L28" s="107">
        <f t="shared" ca="1" si="7"/>
        <v>0</v>
      </c>
      <c r="M28" s="107">
        <f t="shared" ca="1" si="8"/>
        <v>0</v>
      </c>
      <c r="N28" s="107">
        <f t="shared" ca="1" si="9"/>
        <v>0</v>
      </c>
      <c r="O28" s="107">
        <f t="shared" ca="1" si="10"/>
        <v>0</v>
      </c>
      <c r="P28" s="107">
        <f t="shared" ca="1" si="11"/>
        <v>0</v>
      </c>
      <c r="Q28" s="107">
        <f t="shared" ca="1" si="12"/>
        <v>0</v>
      </c>
      <c r="R28" s="107">
        <f t="shared" ca="1" si="13"/>
        <v>0</v>
      </c>
      <c r="S28" s="107">
        <f t="shared" ca="1" si="14"/>
        <v>0</v>
      </c>
      <c r="T28" s="106">
        <f t="shared" ca="1" si="15"/>
        <v>0</v>
      </c>
      <c r="U28" s="109" t="str">
        <f t="shared" ca="1" si="21"/>
        <v/>
      </c>
      <c r="V28" s="109">
        <f t="shared" ca="1" si="22"/>
        <v>0</v>
      </c>
      <c r="W28" s="109">
        <f t="shared" ca="1" si="22"/>
        <v>0</v>
      </c>
      <c r="X28" s="109">
        <f t="shared" ca="1" si="22"/>
        <v>0</v>
      </c>
      <c r="Y28" s="109">
        <f t="shared" ca="1" si="22"/>
        <v>0</v>
      </c>
      <c r="Z28" s="109">
        <f t="shared" ca="1" si="22"/>
        <v>0</v>
      </c>
      <c r="AA28" s="109">
        <f t="shared" ca="1" si="22"/>
        <v>0</v>
      </c>
      <c r="AB28" s="109">
        <f t="shared" ca="1" si="22"/>
        <v>0</v>
      </c>
      <c r="AC28" s="110">
        <f t="shared" ca="1" si="22"/>
        <v>0</v>
      </c>
      <c r="AD28" s="149" t="str">
        <f>Roster!$B$1</f>
        <v>Upton</v>
      </c>
      <c r="AE28" s="150">
        <f t="shared" ca="1" si="23"/>
        <v>0</v>
      </c>
      <c r="AF28" s="150">
        <f t="shared" ca="1" si="24"/>
        <v>0</v>
      </c>
      <c r="AG28" s="151">
        <f t="shared" ca="1" si="25"/>
        <v>0</v>
      </c>
      <c r="AH28" s="150">
        <f t="shared" ca="1" si="26"/>
        <v>0</v>
      </c>
      <c r="AI28" s="149" t="str">
        <f>Roster!$D$2</f>
        <v>Northeast</v>
      </c>
      <c r="AJ28" s="149">
        <f t="shared" ca="1" si="17"/>
        <v>10</v>
      </c>
    </row>
    <row r="29" spans="1:36" s="94" customFormat="1" ht="12.75" customHeight="1" x14ac:dyDescent="0.2">
      <c r="A29" s="111" t="str">
        <f>IF(OR(Roster!A29&lt;&gt;"",Roster!B29&lt;&gt;""),PROPER(Roster!B29)&amp;", "&amp;Roster!A29,"")</f>
        <v/>
      </c>
      <c r="B29" s="112">
        <f t="shared" ca="1" si="0"/>
        <v>0</v>
      </c>
      <c r="C29" s="101">
        <f t="shared" ca="1" si="1"/>
        <v>0</v>
      </c>
      <c r="D29" s="101">
        <f t="shared" ca="1" si="2"/>
        <v>0</v>
      </c>
      <c r="E29" s="113" t="str">
        <f t="shared" ca="1" si="18"/>
        <v/>
      </c>
      <c r="F29" s="101">
        <f t="shared" ca="1" si="3"/>
        <v>0</v>
      </c>
      <c r="G29" s="101">
        <f t="shared" ca="1" si="4"/>
        <v>0</v>
      </c>
      <c r="H29" s="113" t="str">
        <f t="shared" ca="1" si="19"/>
        <v/>
      </c>
      <c r="I29" s="101">
        <f t="shared" ca="1" si="5"/>
        <v>0</v>
      </c>
      <c r="J29" s="101">
        <f t="shared" ca="1" si="6"/>
        <v>0</v>
      </c>
      <c r="K29" s="113" t="str">
        <f t="shared" ca="1" si="20"/>
        <v/>
      </c>
      <c r="L29" s="101">
        <f t="shared" ca="1" si="7"/>
        <v>0</v>
      </c>
      <c r="M29" s="101">
        <f t="shared" ca="1" si="8"/>
        <v>0</v>
      </c>
      <c r="N29" s="101">
        <f t="shared" ca="1" si="9"/>
        <v>0</v>
      </c>
      <c r="O29" s="101">
        <f t="shared" ca="1" si="10"/>
        <v>0</v>
      </c>
      <c r="P29" s="101">
        <f t="shared" ca="1" si="11"/>
        <v>0</v>
      </c>
      <c r="Q29" s="101">
        <f t="shared" ca="1" si="12"/>
        <v>0</v>
      </c>
      <c r="R29" s="101">
        <f t="shared" ca="1" si="13"/>
        <v>0</v>
      </c>
      <c r="S29" s="101">
        <f t="shared" ca="1" si="14"/>
        <v>0</v>
      </c>
      <c r="T29" s="112">
        <f t="shared" ca="1" si="15"/>
        <v>0</v>
      </c>
      <c r="U29" s="103" t="str">
        <f t="shared" ca="1" si="21"/>
        <v/>
      </c>
      <c r="V29" s="103">
        <f t="shared" ca="1" si="22"/>
        <v>0</v>
      </c>
      <c r="W29" s="103">
        <f t="shared" ca="1" si="22"/>
        <v>0</v>
      </c>
      <c r="X29" s="103">
        <f t="shared" ca="1" si="22"/>
        <v>0</v>
      </c>
      <c r="Y29" s="103">
        <f t="shared" ca="1" si="22"/>
        <v>0</v>
      </c>
      <c r="Z29" s="103">
        <f t="shared" ca="1" si="22"/>
        <v>0</v>
      </c>
      <c r="AA29" s="103">
        <f t="shared" ca="1" si="22"/>
        <v>0</v>
      </c>
      <c r="AB29" s="103">
        <f t="shared" ca="1" si="22"/>
        <v>0</v>
      </c>
      <c r="AC29" s="114">
        <f t="shared" ca="1" si="22"/>
        <v>0</v>
      </c>
      <c r="AD29" s="149" t="str">
        <f>Roster!$B$1</f>
        <v>Upton</v>
      </c>
      <c r="AE29" s="150">
        <f t="shared" ca="1" si="23"/>
        <v>0</v>
      </c>
      <c r="AF29" s="150">
        <f t="shared" ca="1" si="24"/>
        <v>0</v>
      </c>
      <c r="AG29" s="151">
        <f t="shared" ca="1" si="25"/>
        <v>0</v>
      </c>
      <c r="AH29" s="150">
        <f t="shared" ca="1" si="26"/>
        <v>0</v>
      </c>
      <c r="AI29" s="149" t="str">
        <f>Roster!$D$2</f>
        <v>Northeast</v>
      </c>
      <c r="AJ29" s="149">
        <f t="shared" ca="1" si="17"/>
        <v>10</v>
      </c>
    </row>
    <row r="30" spans="1:36" s="94" customFormat="1" ht="12.75" customHeight="1" thickBot="1" x14ac:dyDescent="0.25">
      <c r="A30" s="115" t="str">
        <f>IF(OR(Roster!A30&lt;&gt;"",Roster!B30&lt;&gt;""),PROPER(Roster!B30)&amp;", "&amp;Roster!A30,"")</f>
        <v xml:space="preserve">Team, </v>
      </c>
      <c r="B30" s="116">
        <f t="shared" ca="1" si="0"/>
        <v>10</v>
      </c>
      <c r="C30" s="117">
        <f t="shared" ca="1" si="1"/>
        <v>0</v>
      </c>
      <c r="D30" s="117">
        <f t="shared" ca="1" si="2"/>
        <v>0</v>
      </c>
      <c r="E30" s="118" t="str">
        <f t="shared" ca="1" si="18"/>
        <v/>
      </c>
      <c r="F30" s="117">
        <f t="shared" ca="1" si="3"/>
        <v>0</v>
      </c>
      <c r="G30" s="117">
        <f t="shared" ca="1" si="4"/>
        <v>0</v>
      </c>
      <c r="H30" s="118" t="str">
        <f t="shared" ca="1" si="19"/>
        <v/>
      </c>
      <c r="I30" s="117">
        <f t="shared" ca="1" si="5"/>
        <v>0</v>
      </c>
      <c r="J30" s="117">
        <f t="shared" ca="1" si="6"/>
        <v>0</v>
      </c>
      <c r="K30" s="118" t="str">
        <f t="shared" ca="1" si="20"/>
        <v/>
      </c>
      <c r="L30" s="117">
        <f t="shared" ca="1" si="7"/>
        <v>0</v>
      </c>
      <c r="M30" s="117">
        <f t="shared" ca="1" si="8"/>
        <v>17</v>
      </c>
      <c r="N30" s="117">
        <f t="shared" ca="1" si="9"/>
        <v>18</v>
      </c>
      <c r="O30" s="117">
        <f t="shared" ca="1" si="10"/>
        <v>35</v>
      </c>
      <c r="P30" s="117">
        <f t="shared" ca="1" si="11"/>
        <v>0</v>
      </c>
      <c r="Q30" s="117">
        <f t="shared" ca="1" si="12"/>
        <v>0</v>
      </c>
      <c r="R30" s="117">
        <f t="shared" ca="1" si="13"/>
        <v>0</v>
      </c>
      <c r="S30" s="117">
        <f t="shared" ca="1" si="14"/>
        <v>0</v>
      </c>
      <c r="T30" s="116">
        <f t="shared" ca="1" si="15"/>
        <v>0</v>
      </c>
      <c r="U30" s="119">
        <f t="shared" ca="1" si="21"/>
        <v>0</v>
      </c>
      <c r="V30" s="119">
        <f t="shared" ca="1" si="22"/>
        <v>1.7</v>
      </c>
      <c r="W30" s="119">
        <f t="shared" ca="1" si="22"/>
        <v>1.8</v>
      </c>
      <c r="X30" s="119">
        <f t="shared" ca="1" si="22"/>
        <v>3.5</v>
      </c>
      <c r="Y30" s="119">
        <f t="shared" ca="1" si="22"/>
        <v>0</v>
      </c>
      <c r="Z30" s="119">
        <f t="shared" ca="1" si="22"/>
        <v>0</v>
      </c>
      <c r="AA30" s="119">
        <f t="shared" ca="1" si="22"/>
        <v>0</v>
      </c>
      <c r="AB30" s="119">
        <f t="shared" ca="1" si="22"/>
        <v>0</v>
      </c>
      <c r="AC30" s="120">
        <f t="shared" ca="1" si="22"/>
        <v>0</v>
      </c>
      <c r="AD30" s="149" t="str">
        <f>Roster!$B$1</f>
        <v>Upton</v>
      </c>
      <c r="AE30" s="150">
        <f t="shared" ca="1" si="23"/>
        <v>0</v>
      </c>
      <c r="AF30" s="150">
        <f t="shared" ca="1" si="24"/>
        <v>0</v>
      </c>
      <c r="AG30" s="151">
        <f t="shared" ca="1" si="25"/>
        <v>0</v>
      </c>
      <c r="AH30" s="150">
        <f t="shared" ca="1" si="26"/>
        <v>0</v>
      </c>
      <c r="AI30" s="149" t="str">
        <f>Roster!$D$2</f>
        <v>Northeast</v>
      </c>
      <c r="AJ30" s="149">
        <f t="shared" ca="1" si="17"/>
        <v>10</v>
      </c>
    </row>
    <row r="31" spans="1:36" s="94" customFormat="1" ht="13.5" thickBot="1" x14ac:dyDescent="0.25">
      <c r="A31" s="121" t="s">
        <v>144</v>
      </c>
      <c r="B31" s="122">
        <f t="shared" ca="1" si="0"/>
        <v>10</v>
      </c>
      <c r="C31" s="123">
        <f t="shared" ca="1" si="1"/>
        <v>66</v>
      </c>
      <c r="D31" s="123">
        <f t="shared" ca="1" si="2"/>
        <v>228</v>
      </c>
      <c r="E31" s="124">
        <f t="shared" ca="1" si="18"/>
        <v>0.28947368421052633</v>
      </c>
      <c r="F31" s="123">
        <f t="shared" ca="1" si="3"/>
        <v>194</v>
      </c>
      <c r="G31" s="123">
        <f t="shared" ca="1" si="4"/>
        <v>366</v>
      </c>
      <c r="H31" s="124">
        <f t="shared" ca="1" si="19"/>
        <v>0.5300546448087432</v>
      </c>
      <c r="I31" s="123">
        <f t="shared" ca="1" si="5"/>
        <v>92</v>
      </c>
      <c r="J31" s="123">
        <f t="shared" ca="1" si="6"/>
        <v>149</v>
      </c>
      <c r="K31" s="124">
        <f t="shared" ca="1" si="20"/>
        <v>0.6174496644295302</v>
      </c>
      <c r="L31" s="123">
        <f ca="1">SUMPRODUCT(SUMIF(INDIRECT("'"&amp;gamesheets&amp;"'!A2"),"R",INDIRECT("'"&amp;gamesheets&amp;"'!q"&amp;ROW(Q31))))</f>
        <v>678</v>
      </c>
      <c r="M31" s="123">
        <f t="shared" ca="1" si="8"/>
        <v>145</v>
      </c>
      <c r="N31" s="123">
        <f t="shared" ca="1" si="9"/>
        <v>233</v>
      </c>
      <c r="O31" s="123">
        <f t="shared" ca="1" si="10"/>
        <v>378</v>
      </c>
      <c r="P31" s="123">
        <f t="shared" ca="1" si="11"/>
        <v>186</v>
      </c>
      <c r="Q31" s="123">
        <f t="shared" ca="1" si="12"/>
        <v>102</v>
      </c>
      <c r="R31" s="123">
        <f t="shared" ca="1" si="13"/>
        <v>14</v>
      </c>
      <c r="S31" s="123">
        <f t="shared" ca="1" si="14"/>
        <v>138</v>
      </c>
      <c r="T31" s="125">
        <f t="shared" ca="1" si="15"/>
        <v>141</v>
      </c>
      <c r="U31" s="126">
        <f ca="1">SUMPRODUCT(SUMIF(INDIRECT("'"&amp;gamesheets&amp;"'!A2"),"R",INDIRECT("'"&amp;gamesheets&amp;"'!q"&amp;ROW(Q31))))/SUMPRODUCT(COUNTIF(INDIRECT("'"&amp;gamesheets&amp;"'!A2"),"R"))</f>
        <v>67.8</v>
      </c>
      <c r="V31" s="126">
        <f t="shared" ref="V31:AC31" ca="1" si="27">IF($B31&gt;0,M31/$B31,0)</f>
        <v>14.5</v>
      </c>
      <c r="W31" s="126">
        <f t="shared" ca="1" si="27"/>
        <v>23.3</v>
      </c>
      <c r="X31" s="126">
        <f t="shared" ca="1" si="27"/>
        <v>37.799999999999997</v>
      </c>
      <c r="Y31" s="126">
        <f t="shared" ca="1" si="27"/>
        <v>18.600000000000001</v>
      </c>
      <c r="Z31" s="126">
        <f t="shared" ca="1" si="27"/>
        <v>10.199999999999999</v>
      </c>
      <c r="AA31" s="126">
        <f t="shared" ca="1" si="27"/>
        <v>1.4</v>
      </c>
      <c r="AB31" s="126">
        <f t="shared" ca="1" si="27"/>
        <v>13.8</v>
      </c>
      <c r="AC31" s="127">
        <f t="shared" ca="1" si="27"/>
        <v>14.1</v>
      </c>
      <c r="AD31" s="148"/>
      <c r="AE31" s="148"/>
      <c r="AF31" s="148"/>
      <c r="AG31" s="148"/>
      <c r="AH31" s="148"/>
      <c r="AI31" s="148"/>
      <c r="AJ31" s="148"/>
    </row>
    <row r="32" spans="1:36" s="94" customFormat="1" ht="14.25" thickTop="1" thickBot="1" x14ac:dyDescent="0.25">
      <c r="A32" s="121" t="s">
        <v>145</v>
      </c>
      <c r="B32" s="122">
        <f t="shared" ca="1" si="0"/>
        <v>10</v>
      </c>
      <c r="C32" s="123">
        <f t="shared" ca="1" si="1"/>
        <v>52</v>
      </c>
      <c r="D32" s="123">
        <f t="shared" ca="1" si="2"/>
        <v>162</v>
      </c>
      <c r="E32" s="124">
        <f t="shared" ca="1" si="18"/>
        <v>0.32098765432098764</v>
      </c>
      <c r="F32" s="123">
        <f t="shared" ca="1" si="3"/>
        <v>161</v>
      </c>
      <c r="G32" s="123">
        <f t="shared" ca="1" si="4"/>
        <v>365</v>
      </c>
      <c r="H32" s="124">
        <f t="shared" ca="1" si="19"/>
        <v>0.44109589041095892</v>
      </c>
      <c r="I32" s="123">
        <f t="shared" ca="1" si="5"/>
        <v>70</v>
      </c>
      <c r="J32" s="123">
        <f t="shared" ca="1" si="6"/>
        <v>131</v>
      </c>
      <c r="K32" s="124">
        <f t="shared" ca="1" si="20"/>
        <v>0.53435114503816794</v>
      </c>
      <c r="L32" s="123">
        <f ca="1">SUMPRODUCT(SUMIF(INDIRECT("'"&amp;gamesheets&amp;"'!A2"),"R",INDIRECT("'"&amp;gamesheets&amp;"'!q"&amp;ROW(Q32))))</f>
        <v>548</v>
      </c>
      <c r="M32" s="123">
        <f t="shared" ca="1" si="8"/>
        <v>101</v>
      </c>
      <c r="N32" s="123">
        <f t="shared" ca="1" si="9"/>
        <v>215</v>
      </c>
      <c r="O32" s="123">
        <f t="shared" ca="1" si="10"/>
        <v>316</v>
      </c>
      <c r="P32" s="123">
        <f t="shared" ca="1" si="11"/>
        <v>97</v>
      </c>
      <c r="Q32" s="123">
        <f t="shared" ca="1" si="12"/>
        <v>60</v>
      </c>
      <c r="R32" s="123">
        <f t="shared" ca="1" si="13"/>
        <v>13</v>
      </c>
      <c r="S32" s="123">
        <f t="shared" ca="1" si="14"/>
        <v>181</v>
      </c>
      <c r="T32" s="125">
        <f t="shared" ca="1" si="15"/>
        <v>136</v>
      </c>
      <c r="U32" s="126">
        <f ca="1">SUMPRODUCT(SUMIF(INDIRECT("'"&amp;gamesheets&amp;"'!A2"),"R",INDIRECT("'"&amp;gamesheets&amp;"'!q"&amp;ROW(Q32))))/SUMPRODUCT(COUNTIF(INDIRECT("'"&amp;gamesheets&amp;"'!A2"),"R"))</f>
        <v>54.8</v>
      </c>
      <c r="V32" s="126">
        <f t="shared" ref="V32" ca="1" si="28">IF($B32&gt;0,M32/$B32,0)</f>
        <v>10.1</v>
      </c>
      <c r="W32" s="126">
        <f t="shared" ref="W32" ca="1" si="29">IF($B32&gt;0,N32/$B32,0)</f>
        <v>21.5</v>
      </c>
      <c r="X32" s="126">
        <f t="shared" ref="X32" ca="1" si="30">IF($B32&gt;0,O32/$B32,0)</f>
        <v>31.6</v>
      </c>
      <c r="Y32" s="126">
        <f t="shared" ref="Y32" ca="1" si="31">IF($B32&gt;0,P32/$B32,0)</f>
        <v>9.6999999999999993</v>
      </c>
      <c r="Z32" s="126">
        <f t="shared" ref="Z32" ca="1" si="32">IF($B32&gt;0,Q32/$B32,0)</f>
        <v>6</v>
      </c>
      <c r="AA32" s="126">
        <f t="shared" ref="AA32" ca="1" si="33">IF($B32&gt;0,R32/$B32,0)</f>
        <v>1.3</v>
      </c>
      <c r="AB32" s="126">
        <f t="shared" ref="AB32" ca="1" si="34">IF($B32&gt;0,S32/$B32,0)</f>
        <v>18.100000000000001</v>
      </c>
      <c r="AC32" s="127">
        <f t="shared" ref="AC32" ca="1" si="35">IF($B32&gt;0,T32/$B32,0)</f>
        <v>13.6</v>
      </c>
      <c r="AD32" s="148"/>
      <c r="AE32" s="148"/>
      <c r="AF32" s="148"/>
      <c r="AG32" s="148"/>
      <c r="AH32" s="148"/>
      <c r="AI32" s="148"/>
      <c r="AJ32" s="148"/>
    </row>
    <row r="33" spans="1:36" s="94" customFormat="1" ht="5.85" customHeight="1" thickTop="1" x14ac:dyDescent="0.2">
      <c r="A33" s="128"/>
      <c r="B33" s="129"/>
      <c r="C33" s="129"/>
      <c r="D33" s="129"/>
      <c r="E33" s="130"/>
      <c r="F33" s="129"/>
      <c r="G33" s="129"/>
      <c r="H33" s="130"/>
      <c r="I33" s="129"/>
      <c r="J33" s="129"/>
      <c r="K33" s="130"/>
      <c r="L33" s="129"/>
      <c r="M33" s="129"/>
      <c r="N33" s="129"/>
      <c r="O33" s="129"/>
      <c r="P33" s="129"/>
      <c r="Q33" s="129"/>
      <c r="R33" s="129"/>
      <c r="S33" s="129"/>
      <c r="T33" s="129"/>
      <c r="U33" s="131"/>
      <c r="V33" s="131"/>
      <c r="W33" s="131"/>
      <c r="X33" s="131"/>
      <c r="Y33" s="131"/>
      <c r="Z33" s="131"/>
      <c r="AA33" s="131"/>
      <c r="AB33" s="131"/>
      <c r="AC33" s="131"/>
      <c r="AD33" s="148"/>
      <c r="AE33" s="148"/>
      <c r="AF33" s="148"/>
      <c r="AG33" s="148"/>
      <c r="AH33" s="148"/>
      <c r="AI33" s="148"/>
      <c r="AJ33" s="148"/>
    </row>
    <row r="34" spans="1:36" ht="16.5" thickBot="1" x14ac:dyDescent="0.3">
      <c r="A34" s="246" t="s">
        <v>322</v>
      </c>
      <c r="B34" s="246"/>
      <c r="C34" s="246"/>
      <c r="D34" s="246"/>
      <c r="E34" s="246"/>
      <c r="F34" s="246"/>
      <c r="G34" s="246"/>
      <c r="H34" s="246"/>
      <c r="I34" s="246"/>
      <c r="J34" s="246"/>
      <c r="K34" s="246"/>
      <c r="L34" s="246"/>
      <c r="M34" s="246"/>
      <c r="N34" s="246"/>
      <c r="O34" s="246"/>
      <c r="P34" s="246"/>
      <c r="Q34" s="246"/>
      <c r="R34" s="246"/>
      <c r="S34" s="246"/>
      <c r="T34" s="246"/>
      <c r="U34" s="246"/>
      <c r="V34" s="208"/>
      <c r="W34" s="208"/>
      <c r="X34" s="208"/>
      <c r="Y34" s="208"/>
      <c r="Z34" s="208"/>
      <c r="AA34" s="208"/>
      <c r="AB34" s="208"/>
      <c r="AC34" s="209" t="str">
        <f>CONCATENATE("* minimum of ",TeamGameSummary!$D$2," attempts")</f>
        <v>* minimum of 5 attempts</v>
      </c>
    </row>
    <row r="35" spans="1:36" x14ac:dyDescent="0.25">
      <c r="A35" s="202" t="s">
        <v>112</v>
      </c>
      <c r="B35" s="247" t="s">
        <v>250</v>
      </c>
      <c r="C35" s="247"/>
      <c r="D35" s="247" t="s">
        <v>323</v>
      </c>
      <c r="E35" s="248"/>
      <c r="F35" s="210"/>
      <c r="G35" s="249" t="s">
        <v>112</v>
      </c>
      <c r="H35" s="250"/>
      <c r="I35" s="250"/>
      <c r="J35" s="247" t="s">
        <v>250</v>
      </c>
      <c r="K35" s="247"/>
      <c r="L35" s="247" t="s">
        <v>324</v>
      </c>
      <c r="M35" s="248"/>
      <c r="N35" s="182"/>
      <c r="O35" s="249" t="s">
        <v>112</v>
      </c>
      <c r="P35" s="250"/>
      <c r="Q35" s="250"/>
      <c r="R35" s="247" t="s">
        <v>250</v>
      </c>
      <c r="S35" s="247"/>
      <c r="T35" s="247" t="s">
        <v>325</v>
      </c>
      <c r="U35" s="248"/>
      <c r="V35" s="210"/>
      <c r="W35" s="249" t="s">
        <v>112</v>
      </c>
      <c r="X35" s="250"/>
      <c r="Y35" s="250"/>
      <c r="Z35" s="247" t="s">
        <v>250</v>
      </c>
      <c r="AA35" s="247"/>
      <c r="AB35" s="247" t="s">
        <v>149</v>
      </c>
      <c r="AC35" s="248"/>
    </row>
    <row r="36" spans="1:36" x14ac:dyDescent="0.25">
      <c r="A36" s="211" t="str">
        <f>TeamGameSummary!$C201</f>
        <v>Tongue River</v>
      </c>
      <c r="B36" s="251">
        <f>TeamGameSummary!$D201</f>
        <v>43133</v>
      </c>
      <c r="C36" s="251"/>
      <c r="D36" s="252">
        <f>TeamGameSummary!$E201</f>
        <v>83</v>
      </c>
      <c r="E36" s="253"/>
      <c r="F36" s="210"/>
      <c r="G36" s="254" t="str">
        <f>TeamGameSummary!$U201</f>
        <v>Moorcroft</v>
      </c>
      <c r="H36" s="255"/>
      <c r="I36" s="255"/>
      <c r="J36" s="251">
        <f>TeamGameSummary!$V201</f>
        <v>43118</v>
      </c>
      <c r="K36" s="251"/>
      <c r="L36" s="252">
        <f>TeamGameSummary!$W201</f>
        <v>38</v>
      </c>
      <c r="M36" s="253"/>
      <c r="N36" s="182"/>
      <c r="O36" s="254" t="str">
        <f>TeamGameSummary!$AA201</f>
        <v>Moorcroft</v>
      </c>
      <c r="P36" s="255"/>
      <c r="Q36" s="255"/>
      <c r="R36" s="251">
        <f>TeamGameSummary!$AB201</f>
        <v>43118</v>
      </c>
      <c r="S36" s="251"/>
      <c r="T36" s="252">
        <f>TeamGameSummary!$AC201</f>
        <v>36</v>
      </c>
      <c r="U36" s="253"/>
      <c r="V36" s="210"/>
      <c r="W36" s="254" t="str">
        <f>TeamGameSummary!$EK201</f>
        <v>Tongue River</v>
      </c>
      <c r="X36" s="255"/>
      <c r="Y36" s="255"/>
      <c r="Z36" s="251">
        <f>TeamGameSummary!$EL201</f>
        <v>43133</v>
      </c>
      <c r="AA36" s="251"/>
      <c r="AB36" s="252">
        <f>TeamGameSummary!$EM201</f>
        <v>28</v>
      </c>
      <c r="AC36" s="253"/>
    </row>
    <row r="37" spans="1:36" x14ac:dyDescent="0.25">
      <c r="A37" s="211" t="str">
        <f>TeamGameSummary!$C202</f>
        <v>Tongue River</v>
      </c>
      <c r="B37" s="251">
        <f>TeamGameSummary!$D202</f>
        <v>43148</v>
      </c>
      <c r="C37" s="251"/>
      <c r="D37" s="252">
        <f>TeamGameSummary!$E202</f>
        <v>81</v>
      </c>
      <c r="E37" s="253"/>
      <c r="F37" s="210"/>
      <c r="G37" s="254" t="str">
        <f>TeamGameSummary!$U202</f>
        <v>Moorcroft</v>
      </c>
      <c r="H37" s="255"/>
      <c r="I37" s="255"/>
      <c r="J37" s="251">
        <f>TeamGameSummary!$V202</f>
        <v>43132</v>
      </c>
      <c r="K37" s="251"/>
      <c r="L37" s="252">
        <f>TeamGameSummary!$W202</f>
        <v>41</v>
      </c>
      <c r="M37" s="253"/>
      <c r="N37" s="182"/>
      <c r="O37" s="254" t="str">
        <f>TeamGameSummary!$AA202</f>
        <v>Sundance</v>
      </c>
      <c r="P37" s="255"/>
      <c r="Q37" s="255"/>
      <c r="R37" s="251">
        <f>TeamGameSummary!$AB202</f>
        <v>43125</v>
      </c>
      <c r="S37" s="251"/>
      <c r="T37" s="252">
        <f>TeamGameSummary!$AC202</f>
        <v>29</v>
      </c>
      <c r="U37" s="253"/>
      <c r="V37" s="210"/>
      <c r="W37" s="254" t="str">
        <f>TeamGameSummary!$EK202</f>
        <v>Tongue River</v>
      </c>
      <c r="X37" s="255"/>
      <c r="Y37" s="255"/>
      <c r="Z37" s="251">
        <f>TeamGameSummary!$EL202</f>
        <v>43148</v>
      </c>
      <c r="AA37" s="251"/>
      <c r="AB37" s="252">
        <f>TeamGameSummary!$EM202</f>
        <v>24</v>
      </c>
      <c r="AC37" s="253"/>
    </row>
    <row r="38" spans="1:36" x14ac:dyDescent="0.25">
      <c r="A38" s="211" t="str">
        <f>TeamGameSummary!$C203</f>
        <v>Sundance</v>
      </c>
      <c r="B38" s="251">
        <f>TeamGameSummary!$D203</f>
        <v>43125</v>
      </c>
      <c r="C38" s="251"/>
      <c r="D38" s="252">
        <f>TeamGameSummary!$E203</f>
        <v>76</v>
      </c>
      <c r="E38" s="253"/>
      <c r="F38" s="210"/>
      <c r="G38" s="254" t="str">
        <f>TeamGameSummary!$U203</f>
        <v>Sundance</v>
      </c>
      <c r="H38" s="255"/>
      <c r="I38" s="255"/>
      <c r="J38" s="251">
        <f>TeamGameSummary!$V203</f>
        <v>43125</v>
      </c>
      <c r="K38" s="251"/>
      <c r="L38" s="252">
        <f>TeamGameSummary!$W203</f>
        <v>47</v>
      </c>
      <c r="M38" s="253"/>
      <c r="N38" s="182"/>
      <c r="O38" s="254" t="str">
        <f>TeamGameSummary!$AA203</f>
        <v>Tongue River</v>
      </c>
      <c r="P38" s="255"/>
      <c r="Q38" s="255"/>
      <c r="R38" s="251">
        <f>TeamGameSummary!$AB203</f>
        <v>43148</v>
      </c>
      <c r="S38" s="251"/>
      <c r="T38" s="252">
        <f>TeamGameSummary!$AC203</f>
        <v>24</v>
      </c>
      <c r="U38" s="253"/>
      <c r="V38" s="210"/>
      <c r="W38" s="254" t="str">
        <f>TeamGameSummary!$EK203</f>
        <v>Moorcroft</v>
      </c>
      <c r="X38" s="255"/>
      <c r="Y38" s="255"/>
      <c r="Z38" s="251">
        <f>TeamGameSummary!$EL203</f>
        <v>43118</v>
      </c>
      <c r="AA38" s="251"/>
      <c r="AB38" s="252">
        <f>TeamGameSummary!$EM203</f>
        <v>24</v>
      </c>
      <c r="AC38" s="253"/>
    </row>
    <row r="39" spans="1:36" x14ac:dyDescent="0.25">
      <c r="A39" s="211" t="str">
        <f>TeamGameSummary!$C204</f>
        <v>Moorcroft</v>
      </c>
      <c r="B39" s="251">
        <f>TeamGameSummary!$D204</f>
        <v>43118</v>
      </c>
      <c r="C39" s="251"/>
      <c r="D39" s="252">
        <f>TeamGameSummary!$E204</f>
        <v>74</v>
      </c>
      <c r="E39" s="253"/>
      <c r="F39" s="210"/>
      <c r="G39" s="254" t="str">
        <f>TeamGameSummary!$U204</f>
        <v>Sundance</v>
      </c>
      <c r="H39" s="255"/>
      <c r="I39" s="255"/>
      <c r="J39" s="251">
        <f>TeamGameSummary!$V204</f>
        <v>43137</v>
      </c>
      <c r="K39" s="251"/>
      <c r="L39" s="252">
        <f>TeamGameSummary!$W204</f>
        <v>49</v>
      </c>
      <c r="M39" s="253"/>
      <c r="N39" s="182"/>
      <c r="O39" s="254" t="str">
        <f>TeamGameSummary!$AA204</f>
        <v>Moorcroft</v>
      </c>
      <c r="P39" s="255"/>
      <c r="Q39" s="255"/>
      <c r="R39" s="251">
        <f>TeamGameSummary!$AB204</f>
        <v>43132</v>
      </c>
      <c r="S39" s="251"/>
      <c r="T39" s="252">
        <f>TeamGameSummary!$AC204</f>
        <v>23</v>
      </c>
      <c r="U39" s="253"/>
      <c r="V39" s="210"/>
      <c r="W39" s="254" t="str">
        <f>TeamGameSummary!$EK204</f>
        <v>Sundance</v>
      </c>
      <c r="X39" s="255"/>
      <c r="Y39" s="255"/>
      <c r="Z39" s="251">
        <f>TeamGameSummary!$EL204</f>
        <v>43125</v>
      </c>
      <c r="AA39" s="251"/>
      <c r="AB39" s="252">
        <f>TeamGameSummary!$EM204</f>
        <v>21</v>
      </c>
      <c r="AC39" s="253"/>
    </row>
    <row r="40" spans="1:36" ht="15.75" thickBot="1" x14ac:dyDescent="0.3">
      <c r="A40" s="212" t="str">
        <f>TeamGameSummary!$C205</f>
        <v>Sundance</v>
      </c>
      <c r="B40" s="256">
        <f>TeamGameSummary!$D205</f>
        <v>43137</v>
      </c>
      <c r="C40" s="256"/>
      <c r="D40" s="257">
        <f>TeamGameSummary!$E205</f>
        <v>69</v>
      </c>
      <c r="E40" s="258"/>
      <c r="F40" s="210"/>
      <c r="G40" s="259" t="str">
        <f>TeamGameSummary!$U205</f>
        <v>Big Horn</v>
      </c>
      <c r="H40" s="260"/>
      <c r="I40" s="260"/>
      <c r="J40" s="256">
        <f>TeamGameSummary!$V205</f>
        <v>43147</v>
      </c>
      <c r="K40" s="256"/>
      <c r="L40" s="257">
        <f>TeamGameSummary!$W205</f>
        <v>52</v>
      </c>
      <c r="M40" s="258"/>
      <c r="N40" s="182"/>
      <c r="O40" s="259" t="str">
        <f>TeamGameSummary!$AA205</f>
        <v>Sundance</v>
      </c>
      <c r="P40" s="260"/>
      <c r="Q40" s="260"/>
      <c r="R40" s="256">
        <f>TeamGameSummary!$AB205</f>
        <v>43137</v>
      </c>
      <c r="S40" s="256"/>
      <c r="T40" s="257">
        <f>TeamGameSummary!$AC205</f>
        <v>20</v>
      </c>
      <c r="U40" s="258"/>
      <c r="V40" s="210"/>
      <c r="W40" s="259" t="str">
        <f>TeamGameSummary!$EK205</f>
        <v>Big Horn</v>
      </c>
      <c r="X40" s="260"/>
      <c r="Y40" s="260"/>
      <c r="Z40" s="256">
        <f>TeamGameSummary!$EL205</f>
        <v>43127</v>
      </c>
      <c r="AA40" s="256"/>
      <c r="AB40" s="257">
        <f>TeamGameSummary!$EM205</f>
        <v>20</v>
      </c>
      <c r="AC40" s="258"/>
    </row>
    <row r="41" spans="1:36" ht="6" customHeight="1" thickBot="1" x14ac:dyDescent="0.3">
      <c r="A41" s="213"/>
      <c r="B41" s="214"/>
      <c r="C41" s="214"/>
      <c r="D41" s="215"/>
      <c r="E41" s="215"/>
      <c r="F41" s="210"/>
      <c r="G41" s="213"/>
      <c r="H41" s="213"/>
      <c r="I41" s="213"/>
      <c r="J41" s="214"/>
      <c r="K41" s="214"/>
      <c r="L41" s="215"/>
      <c r="M41" s="215"/>
      <c r="N41" s="182"/>
      <c r="O41" s="213"/>
      <c r="P41" s="213"/>
      <c r="Q41" s="213"/>
      <c r="R41" s="214"/>
      <c r="S41" s="214"/>
      <c r="T41" s="215"/>
      <c r="U41" s="215"/>
      <c r="V41" s="210"/>
      <c r="W41" s="213"/>
      <c r="X41" s="213"/>
      <c r="Y41" s="213"/>
      <c r="Z41" s="214"/>
      <c r="AA41" s="214"/>
      <c r="AB41" s="215"/>
      <c r="AC41" s="215"/>
    </row>
    <row r="42" spans="1:36" x14ac:dyDescent="0.25">
      <c r="A42" s="202" t="s">
        <v>112</v>
      </c>
      <c r="B42" s="247" t="s">
        <v>250</v>
      </c>
      <c r="C42" s="247"/>
      <c r="D42" s="247" t="s">
        <v>253</v>
      </c>
      <c r="E42" s="248"/>
      <c r="F42" s="210"/>
      <c r="G42" s="249" t="s">
        <v>112</v>
      </c>
      <c r="H42" s="250"/>
      <c r="I42" s="250"/>
      <c r="J42" s="247" t="s">
        <v>250</v>
      </c>
      <c r="K42" s="247"/>
      <c r="L42" s="247" t="s">
        <v>345</v>
      </c>
      <c r="M42" s="248"/>
      <c r="N42" s="182"/>
      <c r="O42" s="249" t="s">
        <v>112</v>
      </c>
      <c r="P42" s="250"/>
      <c r="Q42" s="250"/>
      <c r="R42" s="247" t="s">
        <v>250</v>
      </c>
      <c r="S42" s="247"/>
      <c r="T42" s="247" t="s">
        <v>148</v>
      </c>
      <c r="U42" s="248"/>
      <c r="V42" s="132"/>
      <c r="W42" s="249" t="s">
        <v>112</v>
      </c>
      <c r="X42" s="250"/>
      <c r="Y42" s="250"/>
      <c r="Z42" s="247" t="s">
        <v>250</v>
      </c>
      <c r="AA42" s="247"/>
      <c r="AB42" s="247" t="s">
        <v>327</v>
      </c>
      <c r="AC42" s="248"/>
    </row>
    <row r="43" spans="1:36" x14ac:dyDescent="0.25">
      <c r="A43" s="216" t="str">
        <f>TeamGameSummary!$GN201</f>
        <v>Tongue River</v>
      </c>
      <c r="B43" s="251">
        <f>TeamGameSummary!$GO201</f>
        <v>43133</v>
      </c>
      <c r="C43" s="251"/>
      <c r="D43" s="261">
        <f>TeamGameSummary!$GP201</f>
        <v>0.56451612903225812</v>
      </c>
      <c r="E43" s="262"/>
      <c r="F43" s="210"/>
      <c r="G43" s="254" t="str">
        <f>TeamGameSummary!$GT201</f>
        <v>Moorcroft</v>
      </c>
      <c r="H43" s="255"/>
      <c r="I43" s="255"/>
      <c r="J43" s="251">
        <f>TeamGameSummary!$GU201</f>
        <v>43118</v>
      </c>
      <c r="K43" s="251"/>
      <c r="L43" s="261">
        <f>TeamGameSummary!$GV201</f>
        <v>0.29411764705882354</v>
      </c>
      <c r="M43" s="262"/>
      <c r="N43" s="182"/>
      <c r="O43" s="254" t="str">
        <f>TeamGameSummary!$AG201</f>
        <v>Tongue River</v>
      </c>
      <c r="P43" s="255"/>
      <c r="Q43" s="255"/>
      <c r="R43" s="251">
        <f>TeamGameSummary!$AH201</f>
        <v>43148</v>
      </c>
      <c r="S43" s="251"/>
      <c r="T43" s="252">
        <f>TeamGameSummary!$AI201</f>
        <v>45</v>
      </c>
      <c r="U43" s="253"/>
      <c r="V43" s="132"/>
      <c r="W43" s="254" t="str">
        <f>TeamGameSummary!$BE201</f>
        <v>Wright</v>
      </c>
      <c r="X43" s="255"/>
      <c r="Y43" s="255"/>
      <c r="Z43" s="251">
        <f>TeamGameSummary!$BF201</f>
        <v>43139</v>
      </c>
      <c r="AA43" s="251"/>
      <c r="AB43" s="252">
        <f>TeamGameSummary!$BG201</f>
        <v>20</v>
      </c>
      <c r="AC43" s="253"/>
    </row>
    <row r="44" spans="1:36" x14ac:dyDescent="0.25">
      <c r="A44" s="216" t="str">
        <f>TeamGameSummary!$GN202</f>
        <v>Moorcroft</v>
      </c>
      <c r="B44" s="251">
        <f>TeamGameSummary!$GO202</f>
        <v>43118</v>
      </c>
      <c r="C44" s="251"/>
      <c r="D44" s="261">
        <f>TeamGameSummary!$GP202</f>
        <v>0.49180327868852458</v>
      </c>
      <c r="E44" s="262"/>
      <c r="F44" s="210"/>
      <c r="G44" s="254" t="str">
        <f>TeamGameSummary!$GT202</f>
        <v>Moorcroft</v>
      </c>
      <c r="H44" s="255"/>
      <c r="I44" s="255"/>
      <c r="J44" s="251">
        <f>TeamGameSummary!$GU202</f>
        <v>43132</v>
      </c>
      <c r="K44" s="251"/>
      <c r="L44" s="261">
        <f>TeamGameSummary!$GV202</f>
        <v>0.34</v>
      </c>
      <c r="M44" s="262"/>
      <c r="N44" s="182"/>
      <c r="O44" s="254" t="str">
        <f>TeamGameSummary!$AG202</f>
        <v>Sundance</v>
      </c>
      <c r="P44" s="255"/>
      <c r="Q44" s="255"/>
      <c r="R44" s="251">
        <f>TeamGameSummary!$AH202</f>
        <v>43137</v>
      </c>
      <c r="S44" s="251"/>
      <c r="T44" s="252">
        <f>TeamGameSummary!$AI202</f>
        <v>44</v>
      </c>
      <c r="U44" s="253"/>
      <c r="V44" s="132"/>
      <c r="W44" s="254" t="str">
        <f>TeamGameSummary!$BE202</f>
        <v>Sundance</v>
      </c>
      <c r="X44" s="255"/>
      <c r="Y44" s="255"/>
      <c r="Z44" s="251">
        <f>TeamGameSummary!$BF202</f>
        <v>43137</v>
      </c>
      <c r="AA44" s="251"/>
      <c r="AB44" s="252">
        <f>TeamGameSummary!$BG202</f>
        <v>20</v>
      </c>
      <c r="AC44" s="253"/>
    </row>
    <row r="45" spans="1:36" x14ac:dyDescent="0.25">
      <c r="A45" s="216" t="str">
        <f>TeamGameSummary!$GN203</f>
        <v>Tongue River</v>
      </c>
      <c r="B45" s="251">
        <f>TeamGameSummary!$GO203</f>
        <v>43148</v>
      </c>
      <c r="C45" s="251"/>
      <c r="D45" s="261">
        <f>TeamGameSummary!$GP203</f>
        <v>0.47826086956521741</v>
      </c>
      <c r="E45" s="262"/>
      <c r="F45" s="210"/>
      <c r="G45" s="254" t="str">
        <f>TeamGameSummary!$GT203</f>
        <v>Tongue River</v>
      </c>
      <c r="H45" s="255"/>
      <c r="I45" s="255"/>
      <c r="J45" s="251">
        <f>TeamGameSummary!$GU203</f>
        <v>43148</v>
      </c>
      <c r="K45" s="251"/>
      <c r="L45" s="261">
        <f>TeamGameSummary!$GV203</f>
        <v>0.35087719298245612</v>
      </c>
      <c r="M45" s="262"/>
      <c r="N45" s="182"/>
      <c r="O45" s="254" t="str">
        <f>TeamGameSummary!$AG203</f>
        <v>Moorcroft</v>
      </c>
      <c r="P45" s="255"/>
      <c r="Q45" s="255"/>
      <c r="R45" s="251">
        <f>TeamGameSummary!$AH203</f>
        <v>43118</v>
      </c>
      <c r="S45" s="251"/>
      <c r="T45" s="252">
        <f>TeamGameSummary!$AI203</f>
        <v>43</v>
      </c>
      <c r="U45" s="253"/>
      <c r="V45" s="132"/>
      <c r="W45" s="254" t="str">
        <f>TeamGameSummary!$BE203</f>
        <v>Wright</v>
      </c>
      <c r="X45" s="255"/>
      <c r="Y45" s="255"/>
      <c r="Z45" s="251">
        <f>TeamGameSummary!$BF203</f>
        <v>43120</v>
      </c>
      <c r="AA45" s="251"/>
      <c r="AB45" s="252">
        <f>TeamGameSummary!$BG203</f>
        <v>18</v>
      </c>
      <c r="AC45" s="253"/>
    </row>
    <row r="46" spans="1:36" x14ac:dyDescent="0.25">
      <c r="A46" s="216" t="str">
        <f>TeamGameSummary!$GN204</f>
        <v>Sundance</v>
      </c>
      <c r="B46" s="251">
        <f>TeamGameSummary!$GO204</f>
        <v>43125</v>
      </c>
      <c r="C46" s="251"/>
      <c r="D46" s="261">
        <f>TeamGameSummary!$GP204</f>
        <v>0.47457627118644069</v>
      </c>
      <c r="E46" s="262"/>
      <c r="F46" s="210"/>
      <c r="G46" s="254" t="str">
        <f>TeamGameSummary!$GT204</f>
        <v>Sundance</v>
      </c>
      <c r="H46" s="255"/>
      <c r="I46" s="255"/>
      <c r="J46" s="251">
        <f>TeamGameSummary!$GU204</f>
        <v>43125</v>
      </c>
      <c r="K46" s="251"/>
      <c r="L46" s="261">
        <f>TeamGameSummary!$GV204</f>
        <v>0.36585365853658536</v>
      </c>
      <c r="M46" s="262"/>
      <c r="N46" s="182"/>
      <c r="O46" s="254" t="str">
        <f>TeamGameSummary!$AG204</f>
        <v>Big Horn</v>
      </c>
      <c r="P46" s="255"/>
      <c r="Q46" s="255"/>
      <c r="R46" s="251">
        <f>TeamGameSummary!$AH204</f>
        <v>43127</v>
      </c>
      <c r="S46" s="251"/>
      <c r="T46" s="252">
        <f>TeamGameSummary!$AI204</f>
        <v>41</v>
      </c>
      <c r="U46" s="253"/>
      <c r="V46" s="132"/>
      <c r="W46" s="254" t="str">
        <f>TeamGameSummary!$BE204</f>
        <v>Tongue River</v>
      </c>
      <c r="X46" s="255"/>
      <c r="Y46" s="255"/>
      <c r="Z46" s="251">
        <f>TeamGameSummary!$BF204</f>
        <v>43148</v>
      </c>
      <c r="AA46" s="251"/>
      <c r="AB46" s="252">
        <f>TeamGameSummary!$BG204</f>
        <v>15</v>
      </c>
      <c r="AC46" s="253"/>
    </row>
    <row r="47" spans="1:36" ht="15.75" thickBot="1" x14ac:dyDescent="0.3">
      <c r="A47" s="217" t="str">
        <f>TeamGameSummary!$GN205</f>
        <v>Moorcroft</v>
      </c>
      <c r="B47" s="256">
        <f>TeamGameSummary!$GO205</f>
        <v>43132</v>
      </c>
      <c r="C47" s="256"/>
      <c r="D47" s="263">
        <f>TeamGameSummary!$GP205</f>
        <v>0.46666666666666667</v>
      </c>
      <c r="E47" s="264"/>
      <c r="F47" s="210"/>
      <c r="G47" s="259" t="str">
        <f>TeamGameSummary!$GT205</f>
        <v>Big Horn</v>
      </c>
      <c r="H47" s="260"/>
      <c r="I47" s="260"/>
      <c r="J47" s="256">
        <f>TeamGameSummary!$GU205</f>
        <v>43127</v>
      </c>
      <c r="K47" s="256"/>
      <c r="L47" s="263">
        <f>TeamGameSummary!$GV205</f>
        <v>0.36986301369863012</v>
      </c>
      <c r="M47" s="264"/>
      <c r="N47" s="182"/>
      <c r="O47" s="259" t="str">
        <f>TeamGameSummary!$AG205</f>
        <v>Moorcroft</v>
      </c>
      <c r="P47" s="260"/>
      <c r="Q47" s="260"/>
      <c r="R47" s="256">
        <f>TeamGameSummary!$AH205</f>
        <v>43132</v>
      </c>
      <c r="S47" s="256"/>
      <c r="T47" s="257">
        <f>TeamGameSummary!$AI205</f>
        <v>39</v>
      </c>
      <c r="U47" s="258"/>
      <c r="V47" s="132"/>
      <c r="W47" s="259" t="str">
        <f>TeamGameSummary!$BE205</f>
        <v>Big Horn</v>
      </c>
      <c r="X47" s="260"/>
      <c r="Y47" s="260"/>
      <c r="Z47" s="256">
        <f>TeamGameSummary!$BF205</f>
        <v>43127</v>
      </c>
      <c r="AA47" s="256"/>
      <c r="AB47" s="257">
        <f>TeamGameSummary!$BG205</f>
        <v>15</v>
      </c>
      <c r="AC47" s="258"/>
    </row>
    <row r="48" spans="1:36" ht="4.7" customHeight="1" thickBot="1" x14ac:dyDescent="0.3">
      <c r="A48" s="213"/>
      <c r="B48" s="214"/>
      <c r="C48" s="214"/>
      <c r="D48" s="215"/>
      <c r="E48" s="215"/>
      <c r="F48" s="210"/>
      <c r="G48" s="213"/>
      <c r="H48" s="213"/>
      <c r="I48" s="213"/>
      <c r="J48" s="214"/>
      <c r="K48" s="214"/>
      <c r="L48" s="215"/>
      <c r="M48" s="215"/>
      <c r="N48" s="182"/>
      <c r="O48" s="132"/>
      <c r="P48" s="132"/>
      <c r="Q48" s="132"/>
      <c r="R48" s="132"/>
      <c r="S48" s="132"/>
      <c r="T48" s="132"/>
      <c r="U48" s="132"/>
      <c r="V48" s="132"/>
      <c r="W48" s="132"/>
      <c r="X48" s="132"/>
      <c r="Y48" s="132"/>
      <c r="Z48" s="132"/>
      <c r="AA48" s="132"/>
      <c r="AB48" s="132"/>
      <c r="AC48" s="132"/>
    </row>
    <row r="49" spans="1:29" x14ac:dyDescent="0.25">
      <c r="A49" s="196" t="s">
        <v>112</v>
      </c>
      <c r="B49" s="247" t="s">
        <v>250</v>
      </c>
      <c r="C49" s="247"/>
      <c r="D49" s="247" t="s">
        <v>346</v>
      </c>
      <c r="E49" s="248"/>
      <c r="F49" s="132"/>
      <c r="G49" s="249" t="s">
        <v>112</v>
      </c>
      <c r="H49" s="250"/>
      <c r="I49" s="250"/>
      <c r="J49" s="247" t="s">
        <v>250</v>
      </c>
      <c r="K49" s="247"/>
      <c r="L49" s="247" t="s">
        <v>347</v>
      </c>
      <c r="M49" s="248"/>
      <c r="N49" s="182"/>
      <c r="O49" s="249" t="s">
        <v>112</v>
      </c>
      <c r="P49" s="250"/>
      <c r="Q49" s="250"/>
      <c r="R49" s="247" t="s">
        <v>250</v>
      </c>
      <c r="S49" s="247"/>
      <c r="T49" s="247" t="s">
        <v>328</v>
      </c>
      <c r="U49" s="248"/>
      <c r="V49" s="132"/>
      <c r="W49" s="249" t="s">
        <v>112</v>
      </c>
      <c r="X49" s="250"/>
      <c r="Y49" s="250"/>
      <c r="Z49" s="247" t="s">
        <v>250</v>
      </c>
      <c r="AA49" s="247"/>
      <c r="AB49" s="247" t="s">
        <v>329</v>
      </c>
      <c r="AC49" s="248"/>
    </row>
    <row r="50" spans="1:29" x14ac:dyDescent="0.25">
      <c r="A50" s="216" t="str">
        <f>TeamGameSummary!$HL201</f>
        <v>Sundance</v>
      </c>
      <c r="B50" s="251">
        <f>TeamGameSummary!$HM201</f>
        <v>43125</v>
      </c>
      <c r="C50" s="251"/>
      <c r="D50" s="261">
        <f>TeamGameSummary!$HN201</f>
        <v>0.76923076923076927</v>
      </c>
      <c r="E50" s="262"/>
      <c r="F50" s="132"/>
      <c r="G50" s="254" t="str">
        <f>TeamGameSummary!$ID201</f>
        <v>Big Horn</v>
      </c>
      <c r="H50" s="255"/>
      <c r="I50" s="255"/>
      <c r="J50" s="251">
        <f>TeamGameSummary!$IE201</f>
        <v>43127</v>
      </c>
      <c r="K50" s="251"/>
      <c r="L50" s="261">
        <f>TeamGameSummary!$IF201</f>
        <v>0.45833333333333331</v>
      </c>
      <c r="M50" s="262"/>
      <c r="N50" s="182"/>
      <c r="O50" s="254" t="str">
        <f>TeamGameSummary!$CC201</f>
        <v>Tongue River</v>
      </c>
      <c r="P50" s="255"/>
      <c r="Q50" s="255"/>
      <c r="R50" s="251">
        <f>TeamGameSummary!$CD201</f>
        <v>43148</v>
      </c>
      <c r="S50" s="251"/>
      <c r="T50" s="252">
        <f>TeamGameSummary!$CE201</f>
        <v>30</v>
      </c>
      <c r="U50" s="253"/>
      <c r="V50" s="132"/>
      <c r="W50" s="254" t="str">
        <f>TeamGameSummary!$DA201</f>
        <v>Sundance</v>
      </c>
      <c r="X50" s="255"/>
      <c r="Y50" s="255"/>
      <c r="Z50" s="251">
        <f>TeamGameSummary!$DB201</f>
        <v>43137</v>
      </c>
      <c r="AA50" s="251"/>
      <c r="AB50" s="252">
        <f>TeamGameSummary!$DC201</f>
        <v>19</v>
      </c>
      <c r="AC50" s="253"/>
    </row>
    <row r="51" spans="1:29" x14ac:dyDescent="0.25">
      <c r="A51" s="216" t="str">
        <f>TeamGameSummary!$HL202</f>
        <v>Wright</v>
      </c>
      <c r="B51" s="251">
        <f>TeamGameSummary!$HM202</f>
        <v>43120</v>
      </c>
      <c r="C51" s="251"/>
      <c r="D51" s="261">
        <f>TeamGameSummary!$HN202</f>
        <v>0.76470588235294112</v>
      </c>
      <c r="E51" s="262"/>
      <c r="F51" s="132"/>
      <c r="G51" s="254" t="str">
        <f>TeamGameSummary!$ID202</f>
        <v>Moorcroft</v>
      </c>
      <c r="H51" s="255"/>
      <c r="I51" s="255"/>
      <c r="J51" s="251">
        <f>TeamGameSummary!$IE202</f>
        <v>43118</v>
      </c>
      <c r="K51" s="251"/>
      <c r="L51" s="261">
        <f>TeamGameSummary!$IF202</f>
        <v>0.42105263157894735</v>
      </c>
      <c r="M51" s="262"/>
      <c r="N51" s="182"/>
      <c r="O51" s="254" t="str">
        <f>TeamGameSummary!$CC202</f>
        <v>Moorcroft</v>
      </c>
      <c r="P51" s="255"/>
      <c r="Q51" s="255"/>
      <c r="R51" s="251">
        <f>TeamGameSummary!$CD202</f>
        <v>43118</v>
      </c>
      <c r="S51" s="251"/>
      <c r="T51" s="252">
        <f>TeamGameSummary!$CE202</f>
        <v>29</v>
      </c>
      <c r="U51" s="253"/>
      <c r="V51" s="132"/>
      <c r="W51" s="254" t="str">
        <f>TeamGameSummary!$DA202</f>
        <v>Moorcroft</v>
      </c>
      <c r="X51" s="255"/>
      <c r="Y51" s="255"/>
      <c r="Z51" s="251">
        <f>TeamGameSummary!$DB202</f>
        <v>43118</v>
      </c>
      <c r="AA51" s="251"/>
      <c r="AB51" s="252">
        <f>TeamGameSummary!$DC202</f>
        <v>14</v>
      </c>
      <c r="AC51" s="253"/>
    </row>
    <row r="52" spans="1:29" x14ac:dyDescent="0.25">
      <c r="A52" s="216" t="str">
        <f>TeamGameSummary!$HL203</f>
        <v>Big Horn</v>
      </c>
      <c r="B52" s="251">
        <f>TeamGameSummary!$HM203</f>
        <v>43147</v>
      </c>
      <c r="C52" s="251"/>
      <c r="D52" s="261">
        <f>TeamGameSummary!$HN203</f>
        <v>0.72222222222222221</v>
      </c>
      <c r="E52" s="262"/>
      <c r="F52" s="132"/>
      <c r="G52" s="254" t="str">
        <f>TeamGameSummary!$ID203</f>
        <v>Sundance</v>
      </c>
      <c r="H52" s="255"/>
      <c r="I52" s="255"/>
      <c r="J52" s="251">
        <f>TeamGameSummary!$IE203</f>
        <v>43125</v>
      </c>
      <c r="K52" s="251"/>
      <c r="L52" s="261">
        <f>TeamGameSummary!$IF203</f>
        <v>0.34482758620689657</v>
      </c>
      <c r="M52" s="262"/>
      <c r="N52" s="182"/>
      <c r="O52" s="254" t="str">
        <f>TeamGameSummary!$CC203</f>
        <v>Big Horn</v>
      </c>
      <c r="P52" s="255"/>
      <c r="Q52" s="255"/>
      <c r="R52" s="251">
        <f>TeamGameSummary!$CD203</f>
        <v>43127</v>
      </c>
      <c r="S52" s="251"/>
      <c r="T52" s="252">
        <f>TeamGameSummary!$CE203</f>
        <v>26</v>
      </c>
      <c r="U52" s="253"/>
      <c r="V52" s="132"/>
      <c r="W52" s="254" t="str">
        <f>TeamGameSummary!$DA203</f>
        <v>Tongue River</v>
      </c>
      <c r="X52" s="255"/>
      <c r="Y52" s="255"/>
      <c r="Z52" s="251">
        <f>TeamGameSummary!$DB203</f>
        <v>43148</v>
      </c>
      <c r="AA52" s="251"/>
      <c r="AB52" s="252">
        <f>TeamGameSummary!$DC203</f>
        <v>13</v>
      </c>
      <c r="AC52" s="253"/>
    </row>
    <row r="53" spans="1:29" x14ac:dyDescent="0.25">
      <c r="A53" s="216" t="str">
        <f>TeamGameSummary!$HL204</f>
        <v>Wright</v>
      </c>
      <c r="B53" s="251">
        <f>TeamGameSummary!$HM204</f>
        <v>43139</v>
      </c>
      <c r="C53" s="251"/>
      <c r="D53" s="261">
        <f>TeamGameSummary!$HN204</f>
        <v>0.68965517241379315</v>
      </c>
      <c r="E53" s="262"/>
      <c r="F53" s="132"/>
      <c r="G53" s="254" t="str">
        <f>TeamGameSummary!$ID204</f>
        <v>Tongue River</v>
      </c>
      <c r="H53" s="255"/>
      <c r="I53" s="255"/>
      <c r="J53" s="251">
        <f>TeamGameSummary!$IE204</f>
        <v>43133</v>
      </c>
      <c r="K53" s="251"/>
      <c r="L53" s="261">
        <f>TeamGameSummary!$IF204</f>
        <v>0.33333333333333331</v>
      </c>
      <c r="M53" s="262"/>
      <c r="N53" s="182"/>
      <c r="O53" s="254" t="str">
        <f>TeamGameSummary!$CC204</f>
        <v>Sundance</v>
      </c>
      <c r="P53" s="255"/>
      <c r="Q53" s="255"/>
      <c r="R53" s="251">
        <f>TeamGameSummary!$CD204</f>
        <v>43125</v>
      </c>
      <c r="S53" s="251"/>
      <c r="T53" s="252">
        <f>TeamGameSummary!$CE204</f>
        <v>25</v>
      </c>
      <c r="U53" s="253"/>
      <c r="V53" s="132"/>
      <c r="W53" s="254" t="str">
        <f>TeamGameSummary!$DA204</f>
        <v>Moorcroft</v>
      </c>
      <c r="X53" s="255"/>
      <c r="Y53" s="255"/>
      <c r="Z53" s="251">
        <f>TeamGameSummary!$DB204</f>
        <v>43132</v>
      </c>
      <c r="AA53" s="251"/>
      <c r="AB53" s="252">
        <f>TeamGameSummary!$DC204</f>
        <v>10</v>
      </c>
      <c r="AC53" s="253"/>
    </row>
    <row r="54" spans="1:29" ht="15.75" thickBot="1" x14ac:dyDescent="0.3">
      <c r="A54" s="217" t="str">
        <f>TeamGameSummary!$HL205</f>
        <v>Moorcroft</v>
      </c>
      <c r="B54" s="256">
        <f>TeamGameSummary!$HM205</f>
        <v>43132</v>
      </c>
      <c r="C54" s="256"/>
      <c r="D54" s="263">
        <f>TeamGameSummary!$HN205</f>
        <v>0.63636363636363635</v>
      </c>
      <c r="E54" s="264"/>
      <c r="F54" s="132"/>
      <c r="G54" s="259" t="str">
        <f>TeamGameSummary!$ID205</f>
        <v>Big Horn</v>
      </c>
      <c r="H54" s="260"/>
      <c r="I54" s="260"/>
      <c r="J54" s="256">
        <f>TeamGameSummary!$IE205</f>
        <v>43147</v>
      </c>
      <c r="K54" s="256"/>
      <c r="L54" s="263">
        <f>TeamGameSummary!$IF205</f>
        <v>0.30769230769230771</v>
      </c>
      <c r="M54" s="264"/>
      <c r="N54" s="182"/>
      <c r="O54" s="259" t="str">
        <f>TeamGameSummary!$CC205</f>
        <v>Moorcroft</v>
      </c>
      <c r="P54" s="260"/>
      <c r="Q54" s="260"/>
      <c r="R54" s="256">
        <f>TeamGameSummary!$CD205</f>
        <v>43132</v>
      </c>
      <c r="S54" s="256"/>
      <c r="T54" s="257">
        <f>TeamGameSummary!$CE205</f>
        <v>25</v>
      </c>
      <c r="U54" s="258"/>
      <c r="V54" s="132"/>
      <c r="W54" s="259" t="str">
        <f>TeamGameSummary!$DA205</f>
        <v>Big Horn</v>
      </c>
      <c r="X54" s="260"/>
      <c r="Y54" s="260"/>
      <c r="Z54" s="256">
        <f>TeamGameSummary!$DB205</f>
        <v>43147</v>
      </c>
      <c r="AA54" s="256"/>
      <c r="AB54" s="257">
        <f>TeamGameSummary!$DC205</f>
        <v>5</v>
      </c>
      <c r="AC54" s="258"/>
    </row>
    <row r="55" spans="1:29" ht="4.7" customHeight="1" thickBot="1" x14ac:dyDescent="0.3">
      <c r="A55" s="213"/>
      <c r="B55" s="214"/>
      <c r="C55" s="214"/>
      <c r="D55" s="215"/>
      <c r="E55" s="215"/>
      <c r="F55" s="210"/>
      <c r="G55" s="213"/>
      <c r="H55" s="213"/>
      <c r="I55" s="213"/>
      <c r="J55" s="214"/>
      <c r="K55" s="214"/>
      <c r="L55" s="215"/>
      <c r="M55" s="215"/>
      <c r="N55" s="182"/>
      <c r="O55" s="213"/>
      <c r="P55" s="213"/>
      <c r="Q55" s="213"/>
      <c r="R55" s="214"/>
      <c r="S55" s="214"/>
      <c r="T55" s="215"/>
      <c r="U55" s="215"/>
      <c r="V55" s="210"/>
      <c r="W55" s="213"/>
      <c r="X55" s="213"/>
      <c r="Y55" s="213"/>
      <c r="Z55" s="214"/>
      <c r="AA55" s="214"/>
      <c r="AB55" s="215"/>
      <c r="AC55" s="215"/>
    </row>
    <row r="56" spans="1:29" x14ac:dyDescent="0.25">
      <c r="A56" s="202" t="s">
        <v>112</v>
      </c>
      <c r="B56" s="247" t="s">
        <v>250</v>
      </c>
      <c r="C56" s="247"/>
      <c r="D56" s="247" t="s">
        <v>125</v>
      </c>
      <c r="E56" s="248"/>
      <c r="F56" s="210"/>
      <c r="G56" s="249" t="s">
        <v>112</v>
      </c>
      <c r="H56" s="250"/>
      <c r="I56" s="250"/>
      <c r="J56" s="247" t="s">
        <v>250</v>
      </c>
      <c r="K56" s="247"/>
      <c r="L56" s="247" t="s">
        <v>121</v>
      </c>
      <c r="M56" s="248"/>
      <c r="N56" s="182"/>
      <c r="O56" s="249" t="s">
        <v>112</v>
      </c>
      <c r="P56" s="250"/>
      <c r="Q56" s="250"/>
      <c r="R56" s="247" t="s">
        <v>250</v>
      </c>
      <c r="S56" s="247"/>
      <c r="T56" s="247" t="s">
        <v>150</v>
      </c>
      <c r="U56" s="248"/>
      <c r="V56" s="210"/>
      <c r="W56" s="249" t="s">
        <v>112</v>
      </c>
      <c r="X56" s="250"/>
      <c r="Y56" s="250"/>
      <c r="Z56" s="247" t="s">
        <v>250</v>
      </c>
      <c r="AA56" s="247"/>
      <c r="AB56" s="247" t="s">
        <v>332</v>
      </c>
      <c r="AC56" s="248"/>
    </row>
    <row r="57" spans="1:29" x14ac:dyDescent="0.25">
      <c r="A57" s="216" t="str">
        <f>TeamGameSummary!$GZ201</f>
        <v>Wright</v>
      </c>
      <c r="B57" s="251">
        <f>TeamGameSummary!$HA201</f>
        <v>43139</v>
      </c>
      <c r="C57" s="251"/>
      <c r="D57" s="252">
        <f>TeamGameSummary!$HB201</f>
        <v>20</v>
      </c>
      <c r="E57" s="253"/>
      <c r="F57" s="210"/>
      <c r="G57" s="254" t="str">
        <f>TeamGameSummary!$HR201</f>
        <v>Big Horn</v>
      </c>
      <c r="H57" s="255"/>
      <c r="I57" s="255"/>
      <c r="J57" s="251">
        <f>TeamGameSummary!$HS201</f>
        <v>43127</v>
      </c>
      <c r="K57" s="251"/>
      <c r="L57" s="252">
        <f>TeamGameSummary!$HT201</f>
        <v>11</v>
      </c>
      <c r="M57" s="253"/>
      <c r="N57" s="182"/>
      <c r="O57" s="254" t="str">
        <f>TeamGameSummary!$EQ201</f>
        <v>Sundance</v>
      </c>
      <c r="P57" s="255"/>
      <c r="Q57" s="255"/>
      <c r="R57" s="251">
        <f>TeamGameSummary!$ER201</f>
        <v>43125</v>
      </c>
      <c r="S57" s="251"/>
      <c r="T57" s="252">
        <f>TeamGameSummary!$ES201</f>
        <v>16</v>
      </c>
      <c r="U57" s="253"/>
      <c r="V57" s="210"/>
      <c r="W57" s="254" t="str">
        <f>TeamGameSummary!$EW201</f>
        <v>Moorcroft</v>
      </c>
      <c r="X57" s="255"/>
      <c r="Y57" s="255"/>
      <c r="Z57" s="251">
        <f>TeamGameSummary!$EX201</f>
        <v>43132</v>
      </c>
      <c r="AA57" s="251"/>
      <c r="AB57" s="252">
        <f>TeamGameSummary!$EY201</f>
        <v>5</v>
      </c>
      <c r="AC57" s="253"/>
    </row>
    <row r="58" spans="1:29" x14ac:dyDescent="0.25">
      <c r="A58" s="216" t="str">
        <f>TeamGameSummary!$GZ202</f>
        <v>Big Horn</v>
      </c>
      <c r="B58" s="251">
        <f>TeamGameSummary!$HA202</f>
        <v>43147</v>
      </c>
      <c r="C58" s="251"/>
      <c r="D58" s="252">
        <f>TeamGameSummary!$HB202</f>
        <v>13</v>
      </c>
      <c r="E58" s="253"/>
      <c r="F58" s="210"/>
      <c r="G58" s="254" t="str">
        <f>TeamGameSummary!$HR202</f>
        <v>Sundance</v>
      </c>
      <c r="H58" s="255"/>
      <c r="I58" s="255"/>
      <c r="J58" s="251">
        <f>TeamGameSummary!$HS202</f>
        <v>43125</v>
      </c>
      <c r="K58" s="251"/>
      <c r="L58" s="252">
        <f>TeamGameSummary!$HT202</f>
        <v>10</v>
      </c>
      <c r="M58" s="253"/>
      <c r="N58" s="182"/>
      <c r="O58" s="254" t="str">
        <f>TeamGameSummary!$EQ202</f>
        <v>Moorcroft</v>
      </c>
      <c r="P58" s="255"/>
      <c r="Q58" s="255"/>
      <c r="R58" s="251">
        <f>TeamGameSummary!$ER202</f>
        <v>43118</v>
      </c>
      <c r="S58" s="251"/>
      <c r="T58" s="252">
        <f>TeamGameSummary!$ES202</f>
        <v>13</v>
      </c>
      <c r="U58" s="253"/>
      <c r="V58" s="210"/>
      <c r="W58" s="254" t="str">
        <f>TeamGameSummary!$EW202</f>
        <v>Wright</v>
      </c>
      <c r="X58" s="255"/>
      <c r="Y58" s="255"/>
      <c r="Z58" s="251">
        <f>TeamGameSummary!$EX202</f>
        <v>43139</v>
      </c>
      <c r="AA58" s="251"/>
      <c r="AB58" s="252">
        <f>TeamGameSummary!$EY202</f>
        <v>3</v>
      </c>
      <c r="AC58" s="253"/>
    </row>
    <row r="59" spans="1:29" x14ac:dyDescent="0.25">
      <c r="A59" s="216" t="str">
        <f>TeamGameSummary!$GZ203</f>
        <v>Wright</v>
      </c>
      <c r="B59" s="251">
        <f>TeamGameSummary!$HA203</f>
        <v>43120</v>
      </c>
      <c r="C59" s="251"/>
      <c r="D59" s="252">
        <f>TeamGameSummary!$HB203</f>
        <v>13</v>
      </c>
      <c r="E59" s="253"/>
      <c r="F59" s="210"/>
      <c r="G59" s="254" t="str">
        <f>TeamGameSummary!$HR203</f>
        <v>Tongue River</v>
      </c>
      <c r="H59" s="255"/>
      <c r="I59" s="255"/>
      <c r="J59" s="251">
        <f>TeamGameSummary!$HS203</f>
        <v>43133</v>
      </c>
      <c r="K59" s="251"/>
      <c r="L59" s="252">
        <f>TeamGameSummary!$HT203</f>
        <v>8</v>
      </c>
      <c r="M59" s="253"/>
      <c r="N59" s="182"/>
      <c r="O59" s="254" t="str">
        <f>TeamGameSummary!$EQ203</f>
        <v>Tongue River</v>
      </c>
      <c r="P59" s="255"/>
      <c r="Q59" s="255"/>
      <c r="R59" s="251">
        <f>TeamGameSummary!$ER203</f>
        <v>43133</v>
      </c>
      <c r="S59" s="251"/>
      <c r="T59" s="252">
        <f>TeamGameSummary!$ES203</f>
        <v>13</v>
      </c>
      <c r="U59" s="253"/>
      <c r="V59" s="210"/>
      <c r="W59" s="254" t="str">
        <f>TeamGameSummary!$EW203</f>
        <v>Big Horn</v>
      </c>
      <c r="X59" s="255"/>
      <c r="Y59" s="255"/>
      <c r="Z59" s="251">
        <f>TeamGameSummary!$EX203</f>
        <v>43127</v>
      </c>
      <c r="AA59" s="251"/>
      <c r="AB59" s="252">
        <f>TeamGameSummary!$EY203</f>
        <v>3</v>
      </c>
      <c r="AC59" s="253"/>
    </row>
    <row r="60" spans="1:29" x14ac:dyDescent="0.25">
      <c r="A60" s="216" t="str">
        <f>TeamGameSummary!$GZ204</f>
        <v>Sundance</v>
      </c>
      <c r="B60" s="251">
        <f>TeamGameSummary!$HA204</f>
        <v>43125</v>
      </c>
      <c r="C60" s="251"/>
      <c r="D60" s="252">
        <f>TeamGameSummary!$HB204</f>
        <v>10</v>
      </c>
      <c r="E60" s="253"/>
      <c r="F60" s="218"/>
      <c r="G60" s="254" t="str">
        <f>TeamGameSummary!$HR204</f>
        <v>Moorcroft</v>
      </c>
      <c r="H60" s="255"/>
      <c r="I60" s="255"/>
      <c r="J60" s="251">
        <f>TeamGameSummary!$HS204</f>
        <v>43118</v>
      </c>
      <c r="K60" s="251"/>
      <c r="L60" s="252">
        <f>TeamGameSummary!$HT204</f>
        <v>8</v>
      </c>
      <c r="M60" s="253"/>
      <c r="N60" s="132"/>
      <c r="O60" s="254" t="str">
        <f>TeamGameSummary!$EQ204</f>
        <v>Moorcroft</v>
      </c>
      <c r="P60" s="255"/>
      <c r="Q60" s="255"/>
      <c r="R60" s="251">
        <f>TeamGameSummary!$ER204</f>
        <v>43132</v>
      </c>
      <c r="S60" s="251"/>
      <c r="T60" s="252">
        <f>TeamGameSummary!$ES204</f>
        <v>13</v>
      </c>
      <c r="U60" s="253"/>
      <c r="V60" s="218"/>
      <c r="W60" s="254" t="str">
        <f>TeamGameSummary!$EW204</f>
        <v>Big Horn</v>
      </c>
      <c r="X60" s="255"/>
      <c r="Y60" s="255"/>
      <c r="Z60" s="251">
        <f>TeamGameSummary!$EX204</f>
        <v>43147</v>
      </c>
      <c r="AA60" s="251"/>
      <c r="AB60" s="252">
        <f>TeamGameSummary!$EY204</f>
        <v>1</v>
      </c>
      <c r="AC60" s="253"/>
    </row>
    <row r="61" spans="1:29" ht="15.75" thickBot="1" x14ac:dyDescent="0.3">
      <c r="A61" s="217" t="str">
        <f>TeamGameSummary!$GZ205</f>
        <v>Tongue River</v>
      </c>
      <c r="B61" s="256">
        <f>TeamGameSummary!$HA205</f>
        <v>43148</v>
      </c>
      <c r="C61" s="256"/>
      <c r="D61" s="257">
        <f>TeamGameSummary!$HB205</f>
        <v>9</v>
      </c>
      <c r="E61" s="258"/>
      <c r="F61" s="218"/>
      <c r="G61" s="259" t="str">
        <f>TeamGameSummary!$HR205</f>
        <v>Wright</v>
      </c>
      <c r="H61" s="260"/>
      <c r="I61" s="260"/>
      <c r="J61" s="256">
        <f>TeamGameSummary!$HS205</f>
        <v>43139</v>
      </c>
      <c r="K61" s="256"/>
      <c r="L61" s="257">
        <f>TeamGameSummary!$HT205</f>
        <v>6</v>
      </c>
      <c r="M61" s="258"/>
      <c r="N61" s="132"/>
      <c r="O61" s="259" t="str">
        <f>TeamGameSummary!$EQ205</f>
        <v>Wright</v>
      </c>
      <c r="P61" s="260"/>
      <c r="Q61" s="260"/>
      <c r="R61" s="256">
        <f>TeamGameSummary!$ER205</f>
        <v>43139</v>
      </c>
      <c r="S61" s="256"/>
      <c r="T61" s="257">
        <f>TeamGameSummary!$ES205</f>
        <v>12</v>
      </c>
      <c r="U61" s="258"/>
      <c r="V61" s="218"/>
      <c r="W61" s="259" t="str">
        <f>TeamGameSummary!$EW205</f>
        <v>Wright</v>
      </c>
      <c r="X61" s="260"/>
      <c r="Y61" s="260"/>
      <c r="Z61" s="256">
        <f>TeamGameSummary!$EX205</f>
        <v>43120</v>
      </c>
      <c r="AA61" s="256"/>
      <c r="AB61" s="257">
        <f>TeamGameSummary!$EY205</f>
        <v>1</v>
      </c>
      <c r="AC61" s="258"/>
    </row>
    <row r="62" spans="1:29" x14ac:dyDescent="0.25">
      <c r="A62" s="176"/>
      <c r="B62" s="177"/>
      <c r="C62" s="177"/>
      <c r="D62" s="178"/>
      <c r="E62" s="178"/>
      <c r="F62"/>
      <c r="G62" s="176"/>
      <c r="H62" s="176"/>
      <c r="I62" s="176"/>
      <c r="J62" s="177"/>
      <c r="K62" s="177"/>
      <c r="L62" s="178"/>
      <c r="M62" s="178"/>
      <c r="N62" s="132"/>
      <c r="O62" s="176"/>
      <c r="P62" s="176"/>
      <c r="Q62" s="176"/>
      <c r="R62" s="177"/>
      <c r="S62" s="177"/>
      <c r="T62" s="178"/>
      <c r="U62" s="178"/>
      <c r="V62"/>
      <c r="W62" s="176"/>
      <c r="X62" s="176"/>
      <c r="Y62" s="176"/>
      <c r="Z62" s="177"/>
      <c r="AA62" s="177"/>
      <c r="AB62" s="178"/>
      <c r="AC62" s="178"/>
    </row>
    <row r="63" spans="1:29" ht="14.45" hidden="1" x14ac:dyDescent="0.35">
      <c r="A63"/>
      <c r="B63"/>
      <c r="C63"/>
      <c r="D63"/>
      <c r="E63"/>
      <c r="F63"/>
      <c r="G63"/>
      <c r="H63"/>
      <c r="I63"/>
      <c r="J63"/>
      <c r="K63"/>
      <c r="L63"/>
      <c r="M63"/>
      <c r="N63"/>
      <c r="O63"/>
      <c r="P63"/>
      <c r="Q63"/>
      <c r="R63"/>
      <c r="S63"/>
      <c r="T63"/>
      <c r="U63"/>
      <c r="V63"/>
      <c r="W63"/>
      <c r="X63"/>
      <c r="Y63"/>
      <c r="Z63"/>
      <c r="AA63"/>
      <c r="AB63"/>
      <c r="AC63"/>
    </row>
    <row r="64" spans="1:29" ht="16.5" thickBot="1" x14ac:dyDescent="0.3">
      <c r="A64" s="246" t="s">
        <v>338</v>
      </c>
      <c r="B64" s="246"/>
      <c r="C64" s="246"/>
      <c r="D64" s="246"/>
      <c r="E64" s="246"/>
      <c r="F64" s="246"/>
      <c r="G64" s="246"/>
      <c r="H64" s="246"/>
      <c r="I64" s="246"/>
      <c r="J64" s="246"/>
      <c r="K64" s="246"/>
      <c r="L64" s="246"/>
      <c r="M64" s="246"/>
      <c r="N64" s="246"/>
      <c r="O64" s="246"/>
      <c r="P64" s="246"/>
      <c r="Q64" s="246"/>
      <c r="R64" s="246"/>
      <c r="S64" s="246"/>
      <c r="T64" s="208"/>
      <c r="U64" s="208"/>
      <c r="V64" s="208"/>
      <c r="W64" s="208"/>
      <c r="X64" s="208"/>
      <c r="Y64" s="208"/>
      <c r="Z64" s="208"/>
      <c r="AA64" s="208"/>
      <c r="AB64" s="208"/>
      <c r="AC64" s="209" t="str">
        <f>CONCATENATE("* minimum of ",PlayerGameSummary!$D$2," attempts")</f>
        <v>* minimum of 5 attempts</v>
      </c>
    </row>
    <row r="65" spans="1:29" x14ac:dyDescent="0.25">
      <c r="A65" s="202" t="s">
        <v>334</v>
      </c>
      <c r="B65" s="265" t="s">
        <v>112</v>
      </c>
      <c r="C65" s="265"/>
      <c r="D65" s="265"/>
      <c r="E65" s="265" t="s">
        <v>250</v>
      </c>
      <c r="F65" s="265"/>
      <c r="G65" s="265" t="s">
        <v>147</v>
      </c>
      <c r="H65" s="266"/>
      <c r="I65" s="132"/>
      <c r="J65" s="267" t="s">
        <v>334</v>
      </c>
      <c r="K65" s="265"/>
      <c r="L65" s="265"/>
      <c r="M65" s="265" t="s">
        <v>112</v>
      </c>
      <c r="N65" s="265"/>
      <c r="O65" s="265"/>
      <c r="P65" s="265" t="s">
        <v>250</v>
      </c>
      <c r="Q65" s="265"/>
      <c r="R65" s="265" t="s">
        <v>149</v>
      </c>
      <c r="S65" s="266"/>
      <c r="T65" s="132"/>
      <c r="U65" s="267" t="s">
        <v>334</v>
      </c>
      <c r="V65" s="265"/>
      <c r="W65" s="265"/>
      <c r="X65" s="265" t="s">
        <v>112</v>
      </c>
      <c r="Y65" s="265"/>
      <c r="Z65" s="265"/>
      <c r="AA65" s="265" t="s">
        <v>250</v>
      </c>
      <c r="AB65" s="265"/>
      <c r="AC65" s="199" t="s">
        <v>150</v>
      </c>
    </row>
    <row r="66" spans="1:29" x14ac:dyDescent="0.25">
      <c r="A66" s="191" t="str">
        <f>PlayerGameSummary!$B2001</f>
        <v>Payton Watt, 24</v>
      </c>
      <c r="B66" s="268" t="str">
        <f>PlayerGameSummary!$D2001</f>
        <v>Sundance</v>
      </c>
      <c r="C66" s="268" t="str">
        <f>PlayerGameSummary!$B1001</f>
        <v>Clayton Louderback, 23</v>
      </c>
      <c r="D66" s="268" t="str">
        <f>PlayerGameSummary!$B1001</f>
        <v>Clayton Louderback, 23</v>
      </c>
      <c r="E66" s="269">
        <f>PlayerGameSummary!$E2001</f>
        <v>43125</v>
      </c>
      <c r="F66" s="269" t="str">
        <f>PlayerGameSummary!$B1001</f>
        <v>Clayton Louderback, 23</v>
      </c>
      <c r="G66" s="268">
        <f>PlayerGameSummary!$F2001</f>
        <v>29</v>
      </c>
      <c r="H66" s="270" t="str">
        <f>PlayerGameSummary!$B1001</f>
        <v>Clayton Louderback, 23</v>
      </c>
      <c r="I66" s="132"/>
      <c r="J66" s="271" t="str">
        <f>PlayerGameSummary!$W2001</f>
        <v>Dillon Barritt, 20</v>
      </c>
      <c r="K66" s="268" t="str">
        <f>PlayerGameSummary!$B1001</f>
        <v>Clayton Louderback, 23</v>
      </c>
      <c r="L66" s="268" t="str">
        <f>PlayerGameSummary!$B1001</f>
        <v>Clayton Louderback, 23</v>
      </c>
      <c r="M66" s="272" t="str">
        <f>PlayerGameSummary!$Y2001</f>
        <v>Moorcroft</v>
      </c>
      <c r="N66" s="268" t="str">
        <f>PlayerGameSummary!$B1001</f>
        <v>Clayton Louderback, 23</v>
      </c>
      <c r="O66" s="268" t="str">
        <f>PlayerGameSummary!$B1001</f>
        <v>Clayton Louderback, 23</v>
      </c>
      <c r="P66" s="269">
        <f>PlayerGameSummary!$Z2001</f>
        <v>43132</v>
      </c>
      <c r="Q66" s="269" t="str">
        <f>PlayerGameSummary!$B1001</f>
        <v>Clayton Louderback, 23</v>
      </c>
      <c r="R66" s="268">
        <f>PlayerGameSummary!$AA2001</f>
        <v>7</v>
      </c>
      <c r="S66" s="270" t="str">
        <f>PlayerGameSummary!$B1001</f>
        <v>Clayton Louderback, 23</v>
      </c>
      <c r="T66" s="132"/>
      <c r="U66" s="271" t="str">
        <f>PlayerGameSummary!$AD2001</f>
        <v>Dillon Barritt, 20</v>
      </c>
      <c r="V66" s="268" t="str">
        <f>PlayerGameSummary!$B1001</f>
        <v>Clayton Louderback, 23</v>
      </c>
      <c r="W66" s="268" t="str">
        <f>PlayerGameSummary!$B1001</f>
        <v>Clayton Louderback, 23</v>
      </c>
      <c r="X66" s="268" t="str">
        <f>PlayerGameSummary!$AF2001</f>
        <v>Sundance</v>
      </c>
      <c r="Y66" s="268" t="str">
        <f>PlayerGameSummary!$B1001</f>
        <v>Clayton Louderback, 23</v>
      </c>
      <c r="Z66" s="268" t="str">
        <f>PlayerGameSummary!$B1001</f>
        <v>Clayton Louderback, 23</v>
      </c>
      <c r="AA66" s="269">
        <f>PlayerGameSummary!$AG2001</f>
        <v>43125</v>
      </c>
      <c r="AB66" s="269" t="str">
        <f>PlayerGameSummary!$B1001</f>
        <v>Clayton Louderback, 23</v>
      </c>
      <c r="AC66" s="198">
        <f>PlayerGameSummary!$AH2001</f>
        <v>6</v>
      </c>
    </row>
    <row r="67" spans="1:29" x14ac:dyDescent="0.25">
      <c r="A67" s="191" t="str">
        <f>PlayerGameSummary!$B2002</f>
        <v>Clayton Louderback, 23</v>
      </c>
      <c r="B67" s="268" t="str">
        <f>PlayerGameSummary!$D2002</f>
        <v>Moorcroft</v>
      </c>
      <c r="C67" s="268" t="str">
        <f>PlayerGameSummary!$B1002</f>
        <v>Payton Watt, 24</v>
      </c>
      <c r="D67" s="268" t="str">
        <f>PlayerGameSummary!$B1002</f>
        <v>Payton Watt, 24</v>
      </c>
      <c r="E67" s="269">
        <f>PlayerGameSummary!$E2002</f>
        <v>43132</v>
      </c>
      <c r="F67" s="269" t="str">
        <f>PlayerGameSummary!$B1002</f>
        <v>Payton Watt, 24</v>
      </c>
      <c r="G67" s="268">
        <f>PlayerGameSummary!$F2002</f>
        <v>27</v>
      </c>
      <c r="H67" s="270" t="str">
        <f>PlayerGameSummary!$B1002</f>
        <v>Payton Watt, 24</v>
      </c>
      <c r="I67" s="132"/>
      <c r="J67" s="271" t="str">
        <f>PlayerGameSummary!$W2002</f>
        <v>Dawson Butts, 14</v>
      </c>
      <c r="K67" s="268" t="str">
        <f>PlayerGameSummary!$B1002</f>
        <v>Payton Watt, 24</v>
      </c>
      <c r="L67" s="268" t="str">
        <f>PlayerGameSummary!$B1002</f>
        <v>Payton Watt, 24</v>
      </c>
      <c r="M67" s="268" t="str">
        <f>PlayerGameSummary!$Y2002</f>
        <v>Big Horn</v>
      </c>
      <c r="N67" s="268" t="str">
        <f>PlayerGameSummary!$B1002</f>
        <v>Payton Watt, 24</v>
      </c>
      <c r="O67" s="268" t="str">
        <f>PlayerGameSummary!$B1002</f>
        <v>Payton Watt, 24</v>
      </c>
      <c r="P67" s="269">
        <f>PlayerGameSummary!$Z2002</f>
        <v>43127</v>
      </c>
      <c r="Q67" s="269" t="str">
        <f>PlayerGameSummary!$B1002</f>
        <v>Payton Watt, 24</v>
      </c>
      <c r="R67" s="268">
        <f>PlayerGameSummary!$AA2002</f>
        <v>7</v>
      </c>
      <c r="S67" s="270" t="str">
        <f>PlayerGameSummary!$B1002</f>
        <v>Payton Watt, 24</v>
      </c>
      <c r="T67" s="132"/>
      <c r="U67" s="271" t="str">
        <f>PlayerGameSummary!$AD2002</f>
        <v>Clayton Louderback, 23</v>
      </c>
      <c r="V67" s="268" t="str">
        <f>PlayerGameSummary!$B1002</f>
        <v>Payton Watt, 24</v>
      </c>
      <c r="W67" s="268" t="str">
        <f>PlayerGameSummary!$B1002</f>
        <v>Payton Watt, 24</v>
      </c>
      <c r="X67" s="268" t="str">
        <f>PlayerGameSummary!$AF2002</f>
        <v>Tongue River</v>
      </c>
      <c r="Y67" s="268" t="str">
        <f>PlayerGameSummary!$B1002</f>
        <v>Payton Watt, 24</v>
      </c>
      <c r="Z67" s="268" t="str">
        <f>PlayerGameSummary!$B1002</f>
        <v>Payton Watt, 24</v>
      </c>
      <c r="AA67" s="269">
        <f>PlayerGameSummary!$AG2002</f>
        <v>43133</v>
      </c>
      <c r="AB67" s="269" t="str">
        <f>PlayerGameSummary!$B1002</f>
        <v>Payton Watt, 24</v>
      </c>
      <c r="AC67" s="198">
        <f>PlayerGameSummary!$AH2002</f>
        <v>5</v>
      </c>
    </row>
    <row r="68" spans="1:29" x14ac:dyDescent="0.25">
      <c r="A68" s="191" t="str">
        <f>PlayerGameSummary!$B2003</f>
        <v>Clayton Louderback, 23</v>
      </c>
      <c r="B68" s="268" t="str">
        <f>PlayerGameSummary!$D2003</f>
        <v>Tongue River</v>
      </c>
      <c r="C68" s="268" t="str">
        <f>PlayerGameSummary!$B1003</f>
        <v>Payton Watt, 24</v>
      </c>
      <c r="D68" s="268" t="str">
        <f>PlayerGameSummary!$B1003</f>
        <v>Payton Watt, 24</v>
      </c>
      <c r="E68" s="269">
        <f>PlayerGameSummary!$E2003</f>
        <v>43133</v>
      </c>
      <c r="F68" s="269" t="str">
        <f>PlayerGameSummary!$B1003</f>
        <v>Payton Watt, 24</v>
      </c>
      <c r="G68" s="268">
        <f>PlayerGameSummary!$F2003</f>
        <v>25</v>
      </c>
      <c r="H68" s="270" t="str">
        <f>PlayerGameSummary!$B1003</f>
        <v>Payton Watt, 24</v>
      </c>
      <c r="I68" s="132"/>
      <c r="J68" s="271" t="str">
        <f>PlayerGameSummary!$W2003</f>
        <v>Dawson Butts, 14</v>
      </c>
      <c r="K68" s="268" t="str">
        <f>PlayerGameSummary!$B1003</f>
        <v>Payton Watt, 24</v>
      </c>
      <c r="L68" s="268" t="str">
        <f>PlayerGameSummary!$B1003</f>
        <v>Payton Watt, 24</v>
      </c>
      <c r="M68" s="268" t="str">
        <f>PlayerGameSummary!$Y2003</f>
        <v>Tongue River</v>
      </c>
      <c r="N68" s="268" t="str">
        <f>PlayerGameSummary!$B1003</f>
        <v>Payton Watt, 24</v>
      </c>
      <c r="O68" s="268" t="str">
        <f>PlayerGameSummary!$B1003</f>
        <v>Payton Watt, 24</v>
      </c>
      <c r="P68" s="269">
        <f>PlayerGameSummary!$Z2003</f>
        <v>43148</v>
      </c>
      <c r="Q68" s="269" t="str">
        <f>PlayerGameSummary!$B1003</f>
        <v>Payton Watt, 24</v>
      </c>
      <c r="R68" s="268">
        <f>PlayerGameSummary!$AA2003</f>
        <v>7</v>
      </c>
      <c r="S68" s="270" t="str">
        <f>PlayerGameSummary!$B1003</f>
        <v>Payton Watt, 24</v>
      </c>
      <c r="T68" s="132"/>
      <c r="U68" s="271" t="str">
        <f>PlayerGameSummary!$AD2003</f>
        <v>Clayton Louderback, 23</v>
      </c>
      <c r="V68" s="268" t="str">
        <f>PlayerGameSummary!$B1003</f>
        <v>Payton Watt, 24</v>
      </c>
      <c r="W68" s="268" t="str">
        <f>PlayerGameSummary!$B1003</f>
        <v>Payton Watt, 24</v>
      </c>
      <c r="X68" s="268" t="str">
        <f>PlayerGameSummary!$AF2003</f>
        <v>Sundance</v>
      </c>
      <c r="Y68" s="268" t="str">
        <f>PlayerGameSummary!$B1003</f>
        <v>Payton Watt, 24</v>
      </c>
      <c r="Z68" s="268" t="str">
        <f>PlayerGameSummary!$B1003</f>
        <v>Payton Watt, 24</v>
      </c>
      <c r="AA68" s="269">
        <f>PlayerGameSummary!$AG2003</f>
        <v>43125</v>
      </c>
      <c r="AB68" s="269" t="str">
        <f>PlayerGameSummary!$B1003</f>
        <v>Payton Watt, 24</v>
      </c>
      <c r="AC68" s="198">
        <f>PlayerGameSummary!$AH2003</f>
        <v>5</v>
      </c>
    </row>
    <row r="69" spans="1:29" x14ac:dyDescent="0.25">
      <c r="A69" s="191" t="str">
        <f>PlayerGameSummary!$B2004</f>
        <v>Payton Watt, 24</v>
      </c>
      <c r="B69" s="268" t="str">
        <f>PlayerGameSummary!$D2004</f>
        <v>Tongue River</v>
      </c>
      <c r="C69" s="268" t="str">
        <f>PlayerGameSummary!$B1004</f>
        <v>Payton Watt, 24</v>
      </c>
      <c r="D69" s="268" t="str">
        <f>PlayerGameSummary!$B1004</f>
        <v>Payton Watt, 24</v>
      </c>
      <c r="E69" s="269">
        <f>PlayerGameSummary!$E2004</f>
        <v>43148</v>
      </c>
      <c r="F69" s="269" t="str">
        <f>PlayerGameSummary!$B1004</f>
        <v>Payton Watt, 24</v>
      </c>
      <c r="G69" s="268">
        <f>PlayerGameSummary!$F2004</f>
        <v>24</v>
      </c>
      <c r="H69" s="270" t="str">
        <f>PlayerGameSummary!$B1004</f>
        <v>Payton Watt, 24</v>
      </c>
      <c r="I69" s="132"/>
      <c r="J69" s="271" t="str">
        <f>PlayerGameSummary!$W2004</f>
        <v>Jess Claycomb, 10</v>
      </c>
      <c r="K69" s="268" t="str">
        <f>PlayerGameSummary!$B1004</f>
        <v>Payton Watt, 24</v>
      </c>
      <c r="L69" s="268" t="str">
        <f>PlayerGameSummary!$B1004</f>
        <v>Payton Watt, 24</v>
      </c>
      <c r="M69" s="268" t="str">
        <f>PlayerGameSummary!$Y2004</f>
        <v>Moorcroft</v>
      </c>
      <c r="N69" s="268" t="str">
        <f>PlayerGameSummary!$B1004</f>
        <v>Payton Watt, 24</v>
      </c>
      <c r="O69" s="268" t="str">
        <f>PlayerGameSummary!$B1004</f>
        <v>Payton Watt, 24</v>
      </c>
      <c r="P69" s="269">
        <f>PlayerGameSummary!$Z2004</f>
        <v>43118</v>
      </c>
      <c r="Q69" s="269" t="str">
        <f>PlayerGameSummary!$B1004</f>
        <v>Payton Watt, 24</v>
      </c>
      <c r="R69" s="268">
        <f>PlayerGameSummary!$AA2004</f>
        <v>7</v>
      </c>
      <c r="S69" s="270" t="str">
        <f>PlayerGameSummary!$B1004</f>
        <v>Payton Watt, 24</v>
      </c>
      <c r="T69" s="132"/>
      <c r="U69" s="271" t="str">
        <f>PlayerGameSummary!$AD2004</f>
        <v>Clayton Louderback, 23</v>
      </c>
      <c r="V69" s="268" t="str">
        <f>PlayerGameSummary!$B1004</f>
        <v>Payton Watt, 24</v>
      </c>
      <c r="W69" s="268" t="str">
        <f>PlayerGameSummary!$B1004</f>
        <v>Payton Watt, 24</v>
      </c>
      <c r="X69" s="268" t="str">
        <f>PlayerGameSummary!$AF2004</f>
        <v>Sundance</v>
      </c>
      <c r="Y69" s="268" t="str">
        <f>PlayerGameSummary!$B1004</f>
        <v>Payton Watt, 24</v>
      </c>
      <c r="Z69" s="268" t="str">
        <f>PlayerGameSummary!$B1004</f>
        <v>Payton Watt, 24</v>
      </c>
      <c r="AA69" s="269">
        <f>PlayerGameSummary!$AG2004</f>
        <v>43137</v>
      </c>
      <c r="AB69" s="269" t="str">
        <f>PlayerGameSummary!$B1004</f>
        <v>Payton Watt, 24</v>
      </c>
      <c r="AC69" s="198">
        <f>PlayerGameSummary!$AH2004</f>
        <v>4</v>
      </c>
    </row>
    <row r="70" spans="1:29" ht="15.75" thickBot="1" x14ac:dyDescent="0.3">
      <c r="A70" s="192" t="str">
        <f>PlayerGameSummary!$B2005</f>
        <v>Payton Watt, 24</v>
      </c>
      <c r="B70" s="274" t="str">
        <f>PlayerGameSummary!$D2005</f>
        <v>Wright</v>
      </c>
      <c r="C70" s="274" t="str">
        <f>PlayerGameSummary!$B1005</f>
        <v>Clayton Louderback, 23</v>
      </c>
      <c r="D70" s="274" t="str">
        <f>PlayerGameSummary!$B1005</f>
        <v>Clayton Louderback, 23</v>
      </c>
      <c r="E70" s="273">
        <f>PlayerGameSummary!$E2005</f>
        <v>43139</v>
      </c>
      <c r="F70" s="273" t="str">
        <f>PlayerGameSummary!$B1005</f>
        <v>Clayton Louderback, 23</v>
      </c>
      <c r="G70" s="274">
        <f>PlayerGameSummary!$F2005</f>
        <v>23</v>
      </c>
      <c r="H70" s="275" t="str">
        <f>PlayerGameSummary!$B1005</f>
        <v>Clayton Louderback, 23</v>
      </c>
      <c r="I70" s="132"/>
      <c r="J70" s="276" t="str">
        <f>PlayerGameSummary!$W2005</f>
        <v>Dawson Butts, 14</v>
      </c>
      <c r="K70" s="274" t="str">
        <f>PlayerGameSummary!$B1005</f>
        <v>Clayton Louderback, 23</v>
      </c>
      <c r="L70" s="274" t="str">
        <f>PlayerGameSummary!$B1005</f>
        <v>Clayton Louderback, 23</v>
      </c>
      <c r="M70" s="274" t="str">
        <f>PlayerGameSummary!$Y2005</f>
        <v>Tongue River</v>
      </c>
      <c r="N70" s="274" t="str">
        <f>PlayerGameSummary!$B1005</f>
        <v>Clayton Louderback, 23</v>
      </c>
      <c r="O70" s="274" t="str">
        <f>PlayerGameSummary!$B1005</f>
        <v>Clayton Louderback, 23</v>
      </c>
      <c r="P70" s="273">
        <f>PlayerGameSummary!$Z2005</f>
        <v>43133</v>
      </c>
      <c r="Q70" s="273" t="str">
        <f>PlayerGameSummary!$B1005</f>
        <v>Clayton Louderback, 23</v>
      </c>
      <c r="R70" s="274">
        <f>PlayerGameSummary!$AA2005</f>
        <v>7</v>
      </c>
      <c r="S70" s="275" t="str">
        <f>PlayerGameSummary!$B1005</f>
        <v>Clayton Louderback, 23</v>
      </c>
      <c r="T70" s="132"/>
      <c r="U70" s="276" t="str">
        <f>PlayerGameSummary!$AD2005</f>
        <v>Dawson Butts, 14</v>
      </c>
      <c r="V70" s="274" t="str">
        <f>PlayerGameSummary!$B1005</f>
        <v>Clayton Louderback, 23</v>
      </c>
      <c r="W70" s="274" t="str">
        <f>PlayerGameSummary!$B1005</f>
        <v>Clayton Louderback, 23</v>
      </c>
      <c r="X70" s="274" t="str">
        <f>PlayerGameSummary!$AF2005</f>
        <v>Tongue River</v>
      </c>
      <c r="Y70" s="274" t="str">
        <f>PlayerGameSummary!$B1005</f>
        <v>Clayton Louderback, 23</v>
      </c>
      <c r="Z70" s="274" t="str">
        <f>PlayerGameSummary!$B1005</f>
        <v>Clayton Louderback, 23</v>
      </c>
      <c r="AA70" s="273">
        <f>PlayerGameSummary!$AG2005</f>
        <v>43133</v>
      </c>
      <c r="AB70" s="273" t="str">
        <f>PlayerGameSummary!$B1005</f>
        <v>Clayton Louderback, 23</v>
      </c>
      <c r="AC70" s="197">
        <f>PlayerGameSummary!$AH2005</f>
        <v>4</v>
      </c>
    </row>
    <row r="71" spans="1:29" ht="15.75" thickBot="1" x14ac:dyDescent="0.3">
      <c r="A71" s="132"/>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row>
    <row r="72" spans="1:29" x14ac:dyDescent="0.25">
      <c r="A72" s="202" t="s">
        <v>334</v>
      </c>
      <c r="B72" s="265" t="s">
        <v>112</v>
      </c>
      <c r="C72" s="265"/>
      <c r="D72" s="265"/>
      <c r="E72" s="265" t="s">
        <v>250</v>
      </c>
      <c r="F72" s="265"/>
      <c r="G72" s="265" t="s">
        <v>339</v>
      </c>
      <c r="H72" s="266"/>
      <c r="I72" s="132"/>
      <c r="J72" s="267" t="s">
        <v>334</v>
      </c>
      <c r="K72" s="265"/>
      <c r="L72" s="265"/>
      <c r="M72" s="265" t="s">
        <v>112</v>
      </c>
      <c r="N72" s="265"/>
      <c r="O72" s="265"/>
      <c r="P72" s="265" t="s">
        <v>250</v>
      </c>
      <c r="Q72" s="265"/>
      <c r="R72" s="265" t="s">
        <v>327</v>
      </c>
      <c r="S72" s="266"/>
      <c r="T72" s="132"/>
      <c r="U72" s="267" t="s">
        <v>334</v>
      </c>
      <c r="V72" s="265"/>
      <c r="W72" s="265"/>
      <c r="X72" s="265" t="s">
        <v>112</v>
      </c>
      <c r="Y72" s="265"/>
      <c r="Z72" s="265"/>
      <c r="AA72" s="265" t="s">
        <v>250</v>
      </c>
      <c r="AB72" s="265"/>
      <c r="AC72" s="199" t="s">
        <v>341</v>
      </c>
    </row>
    <row r="73" spans="1:29" x14ac:dyDescent="0.25">
      <c r="A73" s="191" t="str">
        <f>PlayerGameSummary!$I2001</f>
        <v>Payton Watt, 24</v>
      </c>
      <c r="B73" s="268" t="str">
        <f>PlayerGameSummary!$K2001</f>
        <v>Tongue River</v>
      </c>
      <c r="C73" s="268" t="str">
        <f>PlayerGameSummary!$B1008</f>
        <v>Payton Watt, 24</v>
      </c>
      <c r="D73" s="268" t="str">
        <f>PlayerGameSummary!$B1008</f>
        <v>Payton Watt, 24</v>
      </c>
      <c r="E73" s="269">
        <f>PlayerGameSummary!$L2001</f>
        <v>43148</v>
      </c>
      <c r="F73" s="269" t="str">
        <f>PlayerGameSummary!$B1008</f>
        <v>Payton Watt, 24</v>
      </c>
      <c r="G73" s="268">
        <f>PlayerGameSummary!$M2001</f>
        <v>17</v>
      </c>
      <c r="H73" s="270" t="str">
        <f>PlayerGameSummary!$B1008</f>
        <v>Payton Watt, 24</v>
      </c>
      <c r="I73" s="132"/>
      <c r="J73" s="271" t="str">
        <f>PlayerGameSummary!$P2001</f>
        <v>Clayton Louderback, 23</v>
      </c>
      <c r="K73" s="268" t="str">
        <f>PlayerGameSummary!$B1008</f>
        <v>Payton Watt, 24</v>
      </c>
      <c r="L73" s="268" t="str">
        <f>PlayerGameSummary!$B1008</f>
        <v>Payton Watt, 24</v>
      </c>
      <c r="M73" s="272" t="str">
        <f>PlayerGameSummary!$R2001</f>
        <v>Wright</v>
      </c>
      <c r="N73" s="268" t="str">
        <f>PlayerGameSummary!$B1008</f>
        <v>Payton Watt, 24</v>
      </c>
      <c r="O73" s="268" t="str">
        <f>PlayerGameSummary!$B1008</f>
        <v>Payton Watt, 24</v>
      </c>
      <c r="P73" s="269">
        <f>PlayerGameSummary!$S2001</f>
        <v>43139</v>
      </c>
      <c r="Q73" s="269" t="str">
        <f>PlayerGameSummary!$B1008</f>
        <v>Payton Watt, 24</v>
      </c>
      <c r="R73" s="268">
        <f>PlayerGameSummary!$T2001</f>
        <v>7</v>
      </c>
      <c r="S73" s="270" t="str">
        <f>PlayerGameSummary!$B1008</f>
        <v>Payton Watt, 24</v>
      </c>
      <c r="T73" s="132"/>
      <c r="U73" s="271" t="str">
        <f>PlayerGameSummary!$AK2001</f>
        <v>Payton Watt, 24</v>
      </c>
      <c r="V73" s="268" t="str">
        <f>PlayerGameSummary!$B1008</f>
        <v>Payton Watt, 24</v>
      </c>
      <c r="W73" s="268" t="str">
        <f>PlayerGameSummary!$B1008</f>
        <v>Payton Watt, 24</v>
      </c>
      <c r="X73" s="268" t="str">
        <f>PlayerGameSummary!$AM2001</f>
        <v>Moorcroft</v>
      </c>
      <c r="Y73" s="268" t="str">
        <f>PlayerGameSummary!$B1008</f>
        <v>Payton Watt, 24</v>
      </c>
      <c r="Z73" s="268" t="str">
        <f>PlayerGameSummary!$B1008</f>
        <v>Payton Watt, 24</v>
      </c>
      <c r="AA73" s="269">
        <f>PlayerGameSummary!$AN2001</f>
        <v>43132</v>
      </c>
      <c r="AB73" s="269" t="str">
        <f>PlayerGameSummary!$B1008</f>
        <v>Payton Watt, 24</v>
      </c>
      <c r="AC73" s="198">
        <f>PlayerGameSummary!$AO2001</f>
        <v>3</v>
      </c>
    </row>
    <row r="74" spans="1:29" x14ac:dyDescent="0.25">
      <c r="A74" s="191" t="str">
        <f>PlayerGameSummary!$I2002</f>
        <v>Clayton Louderback, 23</v>
      </c>
      <c r="B74" s="268" t="str">
        <f>PlayerGameSummary!$K2002</f>
        <v>Big Horn</v>
      </c>
      <c r="C74" s="268" t="str">
        <f>PlayerGameSummary!$B1009</f>
        <v>Payton Watt, 24</v>
      </c>
      <c r="D74" s="268" t="str">
        <f>PlayerGameSummary!$B1009</f>
        <v>Payton Watt, 24</v>
      </c>
      <c r="E74" s="269">
        <f>PlayerGameSummary!$L2002</f>
        <v>43127</v>
      </c>
      <c r="F74" s="269" t="str">
        <f>PlayerGameSummary!$B1009</f>
        <v>Payton Watt, 24</v>
      </c>
      <c r="G74" s="268">
        <f>PlayerGameSummary!$M2002</f>
        <v>13</v>
      </c>
      <c r="H74" s="270" t="str">
        <f>PlayerGameSummary!$B1009</f>
        <v>Payton Watt, 24</v>
      </c>
      <c r="I74" s="132"/>
      <c r="J74" s="271" t="str">
        <f>PlayerGameSummary!$P2002</f>
        <v>Payton Watt, 24</v>
      </c>
      <c r="K74" s="268" t="str">
        <f>PlayerGameSummary!$B1009</f>
        <v>Payton Watt, 24</v>
      </c>
      <c r="L74" s="268" t="str">
        <f>PlayerGameSummary!$B1009</f>
        <v>Payton Watt, 24</v>
      </c>
      <c r="M74" s="268" t="str">
        <f>PlayerGameSummary!$R2002</f>
        <v>Sundance</v>
      </c>
      <c r="N74" s="268" t="str">
        <f>PlayerGameSummary!$B1009</f>
        <v>Payton Watt, 24</v>
      </c>
      <c r="O74" s="268" t="str">
        <f>PlayerGameSummary!$B1009</f>
        <v>Payton Watt, 24</v>
      </c>
      <c r="P74" s="269">
        <f>PlayerGameSummary!$S2002</f>
        <v>43137</v>
      </c>
      <c r="Q74" s="269" t="str">
        <f>PlayerGameSummary!$B1009</f>
        <v>Payton Watt, 24</v>
      </c>
      <c r="R74" s="268">
        <f>PlayerGameSummary!$T2002</f>
        <v>6</v>
      </c>
      <c r="S74" s="270" t="str">
        <f>PlayerGameSummary!$B1009</f>
        <v>Payton Watt, 24</v>
      </c>
      <c r="T74" s="132"/>
      <c r="U74" s="271" t="str">
        <f>PlayerGameSummary!$AK2002</f>
        <v>Payton Watt, 24</v>
      </c>
      <c r="V74" s="268" t="str">
        <f>PlayerGameSummary!$B1009</f>
        <v>Payton Watt, 24</v>
      </c>
      <c r="W74" s="268" t="str">
        <f>PlayerGameSummary!$B1009</f>
        <v>Payton Watt, 24</v>
      </c>
      <c r="X74" s="268" t="str">
        <f>PlayerGameSummary!$AM2002</f>
        <v>Big Horn</v>
      </c>
      <c r="Y74" s="268" t="str">
        <f>PlayerGameSummary!$B1009</f>
        <v>Payton Watt, 24</v>
      </c>
      <c r="Z74" s="268" t="str">
        <f>PlayerGameSummary!$B1009</f>
        <v>Payton Watt, 24</v>
      </c>
      <c r="AA74" s="269">
        <f>PlayerGameSummary!$AN2002</f>
        <v>43127</v>
      </c>
      <c r="AB74" s="269" t="str">
        <f>PlayerGameSummary!$B1009</f>
        <v>Payton Watt, 24</v>
      </c>
      <c r="AC74" s="198">
        <f>PlayerGameSummary!$AO2002</f>
        <v>2</v>
      </c>
    </row>
    <row r="75" spans="1:29" x14ac:dyDescent="0.25">
      <c r="A75" s="191" t="str">
        <f>PlayerGameSummary!$I2003</f>
        <v>Payton Watt, 24</v>
      </c>
      <c r="B75" s="268" t="str">
        <f>PlayerGameSummary!$K2003</f>
        <v>Wright</v>
      </c>
      <c r="C75" s="268" t="str">
        <f>PlayerGameSummary!$B1010</f>
        <v>Dillon Barritt, 20</v>
      </c>
      <c r="D75" s="268" t="str">
        <f>PlayerGameSummary!$B1010</f>
        <v>Dillon Barritt, 20</v>
      </c>
      <c r="E75" s="269">
        <f>PlayerGameSummary!$L2003</f>
        <v>43139</v>
      </c>
      <c r="F75" s="269" t="str">
        <f>PlayerGameSummary!$B1010</f>
        <v>Dillon Barritt, 20</v>
      </c>
      <c r="G75" s="268">
        <f>PlayerGameSummary!$M2003</f>
        <v>11</v>
      </c>
      <c r="H75" s="270" t="str">
        <f>PlayerGameSummary!$B1010</f>
        <v>Dillon Barritt, 20</v>
      </c>
      <c r="I75" s="132"/>
      <c r="J75" s="271" t="str">
        <f>PlayerGameSummary!$P2003</f>
        <v>Payton Watt, 24</v>
      </c>
      <c r="K75" s="268" t="str">
        <f>PlayerGameSummary!$B1010</f>
        <v>Dillon Barritt, 20</v>
      </c>
      <c r="L75" s="268" t="str">
        <f>PlayerGameSummary!$B1010</f>
        <v>Dillon Barritt, 20</v>
      </c>
      <c r="M75" s="268" t="str">
        <f>PlayerGameSummary!$R2003</f>
        <v>Tongue River</v>
      </c>
      <c r="N75" s="268" t="str">
        <f>PlayerGameSummary!$B1010</f>
        <v>Dillon Barritt, 20</v>
      </c>
      <c r="O75" s="268" t="str">
        <f>PlayerGameSummary!$B1010</f>
        <v>Dillon Barritt, 20</v>
      </c>
      <c r="P75" s="269">
        <f>PlayerGameSummary!$S2003</f>
        <v>43148</v>
      </c>
      <c r="Q75" s="269" t="str">
        <f>PlayerGameSummary!$B1010</f>
        <v>Dillon Barritt, 20</v>
      </c>
      <c r="R75" s="268">
        <f>PlayerGameSummary!$T2003</f>
        <v>6</v>
      </c>
      <c r="S75" s="270" t="str">
        <f>PlayerGameSummary!$B1010</f>
        <v>Dillon Barritt, 20</v>
      </c>
      <c r="T75" s="132"/>
      <c r="U75" s="271" t="str">
        <f>PlayerGameSummary!$AK2003</f>
        <v>Clayton Louderback, 23</v>
      </c>
      <c r="V75" s="268" t="str">
        <f>PlayerGameSummary!$B1010</f>
        <v>Dillon Barritt, 20</v>
      </c>
      <c r="W75" s="268" t="str">
        <f>PlayerGameSummary!$B1010</f>
        <v>Dillon Barritt, 20</v>
      </c>
      <c r="X75" s="268" t="str">
        <f>PlayerGameSummary!$AM2003</f>
        <v>Tongue River</v>
      </c>
      <c r="Y75" s="268" t="str">
        <f>PlayerGameSummary!$B1010</f>
        <v>Dillon Barritt, 20</v>
      </c>
      <c r="Z75" s="268" t="str">
        <f>PlayerGameSummary!$B1010</f>
        <v>Dillon Barritt, 20</v>
      </c>
      <c r="AA75" s="269">
        <f>PlayerGameSummary!$AN2003</f>
        <v>43133</v>
      </c>
      <c r="AB75" s="269" t="str">
        <f>PlayerGameSummary!$B1010</f>
        <v>Dillon Barritt, 20</v>
      </c>
      <c r="AC75" s="198">
        <f>PlayerGameSummary!$AO2003</f>
        <v>1</v>
      </c>
    </row>
    <row r="76" spans="1:29" x14ac:dyDescent="0.25">
      <c r="A76" s="191" t="str">
        <f>PlayerGameSummary!$I2004</f>
        <v>Payton Watt, 24</v>
      </c>
      <c r="B76" s="268" t="str">
        <f>PlayerGameSummary!$K2004</f>
        <v>Sundance</v>
      </c>
      <c r="C76" s="268" t="str">
        <f>PlayerGameSummary!$B1011</f>
        <v>Clayton Louderback, 23</v>
      </c>
      <c r="D76" s="268" t="str">
        <f>PlayerGameSummary!$B1011</f>
        <v>Clayton Louderback, 23</v>
      </c>
      <c r="E76" s="269">
        <f>PlayerGameSummary!$L2004</f>
        <v>43137</v>
      </c>
      <c r="F76" s="269" t="str">
        <f>PlayerGameSummary!$B1011</f>
        <v>Clayton Louderback, 23</v>
      </c>
      <c r="G76" s="268">
        <f>PlayerGameSummary!$M2004</f>
        <v>11</v>
      </c>
      <c r="H76" s="270" t="str">
        <f>PlayerGameSummary!$B1011</f>
        <v>Clayton Louderback, 23</v>
      </c>
      <c r="I76" s="132"/>
      <c r="J76" s="271" t="str">
        <f>PlayerGameSummary!$P2004</f>
        <v>Clayton Louderback, 23</v>
      </c>
      <c r="K76" s="268" t="str">
        <f>PlayerGameSummary!$B1011</f>
        <v>Clayton Louderback, 23</v>
      </c>
      <c r="L76" s="268" t="str">
        <f>PlayerGameSummary!$B1011</f>
        <v>Clayton Louderback, 23</v>
      </c>
      <c r="M76" s="268" t="str">
        <f>PlayerGameSummary!$R2004</f>
        <v>Sundance</v>
      </c>
      <c r="N76" s="268" t="str">
        <f>PlayerGameSummary!$B1011</f>
        <v>Clayton Louderback, 23</v>
      </c>
      <c r="O76" s="268" t="str">
        <f>PlayerGameSummary!$B1011</f>
        <v>Clayton Louderback, 23</v>
      </c>
      <c r="P76" s="269">
        <f>PlayerGameSummary!$S2004</f>
        <v>43137</v>
      </c>
      <c r="Q76" s="269" t="str">
        <f>PlayerGameSummary!$B1011</f>
        <v>Clayton Louderback, 23</v>
      </c>
      <c r="R76" s="268">
        <f>PlayerGameSummary!$T2004</f>
        <v>5</v>
      </c>
      <c r="S76" s="270" t="str">
        <f>PlayerGameSummary!$B1011</f>
        <v>Clayton Louderback, 23</v>
      </c>
      <c r="T76" s="132"/>
      <c r="U76" s="271" t="str">
        <f>PlayerGameSummary!$AK2004</f>
        <v>Nolan Turner, 33</v>
      </c>
      <c r="V76" s="268" t="str">
        <f>PlayerGameSummary!$B1011</f>
        <v>Clayton Louderback, 23</v>
      </c>
      <c r="W76" s="268" t="str">
        <f>PlayerGameSummary!$B1011</f>
        <v>Clayton Louderback, 23</v>
      </c>
      <c r="X76" s="268" t="str">
        <f>PlayerGameSummary!$AM2004</f>
        <v>Wright</v>
      </c>
      <c r="Y76" s="268" t="str">
        <f>PlayerGameSummary!$B1011</f>
        <v>Clayton Louderback, 23</v>
      </c>
      <c r="Z76" s="268" t="str">
        <f>PlayerGameSummary!$B1011</f>
        <v>Clayton Louderback, 23</v>
      </c>
      <c r="AA76" s="269">
        <f>PlayerGameSummary!$AN2004</f>
        <v>43120</v>
      </c>
      <c r="AB76" s="269" t="str">
        <f>PlayerGameSummary!$B1011</f>
        <v>Clayton Louderback, 23</v>
      </c>
      <c r="AC76" s="198">
        <f>PlayerGameSummary!$AO2004</f>
        <v>1</v>
      </c>
    </row>
    <row r="77" spans="1:29" ht="15.75" thickBot="1" x14ac:dyDescent="0.3">
      <c r="A77" s="192" t="str">
        <f>PlayerGameSummary!$I2005</f>
        <v>Clayton Louderback, 23</v>
      </c>
      <c r="B77" s="274" t="str">
        <f>PlayerGameSummary!$K2005</f>
        <v>Wright</v>
      </c>
      <c r="C77" s="274">
        <f>PlayerGameSummary!$B1012</f>
        <v>0</v>
      </c>
      <c r="D77" s="274">
        <f>PlayerGameSummary!$B1012</f>
        <v>0</v>
      </c>
      <c r="E77" s="273">
        <f>PlayerGameSummary!$L2005</f>
        <v>43139</v>
      </c>
      <c r="F77" s="273">
        <f>PlayerGameSummary!$B1012</f>
        <v>0</v>
      </c>
      <c r="G77" s="274">
        <f>PlayerGameSummary!$M2005</f>
        <v>10</v>
      </c>
      <c r="H77" s="275">
        <f>PlayerGameSummary!$B1012</f>
        <v>0</v>
      </c>
      <c r="I77" s="132"/>
      <c r="J77" s="276" t="str">
        <f>PlayerGameSummary!$P2005</f>
        <v xml:space="preserve">Team, </v>
      </c>
      <c r="K77" s="274">
        <f>PlayerGameSummary!$B1012</f>
        <v>0</v>
      </c>
      <c r="L77" s="274">
        <f>PlayerGameSummary!$B1012</f>
        <v>0</v>
      </c>
      <c r="M77" s="274" t="str">
        <f>PlayerGameSummary!$R2005</f>
        <v>Wright</v>
      </c>
      <c r="N77" s="274">
        <f>PlayerGameSummary!$B1012</f>
        <v>0</v>
      </c>
      <c r="O77" s="274">
        <f>PlayerGameSummary!$B1012</f>
        <v>0</v>
      </c>
      <c r="P77" s="273">
        <f>PlayerGameSummary!$S2005</f>
        <v>43120</v>
      </c>
      <c r="Q77" s="273">
        <f>PlayerGameSummary!$B1012</f>
        <v>0</v>
      </c>
      <c r="R77" s="274">
        <f>PlayerGameSummary!$T2005</f>
        <v>5</v>
      </c>
      <c r="S77" s="275">
        <f>PlayerGameSummary!$B1012</f>
        <v>0</v>
      </c>
      <c r="T77" s="132"/>
      <c r="U77" s="276" t="str">
        <f>PlayerGameSummary!$AK2005</f>
        <v>Dawson Butts, 14</v>
      </c>
      <c r="V77" s="274">
        <f>PlayerGameSummary!$B1012</f>
        <v>0</v>
      </c>
      <c r="W77" s="274">
        <f>PlayerGameSummary!$B1012</f>
        <v>0</v>
      </c>
      <c r="X77" s="274" t="str">
        <f>PlayerGameSummary!$AM2005</f>
        <v>Big Horn</v>
      </c>
      <c r="Y77" s="274">
        <f>PlayerGameSummary!$B1012</f>
        <v>0</v>
      </c>
      <c r="Z77" s="274">
        <f>PlayerGameSummary!$B1012</f>
        <v>0</v>
      </c>
      <c r="AA77" s="273">
        <f>PlayerGameSummary!$AN2005</f>
        <v>43127</v>
      </c>
      <c r="AB77" s="273">
        <f>PlayerGameSummary!$B1012</f>
        <v>0</v>
      </c>
      <c r="AC77" s="197">
        <f>PlayerGameSummary!$AO2005</f>
        <v>1</v>
      </c>
    </row>
    <row r="78" spans="1:29" ht="15.75" thickBot="1" x14ac:dyDescent="0.3">
      <c r="A78" s="132"/>
      <c r="B78" s="132"/>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c r="AA78" s="132"/>
      <c r="AB78" s="132"/>
      <c r="AC78" s="132"/>
    </row>
    <row r="79" spans="1:29" x14ac:dyDescent="0.25">
      <c r="A79" s="202" t="s">
        <v>334</v>
      </c>
      <c r="B79" s="265" t="s">
        <v>112</v>
      </c>
      <c r="C79" s="265"/>
      <c r="D79" s="265"/>
      <c r="E79" s="265" t="s">
        <v>250</v>
      </c>
      <c r="F79" s="265"/>
      <c r="G79" s="265" t="s">
        <v>347</v>
      </c>
      <c r="H79" s="266"/>
      <c r="I79" s="132"/>
      <c r="J79" s="267" t="s">
        <v>334</v>
      </c>
      <c r="K79" s="265"/>
      <c r="L79" s="265"/>
      <c r="M79" s="265" t="s">
        <v>112</v>
      </c>
      <c r="N79" s="265"/>
      <c r="O79" s="265"/>
      <c r="P79" s="265" t="s">
        <v>250</v>
      </c>
      <c r="Q79" s="265"/>
      <c r="R79" s="265" t="s">
        <v>346</v>
      </c>
      <c r="S79" s="266"/>
      <c r="T79" s="132"/>
      <c r="U79" s="267" t="s">
        <v>334</v>
      </c>
      <c r="V79" s="265"/>
      <c r="W79" s="265"/>
      <c r="X79" s="265" t="s">
        <v>112</v>
      </c>
      <c r="Y79" s="265"/>
      <c r="Z79" s="265"/>
      <c r="AA79" s="265" t="s">
        <v>250</v>
      </c>
      <c r="AB79" s="265"/>
      <c r="AC79" s="199" t="s">
        <v>253</v>
      </c>
    </row>
    <row r="80" spans="1:29" x14ac:dyDescent="0.25">
      <c r="A80" s="191" t="str">
        <f>PlayerGameSummary!$DG2001</f>
        <v>Payton Watt, 24</v>
      </c>
      <c r="B80" s="268" t="str">
        <f>PlayerGameSummary!$DI2001</f>
        <v>Big Horn</v>
      </c>
      <c r="C80" s="268">
        <f>PlayerGameSummary!$B1015</f>
        <v>0</v>
      </c>
      <c r="D80" s="268">
        <f>PlayerGameSummary!$B1015</f>
        <v>0</v>
      </c>
      <c r="E80" s="269">
        <f>PlayerGameSummary!$DJ2001</f>
        <v>43127</v>
      </c>
      <c r="F80" s="269">
        <f>PlayerGameSummary!$B1015</f>
        <v>0</v>
      </c>
      <c r="G80" s="277">
        <f>PlayerGameSummary!$DK2001</f>
        <v>0.75</v>
      </c>
      <c r="H80" s="278">
        <f>PlayerGameSummary!$B1015</f>
        <v>0</v>
      </c>
      <c r="I80" s="132"/>
      <c r="J80" s="271" t="str">
        <f>PlayerGameSummary!$CJ2001</f>
        <v>Clayton Louderback, 23</v>
      </c>
      <c r="K80" s="268">
        <f>PlayerGameSummary!$B1015</f>
        <v>0</v>
      </c>
      <c r="L80" s="268">
        <f>PlayerGameSummary!$B1015</f>
        <v>0</v>
      </c>
      <c r="M80" s="272" t="str">
        <f>PlayerGameSummary!$CL2001</f>
        <v>Sundance</v>
      </c>
      <c r="N80" s="268">
        <f>PlayerGameSummary!$B1015</f>
        <v>0</v>
      </c>
      <c r="O80" s="268">
        <f>PlayerGameSummary!$B1015</f>
        <v>0</v>
      </c>
      <c r="P80" s="269">
        <f>PlayerGameSummary!$CM2001</f>
        <v>43125</v>
      </c>
      <c r="Q80" s="269">
        <f>PlayerGameSummary!$B1015</f>
        <v>0</v>
      </c>
      <c r="R80" s="277">
        <f>PlayerGameSummary!$CN2001</f>
        <v>1</v>
      </c>
      <c r="S80" s="278">
        <f>PlayerGameSummary!$B1015</f>
        <v>0</v>
      </c>
      <c r="T80" s="132"/>
      <c r="U80" s="271" t="str">
        <f>PlayerGameSummary!$BM2001</f>
        <v>Jess Claycomb, 10</v>
      </c>
      <c r="V80" s="268">
        <f>PlayerGameSummary!$B1015</f>
        <v>0</v>
      </c>
      <c r="W80" s="268">
        <f>PlayerGameSummary!$B1015</f>
        <v>0</v>
      </c>
      <c r="X80" s="268" t="str">
        <f>PlayerGameSummary!$BO2001</f>
        <v>Tongue River</v>
      </c>
      <c r="Y80" s="268">
        <f>PlayerGameSummary!$B1015</f>
        <v>0</v>
      </c>
      <c r="Z80" s="268">
        <f>PlayerGameSummary!$B1015</f>
        <v>0</v>
      </c>
      <c r="AA80" s="269">
        <f>PlayerGameSummary!$BP2001</f>
        <v>43133</v>
      </c>
      <c r="AB80" s="269">
        <f>PlayerGameSummary!$B1015</f>
        <v>0</v>
      </c>
      <c r="AC80" s="201">
        <f>PlayerGameSummary!$BQ2001</f>
        <v>0.8</v>
      </c>
    </row>
    <row r="81" spans="1:29" x14ac:dyDescent="0.25">
      <c r="A81" s="191" t="str">
        <f>PlayerGameSummary!$DG2002</f>
        <v>Payton Watt, 24</v>
      </c>
      <c r="B81" s="268" t="str">
        <f>PlayerGameSummary!$DI2002</f>
        <v>Sundance</v>
      </c>
      <c r="C81" s="268">
        <f>PlayerGameSummary!$B1016</f>
        <v>0</v>
      </c>
      <c r="D81" s="268">
        <f>PlayerGameSummary!$B1016</f>
        <v>0</v>
      </c>
      <c r="E81" s="269">
        <f>PlayerGameSummary!$DJ2002</f>
        <v>43125</v>
      </c>
      <c r="F81" s="269">
        <f>PlayerGameSummary!$B1016</f>
        <v>0</v>
      </c>
      <c r="G81" s="277">
        <f>PlayerGameSummary!$DK2002</f>
        <v>0.7</v>
      </c>
      <c r="H81" s="278">
        <f>PlayerGameSummary!$B1016</f>
        <v>0</v>
      </c>
      <c r="I81" s="132"/>
      <c r="J81" s="271" t="str">
        <f>PlayerGameSummary!$CJ2002</f>
        <v>Payton Watt, 24</v>
      </c>
      <c r="K81" s="268">
        <f>PlayerGameSummary!$B1016</f>
        <v>0</v>
      </c>
      <c r="L81" s="268">
        <f>PlayerGameSummary!$B1016</f>
        <v>0</v>
      </c>
      <c r="M81" s="268" t="str">
        <f>PlayerGameSummary!$CL2002</f>
        <v>Wright</v>
      </c>
      <c r="N81" s="268">
        <f>PlayerGameSummary!$B1016</f>
        <v>0</v>
      </c>
      <c r="O81" s="268">
        <f>PlayerGameSummary!$B1016</f>
        <v>0</v>
      </c>
      <c r="P81" s="269">
        <f>PlayerGameSummary!$CM2002</f>
        <v>43139</v>
      </c>
      <c r="Q81" s="269">
        <f>PlayerGameSummary!$B1016</f>
        <v>0</v>
      </c>
      <c r="R81" s="277">
        <f>PlayerGameSummary!$CN2002</f>
        <v>0.83333333333333337</v>
      </c>
      <c r="S81" s="278">
        <f>PlayerGameSummary!$B1016</f>
        <v>0</v>
      </c>
      <c r="T81" s="132"/>
      <c r="U81" s="271" t="str">
        <f>PlayerGameSummary!$BM2002</f>
        <v>Jayden Caylor, 12</v>
      </c>
      <c r="V81" s="268">
        <f>PlayerGameSummary!$B1016</f>
        <v>0</v>
      </c>
      <c r="W81" s="268">
        <f>PlayerGameSummary!$B1016</f>
        <v>0</v>
      </c>
      <c r="X81" s="268" t="str">
        <f>PlayerGameSummary!$BO2002</f>
        <v>Moorcroft</v>
      </c>
      <c r="Y81" s="268">
        <f>PlayerGameSummary!$B1016</f>
        <v>0</v>
      </c>
      <c r="Z81" s="268">
        <f>PlayerGameSummary!$B1016</f>
        <v>0</v>
      </c>
      <c r="AA81" s="269">
        <f>PlayerGameSummary!$BP2002</f>
        <v>43118</v>
      </c>
      <c r="AB81" s="269">
        <f>PlayerGameSummary!$B1016</f>
        <v>0</v>
      </c>
      <c r="AC81" s="201">
        <f>PlayerGameSummary!$BQ2002</f>
        <v>0.72727272727272729</v>
      </c>
    </row>
    <row r="82" spans="1:29" x14ac:dyDescent="0.25">
      <c r="A82" s="191" t="str">
        <f>PlayerGameSummary!$DG2003</f>
        <v>Dillon Barritt, 20</v>
      </c>
      <c r="B82" s="268" t="str">
        <f>PlayerGameSummary!$DI2003</f>
        <v>Tongue River</v>
      </c>
      <c r="C82" s="268">
        <f>PlayerGameSummary!$B1017</f>
        <v>0</v>
      </c>
      <c r="D82" s="268">
        <f>PlayerGameSummary!$B1017</f>
        <v>0</v>
      </c>
      <c r="E82" s="269">
        <f>PlayerGameSummary!$DJ2003</f>
        <v>43148</v>
      </c>
      <c r="F82" s="269">
        <f>PlayerGameSummary!$B1017</f>
        <v>0</v>
      </c>
      <c r="G82" s="277">
        <f>PlayerGameSummary!$DK2003</f>
        <v>0.55555555555555558</v>
      </c>
      <c r="H82" s="278">
        <f>PlayerGameSummary!$B1017</f>
        <v>0</v>
      </c>
      <c r="I82" s="132"/>
      <c r="J82" s="271" t="str">
        <f>PlayerGameSummary!$CJ2003</f>
        <v>Clayton Louderback, 23</v>
      </c>
      <c r="K82" s="268">
        <f>PlayerGameSummary!$B1017</f>
        <v>0</v>
      </c>
      <c r="L82" s="268">
        <f>PlayerGameSummary!$B1017</f>
        <v>0</v>
      </c>
      <c r="M82" s="268" t="str">
        <f>PlayerGameSummary!$CL2003</f>
        <v>Big Horn</v>
      </c>
      <c r="N82" s="268">
        <f>PlayerGameSummary!$B1017</f>
        <v>0</v>
      </c>
      <c r="O82" s="268">
        <f>PlayerGameSummary!$B1017</f>
        <v>0</v>
      </c>
      <c r="P82" s="269">
        <f>PlayerGameSummary!$CM2003</f>
        <v>43147</v>
      </c>
      <c r="Q82" s="269">
        <f>PlayerGameSummary!$B1017</f>
        <v>0</v>
      </c>
      <c r="R82" s="277">
        <f>PlayerGameSummary!$CN2003</f>
        <v>0.8</v>
      </c>
      <c r="S82" s="278">
        <f>PlayerGameSummary!$B1017</f>
        <v>0</v>
      </c>
      <c r="T82" s="132"/>
      <c r="U82" s="271" t="str">
        <f>PlayerGameSummary!$BM2003</f>
        <v>Clayton Louderback, 23</v>
      </c>
      <c r="V82" s="268">
        <f>PlayerGameSummary!$B1017</f>
        <v>0</v>
      </c>
      <c r="W82" s="268">
        <f>PlayerGameSummary!$B1017</f>
        <v>0</v>
      </c>
      <c r="X82" s="268" t="str">
        <f>PlayerGameSummary!$BO2003</f>
        <v>Tongue River</v>
      </c>
      <c r="Y82" s="268">
        <f>PlayerGameSummary!$B1017</f>
        <v>0</v>
      </c>
      <c r="Z82" s="268">
        <f>PlayerGameSummary!$B1017</f>
        <v>0</v>
      </c>
      <c r="AA82" s="269">
        <f>PlayerGameSummary!$BP2003</f>
        <v>43133</v>
      </c>
      <c r="AB82" s="269">
        <f>PlayerGameSummary!$B1017</f>
        <v>0</v>
      </c>
      <c r="AC82" s="201">
        <f>PlayerGameSummary!$BQ2003</f>
        <v>0.6875</v>
      </c>
    </row>
    <row r="83" spans="1:29" x14ac:dyDescent="0.25">
      <c r="A83" s="191" t="str">
        <f>PlayerGameSummary!$DG2004</f>
        <v>Dillon Barritt, 20</v>
      </c>
      <c r="B83" s="268" t="str">
        <f>PlayerGameSummary!$DI2004</f>
        <v>Moorcroft</v>
      </c>
      <c r="C83" s="268">
        <f>PlayerGameSummary!$B1018</f>
        <v>0</v>
      </c>
      <c r="D83" s="268">
        <f>PlayerGameSummary!$B1018</f>
        <v>0</v>
      </c>
      <c r="E83" s="269">
        <f>PlayerGameSummary!$DJ2004</f>
        <v>43118</v>
      </c>
      <c r="F83" s="269">
        <f>PlayerGameSummary!$B1018</f>
        <v>0</v>
      </c>
      <c r="G83" s="277">
        <f>PlayerGameSummary!$DK2004</f>
        <v>0.42857142857142855</v>
      </c>
      <c r="H83" s="278">
        <f>PlayerGameSummary!$B1018</f>
        <v>0</v>
      </c>
      <c r="I83" s="132"/>
      <c r="J83" s="271" t="str">
        <f>PlayerGameSummary!$CJ2004</f>
        <v>Payton Watt, 24</v>
      </c>
      <c r="K83" s="268">
        <f>PlayerGameSummary!$B1018</f>
        <v>0</v>
      </c>
      <c r="L83" s="268">
        <f>PlayerGameSummary!$B1018</f>
        <v>0</v>
      </c>
      <c r="M83" s="268" t="str">
        <f>PlayerGameSummary!$CL2004</f>
        <v>Wright</v>
      </c>
      <c r="N83" s="268">
        <f>PlayerGameSummary!$B1018</f>
        <v>0</v>
      </c>
      <c r="O83" s="268">
        <f>PlayerGameSummary!$B1018</f>
        <v>0</v>
      </c>
      <c r="P83" s="269">
        <f>PlayerGameSummary!$CM2004</f>
        <v>43120</v>
      </c>
      <c r="Q83" s="269">
        <f>PlayerGameSummary!$B1018</f>
        <v>0</v>
      </c>
      <c r="R83" s="277">
        <f>PlayerGameSummary!$CN2004</f>
        <v>0.72727272727272729</v>
      </c>
      <c r="S83" s="278">
        <f>PlayerGameSummary!$B1018</f>
        <v>0</v>
      </c>
      <c r="T83" s="132"/>
      <c r="U83" s="271" t="str">
        <f>PlayerGameSummary!$BM2004</f>
        <v>Clayton Louderback, 23</v>
      </c>
      <c r="V83" s="268">
        <f>PlayerGameSummary!$B1018</f>
        <v>0</v>
      </c>
      <c r="W83" s="268">
        <f>PlayerGameSummary!$B1018</f>
        <v>0</v>
      </c>
      <c r="X83" s="268" t="str">
        <f>PlayerGameSummary!$BO2004</f>
        <v>Moorcroft</v>
      </c>
      <c r="Y83" s="268">
        <f>PlayerGameSummary!$B1018</f>
        <v>0</v>
      </c>
      <c r="Z83" s="268">
        <f>PlayerGameSummary!$B1018</f>
        <v>0</v>
      </c>
      <c r="AA83" s="269">
        <f>PlayerGameSummary!$BP2004</f>
        <v>43132</v>
      </c>
      <c r="AB83" s="269">
        <f>PlayerGameSummary!$B1018</f>
        <v>0</v>
      </c>
      <c r="AC83" s="201">
        <f>PlayerGameSummary!$BQ2004</f>
        <v>0.66666666666666663</v>
      </c>
    </row>
    <row r="84" spans="1:29" ht="15.75" thickBot="1" x14ac:dyDescent="0.3">
      <c r="A84" s="192" t="str">
        <f>PlayerGameSummary!$DG2005</f>
        <v>Dillon Barritt, 20</v>
      </c>
      <c r="B84" s="274" t="str">
        <f>PlayerGameSummary!$DI2005</f>
        <v>Sundance</v>
      </c>
      <c r="C84" s="274">
        <f>PlayerGameSummary!$B1019</f>
        <v>0</v>
      </c>
      <c r="D84" s="274">
        <f>PlayerGameSummary!$B1019</f>
        <v>0</v>
      </c>
      <c r="E84" s="273">
        <f>PlayerGameSummary!$DJ2005</f>
        <v>43137</v>
      </c>
      <c r="F84" s="273">
        <f>PlayerGameSummary!$B1019</f>
        <v>0</v>
      </c>
      <c r="G84" s="279">
        <f>PlayerGameSummary!$DK2005</f>
        <v>0.41666666666666669</v>
      </c>
      <c r="H84" s="280">
        <f>PlayerGameSummary!$B1019</f>
        <v>0</v>
      </c>
      <c r="I84" s="132"/>
      <c r="J84" s="276" t="str">
        <f>PlayerGameSummary!$CJ2005</f>
        <v>Payton Watt, 24</v>
      </c>
      <c r="K84" s="274">
        <f>PlayerGameSummary!$B1019</f>
        <v>0</v>
      </c>
      <c r="L84" s="274">
        <f>PlayerGameSummary!$B1019</f>
        <v>0</v>
      </c>
      <c r="M84" s="274" t="str">
        <f>PlayerGameSummary!$CL2005</f>
        <v>Tongue River</v>
      </c>
      <c r="N84" s="274">
        <f>PlayerGameSummary!$B1019</f>
        <v>0</v>
      </c>
      <c r="O84" s="274">
        <f>PlayerGameSummary!$B1019</f>
        <v>0</v>
      </c>
      <c r="P84" s="273">
        <f>PlayerGameSummary!$CM2005</f>
        <v>43148</v>
      </c>
      <c r="Q84" s="273">
        <f>PlayerGameSummary!$B1019</f>
        <v>0</v>
      </c>
      <c r="R84" s="279">
        <f>PlayerGameSummary!$CN2005</f>
        <v>0.66666666666666663</v>
      </c>
      <c r="S84" s="280">
        <f>PlayerGameSummary!$B1019</f>
        <v>0</v>
      </c>
      <c r="T84" s="132"/>
      <c r="U84" s="276" t="str">
        <f>PlayerGameSummary!$BM2005</f>
        <v>Jess Claycomb, 10</v>
      </c>
      <c r="V84" s="274">
        <f>PlayerGameSummary!$B1019</f>
        <v>0</v>
      </c>
      <c r="W84" s="274">
        <f>PlayerGameSummary!$B1019</f>
        <v>0</v>
      </c>
      <c r="X84" s="274" t="str">
        <f>PlayerGameSummary!$BO2005</f>
        <v>Sundance</v>
      </c>
      <c r="Y84" s="274">
        <f>PlayerGameSummary!$B1019</f>
        <v>0</v>
      </c>
      <c r="Z84" s="274">
        <f>PlayerGameSummary!$B1019</f>
        <v>0</v>
      </c>
      <c r="AA84" s="273">
        <f>PlayerGameSummary!$BP2005</f>
        <v>43137</v>
      </c>
      <c r="AB84" s="273">
        <f>PlayerGameSummary!$B1019</f>
        <v>0</v>
      </c>
      <c r="AC84" s="200">
        <f>PlayerGameSummary!$BQ2005</f>
        <v>0.63636363636363635</v>
      </c>
    </row>
    <row r="85" spans="1:29" ht="15.75" thickBot="1" x14ac:dyDescent="0.3">
      <c r="A85" s="132"/>
      <c r="B85" s="132"/>
      <c r="C85" s="132"/>
      <c r="D85" s="132"/>
      <c r="E85" s="132"/>
      <c r="F85" s="132"/>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row>
    <row r="86" spans="1:29" x14ac:dyDescent="0.25">
      <c r="A86" s="202" t="s">
        <v>334</v>
      </c>
      <c r="B86" s="265" t="s">
        <v>112</v>
      </c>
      <c r="C86" s="265"/>
      <c r="D86" s="265"/>
      <c r="E86" s="265" t="s">
        <v>250</v>
      </c>
      <c r="F86" s="265"/>
      <c r="G86" s="265" t="s">
        <v>121</v>
      </c>
      <c r="H86" s="266"/>
      <c r="I86" s="132"/>
      <c r="J86" s="267" t="s">
        <v>334</v>
      </c>
      <c r="K86" s="265"/>
      <c r="L86" s="265"/>
      <c r="M86" s="265" t="s">
        <v>112</v>
      </c>
      <c r="N86" s="265"/>
      <c r="O86" s="265"/>
      <c r="P86" s="265" t="s">
        <v>250</v>
      </c>
      <c r="Q86" s="265"/>
      <c r="R86" s="265" t="s">
        <v>125</v>
      </c>
      <c r="S86" s="266"/>
      <c r="T86" s="132"/>
      <c r="U86" s="267" t="s">
        <v>334</v>
      </c>
      <c r="V86" s="265"/>
      <c r="W86" s="265"/>
      <c r="X86" s="265" t="s">
        <v>112</v>
      </c>
      <c r="Y86" s="265"/>
      <c r="Z86" s="265"/>
      <c r="AA86" s="265" t="s">
        <v>250</v>
      </c>
      <c r="AB86" s="265"/>
      <c r="AC86" s="199" t="s">
        <v>340</v>
      </c>
    </row>
    <row r="87" spans="1:29" x14ac:dyDescent="0.25">
      <c r="A87" s="191" t="str">
        <f>PlayerGameSummary!$CZ2001</f>
        <v>Payton Watt, 24</v>
      </c>
      <c r="B87" s="268" t="str">
        <f>PlayerGameSummary!$DB2001</f>
        <v>Sundance</v>
      </c>
      <c r="C87" s="268">
        <f>PlayerGameSummary!$B1022</f>
        <v>0</v>
      </c>
      <c r="D87" s="268">
        <f>PlayerGameSummary!$B1022</f>
        <v>0</v>
      </c>
      <c r="E87" s="269">
        <f>PlayerGameSummary!$DC2001</f>
        <v>43125</v>
      </c>
      <c r="F87" s="269">
        <f>PlayerGameSummary!$B1022</f>
        <v>0</v>
      </c>
      <c r="G87" s="268">
        <f>PlayerGameSummary!$DD2001</f>
        <v>7</v>
      </c>
      <c r="H87" s="270">
        <f>PlayerGameSummary!$B1022</f>
        <v>0</v>
      </c>
      <c r="I87" s="132"/>
      <c r="J87" s="271" t="str">
        <f>PlayerGameSummary!$CC2001</f>
        <v>Clayton Louderback, 23</v>
      </c>
      <c r="K87" s="268">
        <f>PlayerGameSummary!$B1022</f>
        <v>0</v>
      </c>
      <c r="L87" s="268">
        <f>PlayerGameSummary!$B1022</f>
        <v>0</v>
      </c>
      <c r="M87" s="272" t="str">
        <f>PlayerGameSummary!$CE2001</f>
        <v>Big Horn</v>
      </c>
      <c r="N87" s="268">
        <f>PlayerGameSummary!$B1022</f>
        <v>0</v>
      </c>
      <c r="O87" s="268">
        <f>PlayerGameSummary!$B1022</f>
        <v>0</v>
      </c>
      <c r="P87" s="269">
        <f>PlayerGameSummary!$CF2001</f>
        <v>43147</v>
      </c>
      <c r="Q87" s="269">
        <f>PlayerGameSummary!$B1022</f>
        <v>0</v>
      </c>
      <c r="R87" s="268">
        <f>PlayerGameSummary!$CG2001</f>
        <v>8</v>
      </c>
      <c r="S87" s="270">
        <f>PlayerGameSummary!$B1022</f>
        <v>0</v>
      </c>
      <c r="T87" s="132"/>
      <c r="U87" s="271" t="str">
        <f>PlayerGameSummary!$BF2001</f>
        <v>Clayton Louderback, 23</v>
      </c>
      <c r="V87" s="268">
        <f>PlayerGameSummary!$B1022</f>
        <v>0</v>
      </c>
      <c r="W87" s="268">
        <f>PlayerGameSummary!$B1022</f>
        <v>0</v>
      </c>
      <c r="X87" s="268" t="str">
        <f>PlayerGameSummary!$BH2001</f>
        <v>Moorcroft</v>
      </c>
      <c r="Y87" s="268">
        <f>PlayerGameSummary!$B1022</f>
        <v>0</v>
      </c>
      <c r="Z87" s="268">
        <f>PlayerGameSummary!$B1022</f>
        <v>0</v>
      </c>
      <c r="AA87" s="269">
        <f>PlayerGameSummary!$BI2001</f>
        <v>43132</v>
      </c>
      <c r="AB87" s="269">
        <f>PlayerGameSummary!$B1022</f>
        <v>0</v>
      </c>
      <c r="AC87" s="198">
        <f>PlayerGameSummary!$BJ2001</f>
        <v>12</v>
      </c>
    </row>
    <row r="88" spans="1:29" x14ac:dyDescent="0.25">
      <c r="A88" s="191" t="str">
        <f>PlayerGameSummary!$CZ2002</f>
        <v>Payton Watt, 24</v>
      </c>
      <c r="B88" s="268" t="str">
        <f>PlayerGameSummary!$DB2002</f>
        <v>Big Horn</v>
      </c>
      <c r="C88" s="268">
        <f>PlayerGameSummary!$B1023</f>
        <v>0</v>
      </c>
      <c r="D88" s="268">
        <f>PlayerGameSummary!$B1023</f>
        <v>0</v>
      </c>
      <c r="E88" s="269">
        <f>PlayerGameSummary!$DC2002</f>
        <v>43127</v>
      </c>
      <c r="F88" s="269">
        <f>PlayerGameSummary!$B1023</f>
        <v>0</v>
      </c>
      <c r="G88" s="268">
        <f>PlayerGameSummary!$DD2002</f>
        <v>6</v>
      </c>
      <c r="H88" s="270">
        <f>PlayerGameSummary!$B1023</f>
        <v>0</v>
      </c>
      <c r="I88" s="132"/>
      <c r="J88" s="271" t="str">
        <f>PlayerGameSummary!$CC2002</f>
        <v>Payton Watt, 24</v>
      </c>
      <c r="K88" s="268">
        <f>PlayerGameSummary!$B1023</f>
        <v>0</v>
      </c>
      <c r="L88" s="268">
        <f>PlayerGameSummary!$B1023</f>
        <v>0</v>
      </c>
      <c r="M88" s="268" t="str">
        <f>PlayerGameSummary!$CE2002</f>
        <v>Wright</v>
      </c>
      <c r="N88" s="268">
        <f>PlayerGameSummary!$B1023</f>
        <v>0</v>
      </c>
      <c r="O88" s="268">
        <f>PlayerGameSummary!$B1023</f>
        <v>0</v>
      </c>
      <c r="P88" s="269">
        <f>PlayerGameSummary!$CF2002</f>
        <v>43120</v>
      </c>
      <c r="Q88" s="269">
        <f>PlayerGameSummary!$B1023</f>
        <v>0</v>
      </c>
      <c r="R88" s="268">
        <f>PlayerGameSummary!$CG2002</f>
        <v>8</v>
      </c>
      <c r="S88" s="270">
        <f>PlayerGameSummary!$B1023</f>
        <v>0</v>
      </c>
      <c r="T88" s="132"/>
      <c r="U88" s="271" t="str">
        <f>PlayerGameSummary!$BF2002</f>
        <v>Clayton Louderback, 23</v>
      </c>
      <c r="V88" s="268">
        <f>PlayerGameSummary!$B1023</f>
        <v>0</v>
      </c>
      <c r="W88" s="268">
        <f>PlayerGameSummary!$B1023</f>
        <v>0</v>
      </c>
      <c r="X88" s="268" t="str">
        <f>PlayerGameSummary!$BH2002</f>
        <v>Tongue River</v>
      </c>
      <c r="Y88" s="268">
        <f>PlayerGameSummary!$B1023</f>
        <v>0</v>
      </c>
      <c r="Z88" s="268">
        <f>PlayerGameSummary!$B1023</f>
        <v>0</v>
      </c>
      <c r="AA88" s="269">
        <f>PlayerGameSummary!$BI2002</f>
        <v>43133</v>
      </c>
      <c r="AB88" s="269">
        <f>PlayerGameSummary!$B1023</f>
        <v>0</v>
      </c>
      <c r="AC88" s="198">
        <f>PlayerGameSummary!$BJ2002</f>
        <v>11</v>
      </c>
    </row>
    <row r="89" spans="1:29" x14ac:dyDescent="0.25">
      <c r="A89" s="191" t="str">
        <f>PlayerGameSummary!$CZ2003</f>
        <v>Dillon Barritt, 20</v>
      </c>
      <c r="B89" s="268" t="str">
        <f>PlayerGameSummary!$DB2003</f>
        <v>Sundance</v>
      </c>
      <c r="C89" s="268">
        <f>PlayerGameSummary!$B1024</f>
        <v>0</v>
      </c>
      <c r="D89" s="268">
        <f>PlayerGameSummary!$B1024</f>
        <v>0</v>
      </c>
      <c r="E89" s="269">
        <f>PlayerGameSummary!$DC2003</f>
        <v>43137</v>
      </c>
      <c r="F89" s="269">
        <f>PlayerGameSummary!$B1024</f>
        <v>0</v>
      </c>
      <c r="G89" s="268">
        <f>PlayerGameSummary!$DD2003</f>
        <v>5</v>
      </c>
      <c r="H89" s="270">
        <f>PlayerGameSummary!$B1024</f>
        <v>0</v>
      </c>
      <c r="I89" s="132"/>
      <c r="J89" s="271" t="str">
        <f>PlayerGameSummary!$CC2003</f>
        <v>Clayton Louderback, 23</v>
      </c>
      <c r="K89" s="268">
        <f>PlayerGameSummary!$B1024</f>
        <v>0</v>
      </c>
      <c r="L89" s="268">
        <f>PlayerGameSummary!$B1024</f>
        <v>0</v>
      </c>
      <c r="M89" s="268" t="str">
        <f>PlayerGameSummary!$CE2003</f>
        <v>Sundance</v>
      </c>
      <c r="N89" s="268">
        <f>PlayerGameSummary!$B1024</f>
        <v>0</v>
      </c>
      <c r="O89" s="268">
        <f>PlayerGameSummary!$B1024</f>
        <v>0</v>
      </c>
      <c r="P89" s="269">
        <f>PlayerGameSummary!$CF2003</f>
        <v>43125</v>
      </c>
      <c r="Q89" s="269">
        <f>PlayerGameSummary!$B1024</f>
        <v>0</v>
      </c>
      <c r="R89" s="268">
        <f>PlayerGameSummary!$CG2003</f>
        <v>6</v>
      </c>
      <c r="S89" s="270">
        <f>PlayerGameSummary!$B1024</f>
        <v>0</v>
      </c>
      <c r="T89" s="132"/>
      <c r="U89" s="271" t="str">
        <f>PlayerGameSummary!$BF2003</f>
        <v>Payton Watt, 24</v>
      </c>
      <c r="V89" s="268">
        <f>PlayerGameSummary!$B1024</f>
        <v>0</v>
      </c>
      <c r="W89" s="268">
        <f>PlayerGameSummary!$B1024</f>
        <v>0</v>
      </c>
      <c r="X89" s="268" t="str">
        <f>PlayerGameSummary!$BH2003</f>
        <v>Sundance</v>
      </c>
      <c r="Y89" s="268">
        <f>PlayerGameSummary!$B1024</f>
        <v>0</v>
      </c>
      <c r="Z89" s="268">
        <f>PlayerGameSummary!$B1024</f>
        <v>0</v>
      </c>
      <c r="AA89" s="269">
        <f>PlayerGameSummary!$BI2003</f>
        <v>43125</v>
      </c>
      <c r="AB89" s="269">
        <f>PlayerGameSummary!$B1024</f>
        <v>0</v>
      </c>
      <c r="AC89" s="198">
        <f>PlayerGameSummary!$BJ2003</f>
        <v>10</v>
      </c>
    </row>
    <row r="90" spans="1:29" x14ac:dyDescent="0.25">
      <c r="A90" s="191" t="str">
        <f>PlayerGameSummary!$CZ2004</f>
        <v>Dillon Barritt, 20</v>
      </c>
      <c r="B90" s="268" t="str">
        <f>PlayerGameSummary!$DB2004</f>
        <v>Tongue River</v>
      </c>
      <c r="C90" s="268">
        <f>PlayerGameSummary!$B1025</f>
        <v>0</v>
      </c>
      <c r="D90" s="268">
        <f>PlayerGameSummary!$B1025</f>
        <v>0</v>
      </c>
      <c r="E90" s="269">
        <f>PlayerGameSummary!$DC2004</f>
        <v>43148</v>
      </c>
      <c r="F90" s="269">
        <f>PlayerGameSummary!$B1025</f>
        <v>0</v>
      </c>
      <c r="G90" s="268">
        <f>PlayerGameSummary!$DD2004</f>
        <v>5</v>
      </c>
      <c r="H90" s="270">
        <f>PlayerGameSummary!$B1025</f>
        <v>0</v>
      </c>
      <c r="I90" s="132"/>
      <c r="J90" s="271" t="str">
        <f>PlayerGameSummary!$CC2004</f>
        <v>Payton Watt, 24</v>
      </c>
      <c r="K90" s="268">
        <f>PlayerGameSummary!$B1025</f>
        <v>0</v>
      </c>
      <c r="L90" s="268">
        <f>PlayerGameSummary!$B1025</f>
        <v>0</v>
      </c>
      <c r="M90" s="268" t="str">
        <f>PlayerGameSummary!$CE2004</f>
        <v>Wright</v>
      </c>
      <c r="N90" s="268">
        <f>PlayerGameSummary!$B1025</f>
        <v>0</v>
      </c>
      <c r="O90" s="268">
        <f>PlayerGameSummary!$B1025</f>
        <v>0</v>
      </c>
      <c r="P90" s="269">
        <f>PlayerGameSummary!$CF2004</f>
        <v>43139</v>
      </c>
      <c r="Q90" s="269">
        <f>PlayerGameSummary!$B1025</f>
        <v>0</v>
      </c>
      <c r="R90" s="268">
        <f>PlayerGameSummary!$CG2004</f>
        <v>5</v>
      </c>
      <c r="S90" s="270">
        <f>PlayerGameSummary!$B1025</f>
        <v>0</v>
      </c>
      <c r="T90" s="132"/>
      <c r="U90" s="271" t="str">
        <f>PlayerGameSummary!$BF2004</f>
        <v>Payton Watt, 24</v>
      </c>
      <c r="V90" s="268">
        <f>PlayerGameSummary!$B1025</f>
        <v>0</v>
      </c>
      <c r="W90" s="268">
        <f>PlayerGameSummary!$B1025</f>
        <v>0</v>
      </c>
      <c r="X90" s="268" t="str">
        <f>PlayerGameSummary!$BH2004</f>
        <v>Tongue River</v>
      </c>
      <c r="Y90" s="268">
        <f>PlayerGameSummary!$B1025</f>
        <v>0</v>
      </c>
      <c r="Z90" s="268">
        <f>PlayerGameSummary!$B1025</f>
        <v>0</v>
      </c>
      <c r="AA90" s="269">
        <f>PlayerGameSummary!$BI2004</f>
        <v>43148</v>
      </c>
      <c r="AB90" s="269">
        <f>PlayerGameSummary!$B1025</f>
        <v>0</v>
      </c>
      <c r="AC90" s="198">
        <f>PlayerGameSummary!$BJ2004</f>
        <v>10</v>
      </c>
    </row>
    <row r="91" spans="1:29" ht="15.75" thickBot="1" x14ac:dyDescent="0.3">
      <c r="A91" s="192" t="str">
        <f>PlayerGameSummary!$CZ2005</f>
        <v>Payton Watt, 24</v>
      </c>
      <c r="B91" s="274" t="str">
        <f>PlayerGameSummary!$DB2005</f>
        <v>Tongue River</v>
      </c>
      <c r="C91" s="274">
        <f>PlayerGameSummary!$B1026</f>
        <v>0</v>
      </c>
      <c r="D91" s="274">
        <f>PlayerGameSummary!$B1026</f>
        <v>0</v>
      </c>
      <c r="E91" s="273">
        <f>PlayerGameSummary!$DC2005</f>
        <v>43133</v>
      </c>
      <c r="F91" s="273">
        <f>PlayerGameSummary!$B1026</f>
        <v>0</v>
      </c>
      <c r="G91" s="274">
        <f>PlayerGameSummary!$DD2005</f>
        <v>4</v>
      </c>
      <c r="H91" s="275">
        <f>PlayerGameSummary!$B1026</f>
        <v>0</v>
      </c>
      <c r="I91" s="132"/>
      <c r="J91" s="276" t="str">
        <f>PlayerGameSummary!$CC2005</f>
        <v>Clayton Louderback, 23</v>
      </c>
      <c r="K91" s="274">
        <f>PlayerGameSummary!$B1026</f>
        <v>0</v>
      </c>
      <c r="L91" s="274">
        <f>PlayerGameSummary!$B1026</f>
        <v>0</v>
      </c>
      <c r="M91" s="274" t="str">
        <f>PlayerGameSummary!$CE2005</f>
        <v>Wright</v>
      </c>
      <c r="N91" s="274">
        <f>PlayerGameSummary!$B1026</f>
        <v>0</v>
      </c>
      <c r="O91" s="274">
        <f>PlayerGameSummary!$B1026</f>
        <v>0</v>
      </c>
      <c r="P91" s="273">
        <f>PlayerGameSummary!$CF2005</f>
        <v>43139</v>
      </c>
      <c r="Q91" s="273">
        <f>PlayerGameSummary!$B1026</f>
        <v>0</v>
      </c>
      <c r="R91" s="274">
        <f>PlayerGameSummary!$CG2005</f>
        <v>4</v>
      </c>
      <c r="S91" s="275">
        <f>PlayerGameSummary!$B1026</f>
        <v>0</v>
      </c>
      <c r="T91" s="132"/>
      <c r="U91" s="276" t="str">
        <f>PlayerGameSummary!$BF2005</f>
        <v>Clayton Louderback, 23</v>
      </c>
      <c r="V91" s="274">
        <f>PlayerGameSummary!$B1026</f>
        <v>0</v>
      </c>
      <c r="W91" s="274">
        <f>PlayerGameSummary!$B1026</f>
        <v>0</v>
      </c>
      <c r="X91" s="274" t="str">
        <f>PlayerGameSummary!$BH2005</f>
        <v>Sundance</v>
      </c>
      <c r="Y91" s="274">
        <f>PlayerGameSummary!$B1026</f>
        <v>0</v>
      </c>
      <c r="Z91" s="274">
        <f>PlayerGameSummary!$B1026</f>
        <v>0</v>
      </c>
      <c r="AA91" s="273">
        <f>PlayerGameSummary!$BI2005</f>
        <v>43137</v>
      </c>
      <c r="AB91" s="273">
        <f>PlayerGameSummary!$B1026</f>
        <v>0</v>
      </c>
      <c r="AC91" s="197">
        <f>PlayerGameSummary!$BJ2005</f>
        <v>9</v>
      </c>
    </row>
    <row r="92" spans="1:29" ht="15.75" thickBot="1" x14ac:dyDescent="0.3">
      <c r="A92" s="132"/>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row>
    <row r="93" spans="1:29" x14ac:dyDescent="0.25">
      <c r="A93" s="202" t="s">
        <v>334</v>
      </c>
      <c r="B93" s="265" t="s">
        <v>112</v>
      </c>
      <c r="C93" s="265"/>
      <c r="D93" s="265"/>
      <c r="E93" s="265" t="s">
        <v>250</v>
      </c>
      <c r="F93" s="265"/>
      <c r="G93" s="265" t="s">
        <v>122</v>
      </c>
      <c r="H93" s="266"/>
      <c r="I93" s="132"/>
      <c r="J93" s="267" t="s">
        <v>334</v>
      </c>
      <c r="K93" s="265"/>
      <c r="L93" s="265"/>
      <c r="M93" s="265" t="s">
        <v>112</v>
      </c>
      <c r="N93" s="265"/>
      <c r="O93" s="265"/>
      <c r="P93" s="265" t="s">
        <v>250</v>
      </c>
      <c r="Q93" s="265"/>
      <c r="R93" s="265" t="s">
        <v>126</v>
      </c>
      <c r="S93" s="266"/>
      <c r="T93" s="132"/>
      <c r="U93" s="267" t="s">
        <v>334</v>
      </c>
      <c r="V93" s="265"/>
      <c r="W93" s="265"/>
      <c r="X93" s="265" t="s">
        <v>112</v>
      </c>
      <c r="Y93" s="265"/>
      <c r="Z93" s="265"/>
      <c r="AA93" s="265" t="s">
        <v>250</v>
      </c>
      <c r="AB93" s="265"/>
      <c r="AC93" s="199" t="s">
        <v>139</v>
      </c>
    </row>
    <row r="94" spans="1:29" x14ac:dyDescent="0.25">
      <c r="A94" s="191" t="str">
        <f>PlayerGameSummary!$DO2001</f>
        <v>Dillon Barritt, 20</v>
      </c>
      <c r="B94" s="268" t="str">
        <f>PlayerGameSummary!$DQ2001</f>
        <v>Sundance</v>
      </c>
      <c r="C94" s="268">
        <f>PlayerGameSummary!$B1029</f>
        <v>0</v>
      </c>
      <c r="D94" s="268">
        <f>PlayerGameSummary!$B1029</f>
        <v>0</v>
      </c>
      <c r="E94" s="269">
        <f>PlayerGameSummary!$DR2001</f>
        <v>43137</v>
      </c>
      <c r="F94" s="269">
        <f>PlayerGameSummary!$B1029</f>
        <v>0</v>
      </c>
      <c r="G94" s="268">
        <f>PlayerGameSummary!$DS2001</f>
        <v>12</v>
      </c>
      <c r="H94" s="270">
        <f>PlayerGameSummary!$B1029</f>
        <v>0</v>
      </c>
      <c r="I94" s="132"/>
      <c r="J94" s="271" t="str">
        <f>PlayerGameSummary!$CR2001</f>
        <v>Payton Watt, 24</v>
      </c>
      <c r="K94" s="268">
        <f>PlayerGameSummary!$B1029</f>
        <v>0</v>
      </c>
      <c r="L94" s="268">
        <f>PlayerGameSummary!$B1029</f>
        <v>0</v>
      </c>
      <c r="M94" s="272" t="str">
        <f>PlayerGameSummary!$CT2001</f>
        <v>Wright</v>
      </c>
      <c r="N94" s="268">
        <f>PlayerGameSummary!$B1029</f>
        <v>0</v>
      </c>
      <c r="O94" s="268">
        <f>PlayerGameSummary!$B1029</f>
        <v>0</v>
      </c>
      <c r="P94" s="269">
        <f>PlayerGameSummary!$CU2001</f>
        <v>43120</v>
      </c>
      <c r="Q94" s="269">
        <f>PlayerGameSummary!$B1029</f>
        <v>0</v>
      </c>
      <c r="R94" s="268">
        <f>PlayerGameSummary!$CV2001</f>
        <v>11</v>
      </c>
      <c r="S94" s="270">
        <f>PlayerGameSummary!$B1029</f>
        <v>0</v>
      </c>
      <c r="T94" s="132"/>
      <c r="U94" s="271" t="str">
        <f>PlayerGameSummary!$BU2001</f>
        <v>Clayton Louderback, 23</v>
      </c>
      <c r="V94" s="268">
        <f>PlayerGameSummary!$B1029</f>
        <v>0</v>
      </c>
      <c r="W94" s="268">
        <f>PlayerGameSummary!$B1029</f>
        <v>0</v>
      </c>
      <c r="X94" s="268" t="str">
        <f>PlayerGameSummary!$BW2001</f>
        <v>Big Horn</v>
      </c>
      <c r="Y94" s="268">
        <f>PlayerGameSummary!$B1029</f>
        <v>0</v>
      </c>
      <c r="Z94" s="268">
        <f>PlayerGameSummary!$B1029</f>
        <v>0</v>
      </c>
      <c r="AA94" s="269">
        <f>PlayerGameSummary!$BX2001</f>
        <v>43127</v>
      </c>
      <c r="AB94" s="269">
        <f>PlayerGameSummary!$B1029</f>
        <v>0</v>
      </c>
      <c r="AC94" s="198">
        <f>PlayerGameSummary!$BY2001</f>
        <v>22</v>
      </c>
    </row>
    <row r="95" spans="1:29" x14ac:dyDescent="0.25">
      <c r="A95" s="191" t="str">
        <f>PlayerGameSummary!$DO2002</f>
        <v>Payton Watt, 24</v>
      </c>
      <c r="B95" s="268" t="str">
        <f>PlayerGameSummary!$DQ2002</f>
        <v>Tongue River</v>
      </c>
      <c r="C95" s="268">
        <f>PlayerGameSummary!$B1030</f>
        <v>0</v>
      </c>
      <c r="D95" s="268">
        <f>PlayerGameSummary!$B1030</f>
        <v>0</v>
      </c>
      <c r="E95" s="269">
        <f>PlayerGameSummary!$DR2002</f>
        <v>43133</v>
      </c>
      <c r="F95" s="269">
        <f>PlayerGameSummary!$B1030</f>
        <v>0</v>
      </c>
      <c r="G95" s="268">
        <f>PlayerGameSummary!$DS2002</f>
        <v>11</v>
      </c>
      <c r="H95" s="270">
        <f>PlayerGameSummary!$B1030</f>
        <v>0</v>
      </c>
      <c r="I95" s="132"/>
      <c r="J95" s="271" t="str">
        <f>PlayerGameSummary!$CR2002</f>
        <v>Clayton Louderback, 23</v>
      </c>
      <c r="K95" s="268">
        <f>PlayerGameSummary!$B1030</f>
        <v>0</v>
      </c>
      <c r="L95" s="268">
        <f>PlayerGameSummary!$B1030</f>
        <v>0</v>
      </c>
      <c r="M95" s="268" t="str">
        <f>PlayerGameSummary!$CT2002</f>
        <v>Big Horn</v>
      </c>
      <c r="N95" s="268">
        <f>PlayerGameSummary!$B1030</f>
        <v>0</v>
      </c>
      <c r="O95" s="268">
        <f>PlayerGameSummary!$B1030</f>
        <v>0</v>
      </c>
      <c r="P95" s="269">
        <f>PlayerGameSummary!$CU2002</f>
        <v>43147</v>
      </c>
      <c r="Q95" s="269">
        <f>PlayerGameSummary!$B1030</f>
        <v>0</v>
      </c>
      <c r="R95" s="268">
        <f>PlayerGameSummary!$CV2002</f>
        <v>10</v>
      </c>
      <c r="S95" s="270">
        <f>PlayerGameSummary!$B1030</f>
        <v>0</v>
      </c>
      <c r="T95" s="132"/>
      <c r="U95" s="271" t="str">
        <f>PlayerGameSummary!$BU2002</f>
        <v>Payton Watt, 24</v>
      </c>
      <c r="V95" s="268">
        <f>PlayerGameSummary!$B1030</f>
        <v>0</v>
      </c>
      <c r="W95" s="268">
        <f>PlayerGameSummary!$B1030</f>
        <v>0</v>
      </c>
      <c r="X95" s="268" t="str">
        <f>PlayerGameSummary!$BW2002</f>
        <v>Tongue River</v>
      </c>
      <c r="Y95" s="268">
        <f>PlayerGameSummary!$B1030</f>
        <v>0</v>
      </c>
      <c r="Z95" s="268">
        <f>PlayerGameSummary!$B1030</f>
        <v>0</v>
      </c>
      <c r="AA95" s="269">
        <f>PlayerGameSummary!$BX2002</f>
        <v>43148</v>
      </c>
      <c r="AB95" s="269">
        <f>PlayerGameSummary!$B1030</f>
        <v>0</v>
      </c>
      <c r="AC95" s="198">
        <f>PlayerGameSummary!$BY2002</f>
        <v>19</v>
      </c>
    </row>
    <row r="96" spans="1:29" x14ac:dyDescent="0.25">
      <c r="A96" s="191" t="str">
        <f>PlayerGameSummary!$DO2003</f>
        <v>Dillon Barritt, 20</v>
      </c>
      <c r="B96" s="268" t="str">
        <f>PlayerGameSummary!$DQ2003</f>
        <v>Wright</v>
      </c>
      <c r="C96" s="268">
        <f>PlayerGameSummary!$B1031</f>
        <v>0</v>
      </c>
      <c r="D96" s="268">
        <f>PlayerGameSummary!$B1031</f>
        <v>0</v>
      </c>
      <c r="E96" s="269">
        <f>PlayerGameSummary!$DR2003</f>
        <v>43139</v>
      </c>
      <c r="F96" s="269">
        <f>PlayerGameSummary!$B1031</f>
        <v>0</v>
      </c>
      <c r="G96" s="268">
        <f>PlayerGameSummary!$DS2003</f>
        <v>11</v>
      </c>
      <c r="H96" s="270">
        <f>PlayerGameSummary!$B1031</f>
        <v>0</v>
      </c>
      <c r="I96" s="132"/>
      <c r="J96" s="271" t="str">
        <f>PlayerGameSummary!$CR2003</f>
        <v>Dawson Butts, 14</v>
      </c>
      <c r="K96" s="268">
        <f>PlayerGameSummary!$B1031</f>
        <v>0</v>
      </c>
      <c r="L96" s="268">
        <f>PlayerGameSummary!$B1031</f>
        <v>0</v>
      </c>
      <c r="M96" s="268" t="str">
        <f>PlayerGameSummary!$CT2003</f>
        <v>Wright</v>
      </c>
      <c r="N96" s="268">
        <f>PlayerGameSummary!$B1031</f>
        <v>0</v>
      </c>
      <c r="O96" s="268">
        <f>PlayerGameSummary!$B1031</f>
        <v>0</v>
      </c>
      <c r="P96" s="269">
        <f>PlayerGameSummary!$CU2003</f>
        <v>43139</v>
      </c>
      <c r="Q96" s="269">
        <f>PlayerGameSummary!$B1031</f>
        <v>0</v>
      </c>
      <c r="R96" s="268">
        <f>PlayerGameSummary!$CV2003</f>
        <v>9</v>
      </c>
      <c r="S96" s="270">
        <f>PlayerGameSummary!$B1031</f>
        <v>0</v>
      </c>
      <c r="T96" s="132"/>
      <c r="U96" s="271" t="str">
        <f>PlayerGameSummary!$BU2003</f>
        <v>Payton Watt, 24</v>
      </c>
      <c r="V96" s="268">
        <f>PlayerGameSummary!$B1031</f>
        <v>0</v>
      </c>
      <c r="W96" s="268">
        <f>PlayerGameSummary!$B1031</f>
        <v>0</v>
      </c>
      <c r="X96" s="268" t="str">
        <f>PlayerGameSummary!$BW2003</f>
        <v>Wright</v>
      </c>
      <c r="Y96" s="268">
        <f>PlayerGameSummary!$B1031</f>
        <v>0</v>
      </c>
      <c r="Z96" s="268">
        <f>PlayerGameSummary!$B1031</f>
        <v>0</v>
      </c>
      <c r="AA96" s="269">
        <f>PlayerGameSummary!$BX2003</f>
        <v>43139</v>
      </c>
      <c r="AB96" s="269">
        <f>PlayerGameSummary!$B1031</f>
        <v>0</v>
      </c>
      <c r="AC96" s="198">
        <f>PlayerGameSummary!$BY2003</f>
        <v>19</v>
      </c>
    </row>
    <row r="97" spans="1:33" x14ac:dyDescent="0.25">
      <c r="A97" s="191" t="str">
        <f>PlayerGameSummary!$DO2004</f>
        <v>Dillon Barritt, 20</v>
      </c>
      <c r="B97" s="268" t="str">
        <f>PlayerGameSummary!$DQ2004</f>
        <v>Wright</v>
      </c>
      <c r="C97" s="268">
        <f>PlayerGameSummary!$B1032</f>
        <v>0</v>
      </c>
      <c r="D97" s="268">
        <f>PlayerGameSummary!$B1032</f>
        <v>0</v>
      </c>
      <c r="E97" s="269">
        <f>PlayerGameSummary!$DR2004</f>
        <v>43120</v>
      </c>
      <c r="F97" s="269">
        <f>PlayerGameSummary!$B1032</f>
        <v>0</v>
      </c>
      <c r="G97" s="268">
        <f>PlayerGameSummary!$DS2004</f>
        <v>11</v>
      </c>
      <c r="H97" s="270">
        <f>PlayerGameSummary!$B1032</f>
        <v>0</v>
      </c>
      <c r="I97" s="132"/>
      <c r="J97" s="271" t="str">
        <f>PlayerGameSummary!$CR2004</f>
        <v>Clayton Louderback, 23</v>
      </c>
      <c r="K97" s="268">
        <f>PlayerGameSummary!$B1032</f>
        <v>0</v>
      </c>
      <c r="L97" s="268">
        <f>PlayerGameSummary!$B1032</f>
        <v>0</v>
      </c>
      <c r="M97" s="268" t="str">
        <f>PlayerGameSummary!$CT2004</f>
        <v>Big Horn</v>
      </c>
      <c r="N97" s="268">
        <f>PlayerGameSummary!$B1032</f>
        <v>0</v>
      </c>
      <c r="O97" s="268">
        <f>PlayerGameSummary!$B1032</f>
        <v>0</v>
      </c>
      <c r="P97" s="269">
        <f>PlayerGameSummary!$CU2004</f>
        <v>43127</v>
      </c>
      <c r="Q97" s="269">
        <f>PlayerGameSummary!$B1032</f>
        <v>0</v>
      </c>
      <c r="R97" s="268">
        <f>PlayerGameSummary!$CV2004</f>
        <v>8</v>
      </c>
      <c r="S97" s="270">
        <f>PlayerGameSummary!$B1032</f>
        <v>0</v>
      </c>
      <c r="T97" s="132"/>
      <c r="U97" s="271" t="str">
        <f>PlayerGameSummary!$BU2004</f>
        <v>Clayton Louderback, 23</v>
      </c>
      <c r="V97" s="268">
        <f>PlayerGameSummary!$B1032</f>
        <v>0</v>
      </c>
      <c r="W97" s="268">
        <f>PlayerGameSummary!$B1032</f>
        <v>0</v>
      </c>
      <c r="X97" s="268" t="str">
        <f>PlayerGameSummary!$BW2004</f>
        <v>Sundance</v>
      </c>
      <c r="Y97" s="268">
        <f>PlayerGameSummary!$B1032</f>
        <v>0</v>
      </c>
      <c r="Z97" s="268">
        <f>PlayerGameSummary!$B1032</f>
        <v>0</v>
      </c>
      <c r="AA97" s="269">
        <f>PlayerGameSummary!$BX2004</f>
        <v>43137</v>
      </c>
      <c r="AB97" s="269">
        <f>PlayerGameSummary!$B1032</f>
        <v>0</v>
      </c>
      <c r="AC97" s="198">
        <f>PlayerGameSummary!$BY2004</f>
        <v>19</v>
      </c>
    </row>
    <row r="98" spans="1:33" ht="15.75" thickBot="1" x14ac:dyDescent="0.3">
      <c r="A98" s="192" t="str">
        <f>PlayerGameSummary!$DO2005</f>
        <v>Payton Watt, 24</v>
      </c>
      <c r="B98" s="274" t="str">
        <f>PlayerGameSummary!$DQ2005</f>
        <v>Sundance</v>
      </c>
      <c r="C98" s="274">
        <f>PlayerGameSummary!$B1033</f>
        <v>0</v>
      </c>
      <c r="D98" s="274">
        <f>PlayerGameSummary!$B1033</f>
        <v>0</v>
      </c>
      <c r="E98" s="273">
        <f>PlayerGameSummary!$DR2005</f>
        <v>43125</v>
      </c>
      <c r="F98" s="273">
        <f>PlayerGameSummary!$B1033</f>
        <v>0</v>
      </c>
      <c r="G98" s="274">
        <f>PlayerGameSummary!$DS2005</f>
        <v>10</v>
      </c>
      <c r="H98" s="275">
        <f>PlayerGameSummary!$B1033</f>
        <v>0</v>
      </c>
      <c r="I98" s="132"/>
      <c r="J98" s="276" t="str">
        <f>PlayerGameSummary!$CR2005</f>
        <v>Clayton Louderback, 23</v>
      </c>
      <c r="K98" s="274">
        <f>PlayerGameSummary!$B1033</f>
        <v>0</v>
      </c>
      <c r="L98" s="274">
        <f>PlayerGameSummary!$B1033</f>
        <v>0</v>
      </c>
      <c r="M98" s="274" t="str">
        <f>PlayerGameSummary!$CT2005</f>
        <v>Tongue River</v>
      </c>
      <c r="N98" s="274">
        <f>PlayerGameSummary!$B1033</f>
        <v>0</v>
      </c>
      <c r="O98" s="274">
        <f>PlayerGameSummary!$B1033</f>
        <v>0</v>
      </c>
      <c r="P98" s="273">
        <f>PlayerGameSummary!$CU2005</f>
        <v>43148</v>
      </c>
      <c r="Q98" s="273">
        <f>PlayerGameSummary!$B1033</f>
        <v>0</v>
      </c>
      <c r="R98" s="274">
        <f>PlayerGameSummary!$CV2005</f>
        <v>7</v>
      </c>
      <c r="S98" s="275">
        <f>PlayerGameSummary!$B1033</f>
        <v>0</v>
      </c>
      <c r="T98" s="132"/>
      <c r="U98" s="276" t="str">
        <f>PlayerGameSummary!$BU2005</f>
        <v>Clayton Louderback, 23</v>
      </c>
      <c r="V98" s="274">
        <f>PlayerGameSummary!$B1033</f>
        <v>0</v>
      </c>
      <c r="W98" s="274">
        <f>PlayerGameSummary!$B1033</f>
        <v>0</v>
      </c>
      <c r="X98" s="274" t="str">
        <f>PlayerGameSummary!$BW2005</f>
        <v>Moorcroft</v>
      </c>
      <c r="Y98" s="274">
        <f>PlayerGameSummary!$B1033</f>
        <v>0</v>
      </c>
      <c r="Z98" s="274">
        <f>PlayerGameSummary!$B1033</f>
        <v>0</v>
      </c>
      <c r="AA98" s="273">
        <f>PlayerGameSummary!$BX2005</f>
        <v>43132</v>
      </c>
      <c r="AB98" s="273">
        <f>PlayerGameSummary!$B1033</f>
        <v>0</v>
      </c>
      <c r="AC98" s="197">
        <f>PlayerGameSummary!$BY2005</f>
        <v>18</v>
      </c>
    </row>
    <row r="99" spans="1:33" x14ac:dyDescent="0.25">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row>
    <row r="100" spans="1:33" x14ac:dyDescent="0.25">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row>
    <row r="101" spans="1:33" ht="18.75" x14ac:dyDescent="0.3">
      <c r="A101" s="219" t="s">
        <v>178</v>
      </c>
      <c r="B101" s="281" t="s">
        <v>163</v>
      </c>
      <c r="C101" s="281"/>
      <c r="D101" s="281"/>
      <c r="F101" s="133" t="s">
        <v>348</v>
      </c>
      <c r="N101" s="224" t="s">
        <v>350</v>
      </c>
      <c r="T101" s="282" t="s">
        <v>164</v>
      </c>
      <c r="U101" s="282"/>
      <c r="V101" s="282"/>
      <c r="W101" s="282"/>
      <c r="X101" s="282"/>
      <c r="Y101" s="282"/>
      <c r="Z101" s="282"/>
      <c r="AA101" s="282"/>
      <c r="AB101" s="282"/>
    </row>
    <row r="102" spans="1:33" ht="15.75" thickBot="1" x14ac:dyDescent="0.3">
      <c r="A102" s="220" t="s">
        <v>165</v>
      </c>
      <c r="B102" s="203" t="s">
        <v>174</v>
      </c>
      <c r="C102" s="203" t="s">
        <v>122</v>
      </c>
      <c r="D102" s="203" t="s">
        <v>135</v>
      </c>
      <c r="E102" s="203" t="s">
        <v>175</v>
      </c>
      <c r="F102" s="203" t="s">
        <v>124</v>
      </c>
      <c r="G102" s="203" t="s">
        <v>136</v>
      </c>
      <c r="H102" s="203" t="s">
        <v>176</v>
      </c>
      <c r="I102" s="203" t="s">
        <v>126</v>
      </c>
      <c r="J102" s="203" t="s">
        <v>137</v>
      </c>
      <c r="K102" s="203" t="s">
        <v>166</v>
      </c>
      <c r="L102" s="203" t="s">
        <v>167</v>
      </c>
      <c r="M102" s="203" t="s">
        <v>168</v>
      </c>
      <c r="N102" s="203" t="s">
        <v>140</v>
      </c>
      <c r="O102" s="203" t="s">
        <v>129</v>
      </c>
      <c r="P102" s="203" t="s">
        <v>130</v>
      </c>
      <c r="Q102" s="203" t="s">
        <v>131</v>
      </c>
      <c r="R102" s="203" t="s">
        <v>155</v>
      </c>
      <c r="S102" s="203" t="s">
        <v>133</v>
      </c>
      <c r="T102" s="283" t="s">
        <v>177</v>
      </c>
      <c r="U102" s="283"/>
      <c r="V102" s="283"/>
      <c r="W102" s="283" t="s">
        <v>140</v>
      </c>
      <c r="X102" s="283"/>
      <c r="Y102" s="283"/>
      <c r="Z102" s="283" t="s">
        <v>129</v>
      </c>
      <c r="AA102" s="283"/>
      <c r="AB102" s="283"/>
      <c r="AC102" s="283"/>
    </row>
    <row r="103" spans="1:33" ht="15.75" thickTop="1" x14ac:dyDescent="0.25">
      <c r="A103" s="221" t="str">
        <f ca="1">IFERROR(IF(INDIRECT("'game1 ("&amp;$AD103&amp;")'!$a$2")="R",Season_Summary!A103,""),"")</f>
        <v/>
      </c>
      <c r="B103" s="134" t="str">
        <f ca="1">IFERROR(IF(INDIRECT("'game1 ("&amp;$AD103&amp;")'!$a$2")="R",Season_Summary!B103,""),"")</f>
        <v/>
      </c>
      <c r="C103" s="134" t="str">
        <f ca="1">IFERROR(IF(INDIRECT("'game1 ("&amp;$AD103&amp;")'!$a$2")="R",Season_Summary!C103,""),"")</f>
        <v/>
      </c>
      <c r="D103" s="135" t="str">
        <f ca="1">IFERROR(IF(INDIRECT("'game1 ("&amp;$AD103&amp;")'!$a$2")="R",Season_Summary!D103,""),"")</f>
        <v/>
      </c>
      <c r="E103" s="134" t="str">
        <f ca="1">IFERROR(IF(INDIRECT("'game1 ("&amp;$AD103&amp;")'!$a$2")="R",Season_Summary!E103,""),"")</f>
        <v/>
      </c>
      <c r="F103" s="134" t="str">
        <f ca="1">IFERROR(IF(INDIRECT("'game1 ("&amp;$AD103&amp;")'!$a$2")="R",Season_Summary!F103,""),"")</f>
        <v/>
      </c>
      <c r="G103" s="135" t="str">
        <f ca="1">IFERROR(IF(INDIRECT("'game1 ("&amp;$AD103&amp;")'!$a$2")="R",Season_Summary!G103,""),"")</f>
        <v/>
      </c>
      <c r="H103" s="134" t="str">
        <f ca="1">IFERROR(IF(INDIRECT("'game1 ("&amp;$AD103&amp;")'!$a$2")="R",Season_Summary!H103,""),"")</f>
        <v/>
      </c>
      <c r="I103" s="134" t="str">
        <f ca="1">IFERROR(IF(INDIRECT("'game1 ("&amp;$AD103&amp;")'!$a$2")="R",Season_Summary!I103,""),"")</f>
        <v/>
      </c>
      <c r="J103" s="135" t="str">
        <f ca="1">IFERROR(IF(INDIRECT("'game1 ("&amp;$AD103&amp;")'!$a$2")="R",Season_Summary!J103,""),"")</f>
        <v/>
      </c>
      <c r="K103" s="135" t="str">
        <f ca="1">IFERROR(IF(INDIRECT("'game1 ("&amp;$AD103&amp;")'!$a$2")="R",Season_Summary!K103,""),"")</f>
        <v/>
      </c>
      <c r="L103" s="134" t="str">
        <f ca="1">IFERROR(IF(INDIRECT("'game1 ("&amp;$AD103&amp;")'!$a$2")="R",Season_Summary!L103,""),"")</f>
        <v/>
      </c>
      <c r="M103" s="134" t="str">
        <f ca="1">IFERROR(IF(INDIRECT("'game1 ("&amp;$AD103&amp;")'!$a$2")="R",Season_Summary!M103,""),"")</f>
        <v/>
      </c>
      <c r="N103" s="145" t="str">
        <f ca="1">IFERROR(IF(INDIRECT("'game1 ("&amp;$AD103&amp;")'!$a$2")="R",Season_Summary!N103,""),"")</f>
        <v/>
      </c>
      <c r="O103" s="134" t="str">
        <f ca="1">IFERROR(IF(INDIRECT("'game1 ("&amp;$AD103&amp;")'!$a$2")="R",Season_Summary!O103,""),"")</f>
        <v/>
      </c>
      <c r="P103" s="145" t="str">
        <f ca="1">IFERROR(IF(INDIRECT("'game1 ("&amp;$AD103&amp;")'!$a$2")="R",Season_Summary!P103,""),"")</f>
        <v/>
      </c>
      <c r="Q103" s="134" t="str">
        <f ca="1">IFERROR(IF(INDIRECT("'game1 ("&amp;$AD103&amp;")'!$a$2")="R",Season_Summary!Q103,""),"")</f>
        <v/>
      </c>
      <c r="R103" s="134" t="str">
        <f ca="1">IFERROR(IF(INDIRECT("'game1 ("&amp;$AD103&amp;")'!$a$2")="R",Season_Summary!R103,""),"")</f>
        <v/>
      </c>
      <c r="S103" s="145" t="str">
        <f ca="1">IFERROR(IF(INDIRECT("'game1 ("&amp;$AD103&amp;")'!$a$2")="R",Season_Summary!S103,""),"")</f>
        <v/>
      </c>
      <c r="T103" s="284" t="str">
        <f ca="1">IFERROR(IF(INDIRECT("'game1 ("&amp;$AD103&amp;")'!$a$2")="R",Season_Summary!T103,""),"")</f>
        <v/>
      </c>
      <c r="U103" s="284" t="str">
        <f ca="1">IFERROR(IF(INDIRECT("'game1 ("&amp;$AD103&amp;")'!$a$2")="R",Season_Summary!U103,""),"")</f>
        <v/>
      </c>
      <c r="V103" s="284" t="str">
        <f ca="1">IFERROR(IF(INDIRECT("'game1 ("&amp;$AD103&amp;")'!$a$2")="R",Season_Summary!V103,""),"")</f>
        <v/>
      </c>
      <c r="W103" s="284" t="str">
        <f ca="1">IFERROR(IF(INDIRECT("'game1 ("&amp;$AD103&amp;")'!$a$2")="R",Season_Summary!W103,""),"")</f>
        <v/>
      </c>
      <c r="X103" s="284" t="str">
        <f ca="1">IFERROR(IF(INDIRECT("'game1 ("&amp;$AD103&amp;")'!$a$2")="R",Season_Summary!X103,""),"")</f>
        <v/>
      </c>
      <c r="Y103" s="284" t="str">
        <f ca="1">IFERROR(IF(INDIRECT("'game1 ("&amp;$AD103&amp;")'!$a$2")="R",Season_Summary!Y103,""),"")</f>
        <v/>
      </c>
      <c r="Z103" s="284" t="str">
        <f ca="1">IFERROR(IF(INDIRECT("'game1 ("&amp;$AD103&amp;")'!$a$2")="R",Season_Summary!Z103,""),"")</f>
        <v/>
      </c>
      <c r="AA103" s="284" t="str">
        <f ca="1">IFERROR(IF(INDIRECT("'game1 ("&amp;$AD103&amp;")'!$a$2")="R",Season_Summary!AA103,""),"")</f>
        <v/>
      </c>
      <c r="AB103" s="284" t="str">
        <f ca="1">IFERROR(IF(INDIRECT("'game1 ("&amp;$AD103&amp;")'!$a$2")="R",Season_Summary!AB103,""),"")</f>
        <v/>
      </c>
      <c r="AC103" s="284" t="str">
        <f ca="1">IFERROR(IF(INDIRECT("'game1 ("&amp;$AD103&amp;")'!$a$2")="R",Season_Summary!AC103,""),"")</f>
        <v/>
      </c>
      <c r="AD103" s="165">
        <v>1</v>
      </c>
      <c r="AF103" s="223"/>
      <c r="AG103" s="223"/>
    </row>
    <row r="104" spans="1:33" x14ac:dyDescent="0.25">
      <c r="A104" s="136" t="str">
        <f ca="1">IFERROR(IF(INDIRECT("'game1 ("&amp;$AD104&amp;")'!$a$2")="R",Season_Summary!A104,""),"")</f>
        <v/>
      </c>
      <c r="B104" s="137" t="str">
        <f ca="1">IFERROR(IF(INDIRECT("'game1 ("&amp;$AD104&amp;")'!$a$2")="R",Season_Summary!B104,""),"")</f>
        <v/>
      </c>
      <c r="C104" s="137" t="str">
        <f ca="1">IFERROR(IF(INDIRECT("'game1 ("&amp;$AD104&amp;")'!$a$2")="R",Season_Summary!C104,""),"")</f>
        <v/>
      </c>
      <c r="D104" s="138" t="str">
        <f ca="1">IFERROR(IF(INDIRECT("'game1 ("&amp;$AD104&amp;")'!$a$2")="R",Season_Summary!D104,""),"")</f>
        <v/>
      </c>
      <c r="E104" s="137" t="str">
        <f ca="1">IFERROR(IF(INDIRECT("'game1 ("&amp;$AD104&amp;")'!$a$2")="R",Season_Summary!E104,""),"")</f>
        <v/>
      </c>
      <c r="F104" s="137" t="str">
        <f ca="1">IFERROR(IF(INDIRECT("'game1 ("&amp;$AD104&amp;")'!$a$2")="R",Season_Summary!F104,""),"")</f>
        <v/>
      </c>
      <c r="G104" s="138" t="str">
        <f ca="1">IFERROR(IF(INDIRECT("'game1 ("&amp;$AD104&amp;")'!$a$2")="R",Season_Summary!G104,""),"")</f>
        <v/>
      </c>
      <c r="H104" s="137" t="str">
        <f ca="1">IFERROR(IF(INDIRECT("'game1 ("&amp;$AD104&amp;")'!$a$2")="R",Season_Summary!H104,""),"")</f>
        <v/>
      </c>
      <c r="I104" s="137" t="str">
        <f ca="1">IFERROR(IF(INDIRECT("'game1 ("&amp;$AD104&amp;")'!$a$2")="R",Season_Summary!I104,""),"")</f>
        <v/>
      </c>
      <c r="J104" s="138" t="str">
        <f ca="1">IFERROR(IF(INDIRECT("'game1 ("&amp;$AD104&amp;")'!$a$2")="R",Season_Summary!J104,""),"")</f>
        <v/>
      </c>
      <c r="K104" s="138" t="str">
        <f ca="1">IFERROR(IF(INDIRECT("'game1 ("&amp;$AD104&amp;")'!$a$2")="R",Season_Summary!K104,""),"")</f>
        <v/>
      </c>
      <c r="L104" s="137" t="str">
        <f ca="1">IFERROR(IF(INDIRECT("'game1 ("&amp;$AD104&amp;")'!$a$2")="R",Season_Summary!L104,""),"")</f>
        <v/>
      </c>
      <c r="M104" s="137" t="str">
        <f ca="1">IFERROR(IF(INDIRECT("'game1 ("&amp;$AD104&amp;")'!$a$2")="R",Season_Summary!M104,""),"")</f>
        <v/>
      </c>
      <c r="N104" s="146" t="str">
        <f ca="1">IFERROR(IF(INDIRECT("'game1 ("&amp;$AD104&amp;")'!$a$2")="R",Season_Summary!N104,""),"")</f>
        <v/>
      </c>
      <c r="O104" s="137" t="str">
        <f ca="1">IFERROR(IF(INDIRECT("'game1 ("&amp;$AD104&amp;")'!$a$2")="R",Season_Summary!O104,""),"")</f>
        <v/>
      </c>
      <c r="P104" s="146" t="str">
        <f ca="1">IFERROR(IF(INDIRECT("'game1 ("&amp;$AD104&amp;")'!$a$2")="R",Season_Summary!P104,""),"")</f>
        <v/>
      </c>
      <c r="Q104" s="137" t="str">
        <f ca="1">IFERROR(IF(INDIRECT("'game1 ("&amp;$AD104&amp;")'!$a$2")="R",Season_Summary!Q104,""),"")</f>
        <v/>
      </c>
      <c r="R104" s="137" t="str">
        <f ca="1">IFERROR(IF(INDIRECT("'game1 ("&amp;$AD104&amp;")'!$a$2")="R",Season_Summary!R104,""),"")</f>
        <v/>
      </c>
      <c r="S104" s="146" t="str">
        <f ca="1">IFERROR(IF(INDIRECT("'game1 ("&amp;$AD104&amp;")'!$a$2")="R",Season_Summary!S104,""),"")</f>
        <v/>
      </c>
      <c r="T104" s="284" t="str">
        <f ca="1">IFERROR(IF(INDIRECT("'game1 ("&amp;$AD104&amp;")'!$a$2")="R",Season_Summary!T104,""),"")</f>
        <v/>
      </c>
      <c r="U104" s="284" t="str">
        <f ca="1">IFERROR(IF(INDIRECT("'game1 ("&amp;$AD104&amp;")'!$a$2")="R",Season_Summary!U104,""),"")</f>
        <v/>
      </c>
      <c r="V104" s="284" t="str">
        <f ca="1">IFERROR(IF(INDIRECT("'game1 ("&amp;$AD104&amp;")'!$a$2")="R",Season_Summary!V104,""),"")</f>
        <v/>
      </c>
      <c r="W104" s="284" t="str">
        <f ca="1">IFERROR(IF(INDIRECT("'game1 ("&amp;$AD104&amp;")'!$a$2")="R",Season_Summary!W104,""),"")</f>
        <v/>
      </c>
      <c r="X104" s="284" t="str">
        <f ca="1">IFERROR(IF(INDIRECT("'game1 ("&amp;$AD104&amp;")'!$a$2")="R",Season_Summary!X104,""),"")</f>
        <v/>
      </c>
      <c r="Y104" s="284" t="str">
        <f ca="1">IFERROR(IF(INDIRECT("'game1 ("&amp;$AD104&amp;")'!$a$2")="R",Season_Summary!Y104,""),"")</f>
        <v/>
      </c>
      <c r="Z104" s="284" t="str">
        <f ca="1">IFERROR(IF(INDIRECT("'game1 ("&amp;$AD104&amp;")'!$a$2")="R",Season_Summary!Z104,""),"")</f>
        <v/>
      </c>
      <c r="AA104" s="284" t="str">
        <f ca="1">IFERROR(IF(INDIRECT("'game1 ("&amp;$AD104&amp;")'!$a$2")="R",Season_Summary!AA104,""),"")</f>
        <v/>
      </c>
      <c r="AB104" s="284" t="str">
        <f ca="1">IFERROR(IF(INDIRECT("'game1 ("&amp;$AD104&amp;")'!$a$2")="R",Season_Summary!AB104,""),"")</f>
        <v/>
      </c>
      <c r="AC104" s="284" t="str">
        <f ca="1">IFERROR(IF(INDIRECT("'game1 ("&amp;$AD104&amp;")'!$a$2")="R",Season_Summary!AC104,""),"")</f>
        <v/>
      </c>
      <c r="AD104" s="165">
        <v>1</v>
      </c>
      <c r="AF104" s="223"/>
      <c r="AG104" s="223"/>
    </row>
    <row r="105" spans="1:33" x14ac:dyDescent="0.25">
      <c r="A105" s="221" t="str">
        <f ca="1">IFERROR(IF(INDIRECT("'game1 ("&amp;$AD105&amp;")'!$a$2")="R",Season_Summary!A105,""),"")</f>
        <v/>
      </c>
      <c r="B105" s="134" t="str">
        <f ca="1">IFERROR(IF(INDIRECT("'game1 ("&amp;$AD105&amp;")'!$a$2")="R",Season_Summary!B105,""),"")</f>
        <v/>
      </c>
      <c r="C105" s="134" t="str">
        <f ca="1">IFERROR(IF(INDIRECT("'game1 ("&amp;$AD105&amp;")'!$a$2")="R",Season_Summary!C105,""),"")</f>
        <v/>
      </c>
      <c r="D105" s="135" t="str">
        <f ca="1">IFERROR(IF(INDIRECT("'game1 ("&amp;$AD105&amp;")'!$a$2")="R",Season_Summary!D105,""),"")</f>
        <v/>
      </c>
      <c r="E105" s="134" t="str">
        <f ca="1">IFERROR(IF(INDIRECT("'game1 ("&amp;$AD105&amp;")'!$a$2")="R",Season_Summary!E105,""),"")</f>
        <v/>
      </c>
      <c r="F105" s="134" t="str">
        <f ca="1">IFERROR(IF(INDIRECT("'game1 ("&amp;$AD105&amp;")'!$a$2")="R",Season_Summary!F105,""),"")</f>
        <v/>
      </c>
      <c r="G105" s="135" t="str">
        <f ca="1">IFERROR(IF(INDIRECT("'game1 ("&amp;$AD105&amp;")'!$a$2")="R",Season_Summary!G105,""),"")</f>
        <v/>
      </c>
      <c r="H105" s="134" t="str">
        <f ca="1">IFERROR(IF(INDIRECT("'game1 ("&amp;$AD105&amp;")'!$a$2")="R",Season_Summary!H105,""),"")</f>
        <v/>
      </c>
      <c r="I105" s="134" t="str">
        <f ca="1">IFERROR(IF(INDIRECT("'game1 ("&amp;$AD105&amp;")'!$a$2")="R",Season_Summary!I105,""),"")</f>
        <v/>
      </c>
      <c r="J105" s="135" t="str">
        <f ca="1">IFERROR(IF(INDIRECT("'game1 ("&amp;$AD105&amp;")'!$a$2")="R",Season_Summary!J105,""),"")</f>
        <v/>
      </c>
      <c r="K105" s="135" t="str">
        <f ca="1">IFERROR(IF(INDIRECT("'game1 ("&amp;$AD105&amp;")'!$a$2")="R",Season_Summary!K105,""),"")</f>
        <v/>
      </c>
      <c r="L105" s="134" t="str">
        <f ca="1">IFERROR(IF(INDIRECT("'game1 ("&amp;$AD105&amp;")'!$a$2")="R",Season_Summary!L105,""),"")</f>
        <v/>
      </c>
      <c r="M105" s="134" t="str">
        <f ca="1">IFERROR(IF(INDIRECT("'game1 ("&amp;$AD105&amp;")'!$a$2")="R",Season_Summary!M105,""),"")</f>
        <v/>
      </c>
      <c r="N105" s="145" t="str">
        <f ca="1">IFERROR(IF(INDIRECT("'game1 ("&amp;$AD105&amp;")'!$a$2")="R",Season_Summary!N105,""),"")</f>
        <v/>
      </c>
      <c r="O105" s="134" t="str">
        <f ca="1">IFERROR(IF(INDIRECT("'game1 ("&amp;$AD105&amp;")'!$a$2")="R",Season_Summary!O105,""),"")</f>
        <v/>
      </c>
      <c r="P105" s="145" t="str">
        <f ca="1">IFERROR(IF(INDIRECT("'game1 ("&amp;$AD105&amp;")'!$a$2")="R",Season_Summary!P105,""),"")</f>
        <v/>
      </c>
      <c r="Q105" s="134" t="str">
        <f ca="1">IFERROR(IF(INDIRECT("'game1 ("&amp;$AD105&amp;")'!$a$2")="R",Season_Summary!Q105,""),"")</f>
        <v/>
      </c>
      <c r="R105" s="134" t="str">
        <f ca="1">IFERROR(IF(INDIRECT("'game1 ("&amp;$AD105&amp;")'!$a$2")="R",Season_Summary!R105,""),"")</f>
        <v/>
      </c>
      <c r="S105" s="145" t="str">
        <f ca="1">IFERROR(IF(INDIRECT("'game1 ("&amp;$AD105&amp;")'!$a$2")="R",Season_Summary!S105,""),"")</f>
        <v/>
      </c>
      <c r="T105" s="284" t="str">
        <f ca="1">IFERROR(IF(INDIRECT("'game1 ("&amp;$AD105&amp;")'!$a$2")="R",Season_Summary!T105,""),"")</f>
        <v/>
      </c>
      <c r="U105" s="284" t="str">
        <f ca="1">IFERROR(IF(INDIRECT("'game1 ("&amp;$AD105&amp;")'!$a$2")="R",Season_Summary!U105,""),"")</f>
        <v/>
      </c>
      <c r="V105" s="284" t="str">
        <f ca="1">IFERROR(IF(INDIRECT("'game1 ("&amp;$AD105&amp;")'!$a$2")="R",Season_Summary!V105,""),"")</f>
        <v/>
      </c>
      <c r="W105" s="284" t="str">
        <f ca="1">IFERROR(IF(INDIRECT("'game1 ("&amp;$AD105&amp;")'!$a$2")="R",Season_Summary!W105,""),"")</f>
        <v/>
      </c>
      <c r="X105" s="284" t="str">
        <f ca="1">IFERROR(IF(INDIRECT("'game1 ("&amp;$AD105&amp;")'!$a$2")="R",Season_Summary!X105,""),"")</f>
        <v/>
      </c>
      <c r="Y105" s="284" t="str">
        <f ca="1">IFERROR(IF(INDIRECT("'game1 ("&amp;$AD105&amp;")'!$a$2")="R",Season_Summary!Y105,""),"")</f>
        <v/>
      </c>
      <c r="Z105" s="284" t="str">
        <f ca="1">IFERROR(IF(INDIRECT("'game1 ("&amp;$AD105&amp;")'!$a$2")="R",Season_Summary!Z105,""),"")</f>
        <v/>
      </c>
      <c r="AA105" s="284" t="str">
        <f ca="1">IFERROR(IF(INDIRECT("'game1 ("&amp;$AD105&amp;")'!$a$2")="R",Season_Summary!AA105,""),"")</f>
        <v/>
      </c>
      <c r="AB105" s="284" t="str">
        <f ca="1">IFERROR(IF(INDIRECT("'game1 ("&amp;$AD105&amp;")'!$a$2")="R",Season_Summary!AB105,""),"")</f>
        <v/>
      </c>
      <c r="AC105" s="284" t="str">
        <f ca="1">IFERROR(IF(INDIRECT("'game1 ("&amp;$AD105&amp;")'!$a$2")="R",Season_Summary!AC105,""),"")</f>
        <v/>
      </c>
      <c r="AD105" s="165">
        <f>AD103+1</f>
        <v>2</v>
      </c>
      <c r="AF105" s="223"/>
      <c r="AG105" s="223"/>
    </row>
    <row r="106" spans="1:33" x14ac:dyDescent="0.25">
      <c r="A106" s="136" t="str">
        <f ca="1">IFERROR(IF(INDIRECT("'game1 ("&amp;$AD106&amp;")'!$a$2")="R",Season_Summary!A106,""),"")</f>
        <v/>
      </c>
      <c r="B106" s="137" t="str">
        <f ca="1">IFERROR(IF(INDIRECT("'game1 ("&amp;$AD106&amp;")'!$a$2")="R",Season_Summary!B106,""),"")</f>
        <v/>
      </c>
      <c r="C106" s="137" t="str">
        <f ca="1">IFERROR(IF(INDIRECT("'game1 ("&amp;$AD106&amp;")'!$a$2")="R",Season_Summary!C106,""),"")</f>
        <v/>
      </c>
      <c r="D106" s="138" t="str">
        <f ca="1">IFERROR(IF(INDIRECT("'game1 ("&amp;$AD106&amp;")'!$a$2")="R",Season_Summary!D106,""),"")</f>
        <v/>
      </c>
      <c r="E106" s="137" t="str">
        <f ca="1">IFERROR(IF(INDIRECT("'game1 ("&amp;$AD106&amp;")'!$a$2")="R",Season_Summary!E106,""),"")</f>
        <v/>
      </c>
      <c r="F106" s="137" t="str">
        <f ca="1">IFERROR(IF(INDIRECT("'game1 ("&amp;$AD106&amp;")'!$a$2")="R",Season_Summary!F106,""),"")</f>
        <v/>
      </c>
      <c r="G106" s="138" t="str">
        <f ca="1">IFERROR(IF(INDIRECT("'game1 ("&amp;$AD106&amp;")'!$a$2")="R",Season_Summary!G106,""),"")</f>
        <v/>
      </c>
      <c r="H106" s="137" t="str">
        <f ca="1">IFERROR(IF(INDIRECT("'game1 ("&amp;$AD106&amp;")'!$a$2")="R",Season_Summary!H106,""),"")</f>
        <v/>
      </c>
      <c r="I106" s="137" t="str">
        <f ca="1">IFERROR(IF(INDIRECT("'game1 ("&amp;$AD106&amp;")'!$a$2")="R",Season_Summary!I106,""),"")</f>
        <v/>
      </c>
      <c r="J106" s="138" t="str">
        <f ca="1">IFERROR(IF(INDIRECT("'game1 ("&amp;$AD106&amp;")'!$a$2")="R",Season_Summary!J106,""),"")</f>
        <v/>
      </c>
      <c r="K106" s="138" t="str">
        <f ca="1">IFERROR(IF(INDIRECT("'game1 ("&amp;$AD106&amp;")'!$a$2")="R",Season_Summary!K106,""),"")</f>
        <v/>
      </c>
      <c r="L106" s="137" t="str">
        <f ca="1">IFERROR(IF(INDIRECT("'game1 ("&amp;$AD106&amp;")'!$a$2")="R",Season_Summary!L106,""),"")</f>
        <v/>
      </c>
      <c r="M106" s="137" t="str">
        <f ca="1">IFERROR(IF(INDIRECT("'game1 ("&amp;$AD106&amp;")'!$a$2")="R",Season_Summary!M106,""),"")</f>
        <v/>
      </c>
      <c r="N106" s="146" t="str">
        <f ca="1">IFERROR(IF(INDIRECT("'game1 ("&amp;$AD106&amp;")'!$a$2")="R",Season_Summary!N106,""),"")</f>
        <v/>
      </c>
      <c r="O106" s="137" t="str">
        <f ca="1">IFERROR(IF(INDIRECT("'game1 ("&amp;$AD106&amp;")'!$a$2")="R",Season_Summary!O106,""),"")</f>
        <v/>
      </c>
      <c r="P106" s="146" t="str">
        <f ca="1">IFERROR(IF(INDIRECT("'game1 ("&amp;$AD106&amp;")'!$a$2")="R",Season_Summary!P106,""),"")</f>
        <v/>
      </c>
      <c r="Q106" s="137" t="str">
        <f ca="1">IFERROR(IF(INDIRECT("'game1 ("&amp;$AD106&amp;")'!$a$2")="R",Season_Summary!Q106,""),"")</f>
        <v/>
      </c>
      <c r="R106" s="137" t="str">
        <f ca="1">IFERROR(IF(INDIRECT("'game1 ("&amp;$AD106&amp;")'!$a$2")="R",Season_Summary!R106,""),"")</f>
        <v/>
      </c>
      <c r="S106" s="146" t="str">
        <f ca="1">IFERROR(IF(INDIRECT("'game1 ("&amp;$AD106&amp;")'!$a$2")="R",Season_Summary!S106,""),"")</f>
        <v/>
      </c>
      <c r="T106" s="284" t="str">
        <f ca="1">IFERROR(IF(INDIRECT("'game1 ("&amp;$AD106&amp;")'!$a$2")="R",Season_Summary!T106,""),"")</f>
        <v/>
      </c>
      <c r="U106" s="284" t="str">
        <f ca="1">IFERROR(IF(INDIRECT("'game1 ("&amp;$AD106&amp;")'!$a$2")="R",Season_Summary!U106,""),"")</f>
        <v/>
      </c>
      <c r="V106" s="284" t="str">
        <f ca="1">IFERROR(IF(INDIRECT("'game1 ("&amp;$AD106&amp;")'!$a$2")="R",Season_Summary!V106,""),"")</f>
        <v/>
      </c>
      <c r="W106" s="284" t="str">
        <f ca="1">IFERROR(IF(INDIRECT("'game1 ("&amp;$AD106&amp;")'!$a$2")="R",Season_Summary!W106,""),"")</f>
        <v/>
      </c>
      <c r="X106" s="284" t="str">
        <f ca="1">IFERROR(IF(INDIRECT("'game1 ("&amp;$AD106&amp;")'!$a$2")="R",Season_Summary!X106,""),"")</f>
        <v/>
      </c>
      <c r="Y106" s="284" t="str">
        <f ca="1">IFERROR(IF(INDIRECT("'game1 ("&amp;$AD106&amp;")'!$a$2")="R",Season_Summary!Y106,""),"")</f>
        <v/>
      </c>
      <c r="Z106" s="284" t="str">
        <f ca="1">IFERROR(IF(INDIRECT("'game1 ("&amp;$AD106&amp;")'!$a$2")="R",Season_Summary!Z106,""),"")</f>
        <v/>
      </c>
      <c r="AA106" s="284" t="str">
        <f ca="1">IFERROR(IF(INDIRECT("'game1 ("&amp;$AD106&amp;")'!$a$2")="R",Season_Summary!AA106,""),"")</f>
        <v/>
      </c>
      <c r="AB106" s="284" t="str">
        <f ca="1">IFERROR(IF(INDIRECT("'game1 ("&amp;$AD106&amp;")'!$a$2")="R",Season_Summary!AB106,""),"")</f>
        <v/>
      </c>
      <c r="AC106" s="284" t="str">
        <f ca="1">IFERROR(IF(INDIRECT("'game1 ("&amp;$AD106&amp;")'!$a$2")="R",Season_Summary!AC106,""),"")</f>
        <v/>
      </c>
      <c r="AD106" s="165">
        <f t="shared" ref="AD106:AD169" si="36">AD104+1</f>
        <v>2</v>
      </c>
      <c r="AF106" s="223"/>
      <c r="AG106" s="223"/>
    </row>
    <row r="107" spans="1:33" x14ac:dyDescent="0.25">
      <c r="A107" s="221" t="str">
        <f ca="1">IFERROR(IF(INDIRECT("'game1 ("&amp;$AD107&amp;")'!$a$2")="R",Season_Summary!A107,""),"")</f>
        <v/>
      </c>
      <c r="B107" s="134" t="str">
        <f ca="1">IFERROR(IF(INDIRECT("'game1 ("&amp;$AD107&amp;")'!$a$2")="R",Season_Summary!B107,""),"")</f>
        <v/>
      </c>
      <c r="C107" s="134" t="str">
        <f ca="1">IFERROR(IF(INDIRECT("'game1 ("&amp;$AD107&amp;")'!$a$2")="R",Season_Summary!C107,""),"")</f>
        <v/>
      </c>
      <c r="D107" s="135" t="str">
        <f ca="1">IFERROR(IF(INDIRECT("'game1 ("&amp;$AD107&amp;")'!$a$2")="R",Season_Summary!D107,""),"")</f>
        <v/>
      </c>
      <c r="E107" s="134" t="str">
        <f ca="1">IFERROR(IF(INDIRECT("'game1 ("&amp;$AD107&amp;")'!$a$2")="R",Season_Summary!E107,""),"")</f>
        <v/>
      </c>
      <c r="F107" s="134" t="str">
        <f ca="1">IFERROR(IF(INDIRECT("'game1 ("&amp;$AD107&amp;")'!$a$2")="R",Season_Summary!F107,""),"")</f>
        <v/>
      </c>
      <c r="G107" s="135" t="str">
        <f ca="1">IFERROR(IF(INDIRECT("'game1 ("&amp;$AD107&amp;")'!$a$2")="R",Season_Summary!G107,""),"")</f>
        <v/>
      </c>
      <c r="H107" s="134" t="str">
        <f ca="1">IFERROR(IF(INDIRECT("'game1 ("&amp;$AD107&amp;")'!$a$2")="R",Season_Summary!H107,""),"")</f>
        <v/>
      </c>
      <c r="I107" s="134" t="str">
        <f ca="1">IFERROR(IF(INDIRECT("'game1 ("&amp;$AD107&amp;")'!$a$2")="R",Season_Summary!I107,""),"")</f>
        <v/>
      </c>
      <c r="J107" s="135" t="str">
        <f ca="1">IFERROR(IF(INDIRECT("'game1 ("&amp;$AD107&amp;")'!$a$2")="R",Season_Summary!J107,""),"")</f>
        <v/>
      </c>
      <c r="K107" s="135" t="str">
        <f ca="1">IFERROR(IF(INDIRECT("'game1 ("&amp;$AD107&amp;")'!$a$2")="R",Season_Summary!K107,""),"")</f>
        <v/>
      </c>
      <c r="L107" s="134" t="str">
        <f ca="1">IFERROR(IF(INDIRECT("'game1 ("&amp;$AD107&amp;")'!$a$2")="R",Season_Summary!L107,""),"")</f>
        <v/>
      </c>
      <c r="M107" s="134" t="str">
        <f ca="1">IFERROR(IF(INDIRECT("'game1 ("&amp;$AD107&amp;")'!$a$2")="R",Season_Summary!M107,""),"")</f>
        <v/>
      </c>
      <c r="N107" s="145" t="str">
        <f ca="1">IFERROR(IF(INDIRECT("'game1 ("&amp;$AD107&amp;")'!$a$2")="R",Season_Summary!N107,""),"")</f>
        <v/>
      </c>
      <c r="O107" s="134" t="str">
        <f ca="1">IFERROR(IF(INDIRECT("'game1 ("&amp;$AD107&amp;")'!$a$2")="R",Season_Summary!O107,""),"")</f>
        <v/>
      </c>
      <c r="P107" s="145" t="str">
        <f ca="1">IFERROR(IF(INDIRECT("'game1 ("&amp;$AD107&amp;")'!$a$2")="R",Season_Summary!P107,""),"")</f>
        <v/>
      </c>
      <c r="Q107" s="134" t="str">
        <f ca="1">IFERROR(IF(INDIRECT("'game1 ("&amp;$AD107&amp;")'!$a$2")="R",Season_Summary!Q107,""),"")</f>
        <v/>
      </c>
      <c r="R107" s="134" t="str">
        <f ca="1">IFERROR(IF(INDIRECT("'game1 ("&amp;$AD107&amp;")'!$a$2")="R",Season_Summary!R107,""),"")</f>
        <v/>
      </c>
      <c r="S107" s="145" t="str">
        <f ca="1">IFERROR(IF(INDIRECT("'game1 ("&amp;$AD107&amp;")'!$a$2")="R",Season_Summary!S107,""),"")</f>
        <v/>
      </c>
      <c r="T107" s="284" t="str">
        <f ca="1">IFERROR(IF(INDIRECT("'game1 ("&amp;$AD107&amp;")'!$a$2")="R",Season_Summary!T107,""),"")</f>
        <v/>
      </c>
      <c r="U107" s="284" t="str">
        <f ca="1">IFERROR(IF(INDIRECT("'game1 ("&amp;$AD107&amp;")'!$a$2")="R",Season_Summary!U107,""),"")</f>
        <v/>
      </c>
      <c r="V107" s="284" t="str">
        <f ca="1">IFERROR(IF(INDIRECT("'game1 ("&amp;$AD107&amp;")'!$a$2")="R",Season_Summary!V107,""),"")</f>
        <v/>
      </c>
      <c r="W107" s="284" t="str">
        <f ca="1">IFERROR(IF(INDIRECT("'game1 ("&amp;$AD107&amp;")'!$a$2")="R",Season_Summary!W107,""),"")</f>
        <v/>
      </c>
      <c r="X107" s="284" t="str">
        <f ca="1">IFERROR(IF(INDIRECT("'game1 ("&amp;$AD107&amp;")'!$a$2")="R",Season_Summary!X107,""),"")</f>
        <v/>
      </c>
      <c r="Y107" s="284" t="str">
        <f ca="1">IFERROR(IF(INDIRECT("'game1 ("&amp;$AD107&amp;")'!$a$2")="R",Season_Summary!Y107,""),"")</f>
        <v/>
      </c>
      <c r="Z107" s="284" t="str">
        <f ca="1">IFERROR(IF(INDIRECT("'game1 ("&amp;$AD107&amp;")'!$a$2")="R",Season_Summary!Z107,""),"")</f>
        <v/>
      </c>
      <c r="AA107" s="284" t="str">
        <f ca="1">IFERROR(IF(INDIRECT("'game1 ("&amp;$AD107&amp;")'!$a$2")="R",Season_Summary!AA107,""),"")</f>
        <v/>
      </c>
      <c r="AB107" s="284" t="str">
        <f ca="1">IFERROR(IF(INDIRECT("'game1 ("&amp;$AD107&amp;")'!$a$2")="R",Season_Summary!AB107,""),"")</f>
        <v/>
      </c>
      <c r="AC107" s="284" t="str">
        <f ca="1">IFERROR(IF(INDIRECT("'game1 ("&amp;$AD107&amp;")'!$a$2")="R",Season_Summary!AC107,""),"")</f>
        <v/>
      </c>
      <c r="AD107" s="165">
        <f t="shared" si="36"/>
        <v>3</v>
      </c>
      <c r="AF107" s="223"/>
      <c r="AG107" s="223"/>
    </row>
    <row r="108" spans="1:33" x14ac:dyDescent="0.25">
      <c r="A108" s="136" t="str">
        <f ca="1">IFERROR(IF(INDIRECT("'game1 ("&amp;$AD108&amp;")'!$a$2")="R",Season_Summary!A108,""),"")</f>
        <v/>
      </c>
      <c r="B108" s="137" t="str">
        <f ca="1">IFERROR(IF(INDIRECT("'game1 ("&amp;$AD108&amp;")'!$a$2")="R",Season_Summary!B108,""),"")</f>
        <v/>
      </c>
      <c r="C108" s="137" t="str">
        <f ca="1">IFERROR(IF(INDIRECT("'game1 ("&amp;$AD108&amp;")'!$a$2")="R",Season_Summary!C108,""),"")</f>
        <v/>
      </c>
      <c r="D108" s="138" t="str">
        <f ca="1">IFERROR(IF(INDIRECT("'game1 ("&amp;$AD108&amp;")'!$a$2")="R",Season_Summary!D108,""),"")</f>
        <v/>
      </c>
      <c r="E108" s="137" t="str">
        <f ca="1">IFERROR(IF(INDIRECT("'game1 ("&amp;$AD108&amp;")'!$a$2")="R",Season_Summary!E108,""),"")</f>
        <v/>
      </c>
      <c r="F108" s="137" t="str">
        <f ca="1">IFERROR(IF(INDIRECT("'game1 ("&amp;$AD108&amp;")'!$a$2")="R",Season_Summary!F108,""),"")</f>
        <v/>
      </c>
      <c r="G108" s="138" t="str">
        <f ca="1">IFERROR(IF(INDIRECT("'game1 ("&amp;$AD108&amp;")'!$a$2")="R",Season_Summary!G108,""),"")</f>
        <v/>
      </c>
      <c r="H108" s="137" t="str">
        <f ca="1">IFERROR(IF(INDIRECT("'game1 ("&amp;$AD108&amp;")'!$a$2")="R",Season_Summary!H108,""),"")</f>
        <v/>
      </c>
      <c r="I108" s="137" t="str">
        <f ca="1">IFERROR(IF(INDIRECT("'game1 ("&amp;$AD108&amp;")'!$a$2")="R",Season_Summary!I108,""),"")</f>
        <v/>
      </c>
      <c r="J108" s="138" t="str">
        <f ca="1">IFERROR(IF(INDIRECT("'game1 ("&amp;$AD108&amp;")'!$a$2")="R",Season_Summary!J108,""),"")</f>
        <v/>
      </c>
      <c r="K108" s="138" t="str">
        <f ca="1">IFERROR(IF(INDIRECT("'game1 ("&amp;$AD108&amp;")'!$a$2")="R",Season_Summary!K108,""),"")</f>
        <v/>
      </c>
      <c r="L108" s="137" t="str">
        <f ca="1">IFERROR(IF(INDIRECT("'game1 ("&amp;$AD108&amp;")'!$a$2")="R",Season_Summary!L108,""),"")</f>
        <v/>
      </c>
      <c r="M108" s="137" t="str">
        <f ca="1">IFERROR(IF(INDIRECT("'game1 ("&amp;$AD108&amp;")'!$a$2")="R",Season_Summary!M108,""),"")</f>
        <v/>
      </c>
      <c r="N108" s="146" t="str">
        <f ca="1">IFERROR(IF(INDIRECT("'game1 ("&amp;$AD108&amp;")'!$a$2")="R",Season_Summary!N108,""),"")</f>
        <v/>
      </c>
      <c r="O108" s="137" t="str">
        <f ca="1">IFERROR(IF(INDIRECT("'game1 ("&amp;$AD108&amp;")'!$a$2")="R",Season_Summary!O108,""),"")</f>
        <v/>
      </c>
      <c r="P108" s="146" t="str">
        <f ca="1">IFERROR(IF(INDIRECT("'game1 ("&amp;$AD108&amp;")'!$a$2")="R",Season_Summary!P108,""),"")</f>
        <v/>
      </c>
      <c r="Q108" s="137" t="str">
        <f ca="1">IFERROR(IF(INDIRECT("'game1 ("&amp;$AD108&amp;")'!$a$2")="R",Season_Summary!Q108,""),"")</f>
        <v/>
      </c>
      <c r="R108" s="137" t="str">
        <f ca="1">IFERROR(IF(INDIRECT("'game1 ("&amp;$AD108&amp;")'!$a$2")="R",Season_Summary!R108,""),"")</f>
        <v/>
      </c>
      <c r="S108" s="146" t="str">
        <f ca="1">IFERROR(IF(INDIRECT("'game1 ("&amp;$AD108&amp;")'!$a$2")="R",Season_Summary!S108,""),"")</f>
        <v/>
      </c>
      <c r="T108" s="284" t="str">
        <f ca="1">IFERROR(IF(INDIRECT("'game1 ("&amp;$AD108&amp;")'!$a$2")="R",Season_Summary!T108,""),"")</f>
        <v/>
      </c>
      <c r="U108" s="284" t="str">
        <f ca="1">IFERROR(IF(INDIRECT("'game1 ("&amp;$AD108&amp;")'!$a$2")="R",Season_Summary!U108,""),"")</f>
        <v/>
      </c>
      <c r="V108" s="284" t="str">
        <f ca="1">IFERROR(IF(INDIRECT("'game1 ("&amp;$AD108&amp;")'!$a$2")="R",Season_Summary!V108,""),"")</f>
        <v/>
      </c>
      <c r="W108" s="284" t="str">
        <f ca="1">IFERROR(IF(INDIRECT("'game1 ("&amp;$AD108&amp;")'!$a$2")="R",Season_Summary!W108,""),"")</f>
        <v/>
      </c>
      <c r="X108" s="284" t="str">
        <f ca="1">IFERROR(IF(INDIRECT("'game1 ("&amp;$AD108&amp;")'!$a$2")="R",Season_Summary!X108,""),"")</f>
        <v/>
      </c>
      <c r="Y108" s="284" t="str">
        <f ca="1">IFERROR(IF(INDIRECT("'game1 ("&amp;$AD108&amp;")'!$a$2")="R",Season_Summary!Y108,""),"")</f>
        <v/>
      </c>
      <c r="Z108" s="284" t="str">
        <f ca="1">IFERROR(IF(INDIRECT("'game1 ("&amp;$AD108&amp;")'!$a$2")="R",Season_Summary!Z108,""),"")</f>
        <v/>
      </c>
      <c r="AA108" s="284" t="str">
        <f ca="1">IFERROR(IF(INDIRECT("'game1 ("&amp;$AD108&amp;")'!$a$2")="R",Season_Summary!AA108,""),"")</f>
        <v/>
      </c>
      <c r="AB108" s="284" t="str">
        <f ca="1">IFERROR(IF(INDIRECT("'game1 ("&amp;$AD108&amp;")'!$a$2")="R",Season_Summary!AB108,""),"")</f>
        <v/>
      </c>
      <c r="AC108" s="284" t="str">
        <f ca="1">IFERROR(IF(INDIRECT("'game1 ("&amp;$AD108&amp;")'!$a$2")="R",Season_Summary!AC108,""),"")</f>
        <v/>
      </c>
      <c r="AD108" s="165">
        <f t="shared" si="36"/>
        <v>3</v>
      </c>
      <c r="AF108" s="223"/>
      <c r="AG108" s="223"/>
    </row>
    <row r="109" spans="1:33" x14ac:dyDescent="0.25">
      <c r="A109" s="221" t="str">
        <f ca="1">IFERROR(IF(INDIRECT("'game1 ("&amp;$AD109&amp;")'!$a$2")="R",Season_Summary!A109,""),"")</f>
        <v/>
      </c>
      <c r="B109" s="134" t="str">
        <f ca="1">IFERROR(IF(INDIRECT("'game1 ("&amp;$AD109&amp;")'!$a$2")="R",Season_Summary!B109,""),"")</f>
        <v/>
      </c>
      <c r="C109" s="134" t="str">
        <f ca="1">IFERROR(IF(INDIRECT("'game1 ("&amp;$AD109&amp;")'!$a$2")="R",Season_Summary!C109,""),"")</f>
        <v/>
      </c>
      <c r="D109" s="135" t="str">
        <f ca="1">IFERROR(IF(INDIRECT("'game1 ("&amp;$AD109&amp;")'!$a$2")="R",Season_Summary!D109,""),"")</f>
        <v/>
      </c>
      <c r="E109" s="134" t="str">
        <f ca="1">IFERROR(IF(INDIRECT("'game1 ("&amp;$AD109&amp;")'!$a$2")="R",Season_Summary!E109,""),"")</f>
        <v/>
      </c>
      <c r="F109" s="134" t="str">
        <f ca="1">IFERROR(IF(INDIRECT("'game1 ("&amp;$AD109&amp;")'!$a$2")="R",Season_Summary!F109,""),"")</f>
        <v/>
      </c>
      <c r="G109" s="135" t="str">
        <f ca="1">IFERROR(IF(INDIRECT("'game1 ("&amp;$AD109&amp;")'!$a$2")="R",Season_Summary!G109,""),"")</f>
        <v/>
      </c>
      <c r="H109" s="134" t="str">
        <f ca="1">IFERROR(IF(INDIRECT("'game1 ("&amp;$AD109&amp;")'!$a$2")="R",Season_Summary!H109,""),"")</f>
        <v/>
      </c>
      <c r="I109" s="134" t="str">
        <f ca="1">IFERROR(IF(INDIRECT("'game1 ("&amp;$AD109&amp;")'!$a$2")="R",Season_Summary!I109,""),"")</f>
        <v/>
      </c>
      <c r="J109" s="135" t="str">
        <f ca="1">IFERROR(IF(INDIRECT("'game1 ("&amp;$AD109&amp;")'!$a$2")="R",Season_Summary!J109,""),"")</f>
        <v/>
      </c>
      <c r="K109" s="135" t="str">
        <f ca="1">IFERROR(IF(INDIRECT("'game1 ("&amp;$AD109&amp;")'!$a$2")="R",Season_Summary!K109,""),"")</f>
        <v/>
      </c>
      <c r="L109" s="134" t="str">
        <f ca="1">IFERROR(IF(INDIRECT("'game1 ("&amp;$AD109&amp;")'!$a$2")="R",Season_Summary!L109,""),"")</f>
        <v/>
      </c>
      <c r="M109" s="134" t="str">
        <f ca="1">IFERROR(IF(INDIRECT("'game1 ("&amp;$AD109&amp;")'!$a$2")="R",Season_Summary!M109,""),"")</f>
        <v/>
      </c>
      <c r="N109" s="145" t="str">
        <f ca="1">IFERROR(IF(INDIRECT("'game1 ("&amp;$AD109&amp;")'!$a$2")="R",Season_Summary!N109,""),"")</f>
        <v/>
      </c>
      <c r="O109" s="134" t="str">
        <f ca="1">IFERROR(IF(INDIRECT("'game1 ("&amp;$AD109&amp;")'!$a$2")="R",Season_Summary!O109,""),"")</f>
        <v/>
      </c>
      <c r="P109" s="145" t="str">
        <f ca="1">IFERROR(IF(INDIRECT("'game1 ("&amp;$AD109&amp;")'!$a$2")="R",Season_Summary!P109,""),"")</f>
        <v/>
      </c>
      <c r="Q109" s="134" t="str">
        <f ca="1">IFERROR(IF(INDIRECT("'game1 ("&amp;$AD109&amp;")'!$a$2")="R",Season_Summary!Q109,""),"")</f>
        <v/>
      </c>
      <c r="R109" s="134" t="str">
        <f ca="1">IFERROR(IF(INDIRECT("'game1 ("&amp;$AD109&amp;")'!$a$2")="R",Season_Summary!R109,""),"")</f>
        <v/>
      </c>
      <c r="S109" s="145" t="str">
        <f ca="1">IFERROR(IF(INDIRECT("'game1 ("&amp;$AD109&amp;")'!$a$2")="R",Season_Summary!S109,""),"")</f>
        <v/>
      </c>
      <c r="T109" s="284" t="str">
        <f ca="1">IFERROR(IF(INDIRECT("'game1 ("&amp;$AD109&amp;")'!$a$2")="R",Season_Summary!T109,""),"")</f>
        <v/>
      </c>
      <c r="U109" s="284" t="str">
        <f ca="1">IFERROR(IF(INDIRECT("'game1 ("&amp;$AD109&amp;")'!$a$2")="R",Season_Summary!U109,""),"")</f>
        <v/>
      </c>
      <c r="V109" s="284" t="str">
        <f ca="1">IFERROR(IF(INDIRECT("'game1 ("&amp;$AD109&amp;")'!$a$2")="R",Season_Summary!V109,""),"")</f>
        <v/>
      </c>
      <c r="W109" s="284" t="str">
        <f ca="1">IFERROR(IF(INDIRECT("'game1 ("&amp;$AD109&amp;")'!$a$2")="R",Season_Summary!W109,""),"")</f>
        <v/>
      </c>
      <c r="X109" s="284" t="str">
        <f ca="1">IFERROR(IF(INDIRECT("'game1 ("&amp;$AD109&amp;")'!$a$2")="R",Season_Summary!X109,""),"")</f>
        <v/>
      </c>
      <c r="Y109" s="284" t="str">
        <f ca="1">IFERROR(IF(INDIRECT("'game1 ("&amp;$AD109&amp;")'!$a$2")="R",Season_Summary!Y109,""),"")</f>
        <v/>
      </c>
      <c r="Z109" s="284" t="str">
        <f ca="1">IFERROR(IF(INDIRECT("'game1 ("&amp;$AD109&amp;")'!$a$2")="R",Season_Summary!Z109,""),"")</f>
        <v/>
      </c>
      <c r="AA109" s="284" t="str">
        <f ca="1">IFERROR(IF(INDIRECT("'game1 ("&amp;$AD109&amp;")'!$a$2")="R",Season_Summary!AA109,""),"")</f>
        <v/>
      </c>
      <c r="AB109" s="284" t="str">
        <f ca="1">IFERROR(IF(INDIRECT("'game1 ("&amp;$AD109&amp;")'!$a$2")="R",Season_Summary!AB109,""),"")</f>
        <v/>
      </c>
      <c r="AC109" s="284" t="str">
        <f ca="1">IFERROR(IF(INDIRECT("'game1 ("&amp;$AD109&amp;")'!$a$2")="R",Season_Summary!AC109,""),"")</f>
        <v/>
      </c>
      <c r="AD109" s="165">
        <f t="shared" si="36"/>
        <v>4</v>
      </c>
      <c r="AF109" s="223"/>
      <c r="AG109" s="223"/>
    </row>
    <row r="110" spans="1:33" x14ac:dyDescent="0.25">
      <c r="A110" s="136" t="str">
        <f ca="1">IFERROR(IF(INDIRECT("'game1 ("&amp;$AD110&amp;")'!$a$2")="R",Season_Summary!A110,""),"")</f>
        <v/>
      </c>
      <c r="B110" s="137" t="str">
        <f ca="1">IFERROR(IF(INDIRECT("'game1 ("&amp;$AD110&amp;")'!$a$2")="R",Season_Summary!B110,""),"")</f>
        <v/>
      </c>
      <c r="C110" s="137" t="str">
        <f ca="1">IFERROR(IF(INDIRECT("'game1 ("&amp;$AD110&amp;")'!$a$2")="R",Season_Summary!C110,""),"")</f>
        <v/>
      </c>
      <c r="D110" s="138" t="str">
        <f ca="1">IFERROR(IF(INDIRECT("'game1 ("&amp;$AD110&amp;")'!$a$2")="R",Season_Summary!D110,""),"")</f>
        <v/>
      </c>
      <c r="E110" s="137" t="str">
        <f ca="1">IFERROR(IF(INDIRECT("'game1 ("&amp;$AD110&amp;")'!$a$2")="R",Season_Summary!E110,""),"")</f>
        <v/>
      </c>
      <c r="F110" s="137" t="str">
        <f ca="1">IFERROR(IF(INDIRECT("'game1 ("&amp;$AD110&amp;")'!$a$2")="R",Season_Summary!F110,""),"")</f>
        <v/>
      </c>
      <c r="G110" s="138" t="str">
        <f ca="1">IFERROR(IF(INDIRECT("'game1 ("&amp;$AD110&amp;")'!$a$2")="R",Season_Summary!G110,""),"")</f>
        <v/>
      </c>
      <c r="H110" s="137" t="str">
        <f ca="1">IFERROR(IF(INDIRECT("'game1 ("&amp;$AD110&amp;")'!$a$2")="R",Season_Summary!H110,""),"")</f>
        <v/>
      </c>
      <c r="I110" s="137" t="str">
        <f ca="1">IFERROR(IF(INDIRECT("'game1 ("&amp;$AD110&amp;")'!$a$2")="R",Season_Summary!I110,""),"")</f>
        <v/>
      </c>
      <c r="J110" s="138" t="str">
        <f ca="1">IFERROR(IF(INDIRECT("'game1 ("&amp;$AD110&amp;")'!$a$2")="R",Season_Summary!J110,""),"")</f>
        <v/>
      </c>
      <c r="K110" s="138" t="str">
        <f ca="1">IFERROR(IF(INDIRECT("'game1 ("&amp;$AD110&amp;")'!$a$2")="R",Season_Summary!K110,""),"")</f>
        <v/>
      </c>
      <c r="L110" s="137" t="str">
        <f ca="1">IFERROR(IF(INDIRECT("'game1 ("&amp;$AD110&amp;")'!$a$2")="R",Season_Summary!L110,""),"")</f>
        <v/>
      </c>
      <c r="M110" s="137" t="str">
        <f ca="1">IFERROR(IF(INDIRECT("'game1 ("&amp;$AD110&amp;")'!$a$2")="R",Season_Summary!M110,""),"")</f>
        <v/>
      </c>
      <c r="N110" s="146" t="str">
        <f ca="1">IFERROR(IF(INDIRECT("'game1 ("&amp;$AD110&amp;")'!$a$2")="R",Season_Summary!N110,""),"")</f>
        <v/>
      </c>
      <c r="O110" s="137" t="str">
        <f ca="1">IFERROR(IF(INDIRECT("'game1 ("&amp;$AD110&amp;")'!$a$2")="R",Season_Summary!O110,""),"")</f>
        <v/>
      </c>
      <c r="P110" s="146" t="str">
        <f ca="1">IFERROR(IF(INDIRECT("'game1 ("&amp;$AD110&amp;")'!$a$2")="R",Season_Summary!P110,""),"")</f>
        <v/>
      </c>
      <c r="Q110" s="137" t="str">
        <f ca="1">IFERROR(IF(INDIRECT("'game1 ("&amp;$AD110&amp;")'!$a$2")="R",Season_Summary!Q110,""),"")</f>
        <v/>
      </c>
      <c r="R110" s="137" t="str">
        <f ca="1">IFERROR(IF(INDIRECT("'game1 ("&amp;$AD110&amp;")'!$a$2")="R",Season_Summary!R110,""),"")</f>
        <v/>
      </c>
      <c r="S110" s="146" t="str">
        <f ca="1">IFERROR(IF(INDIRECT("'game1 ("&amp;$AD110&amp;")'!$a$2")="R",Season_Summary!S110,""),"")</f>
        <v/>
      </c>
      <c r="T110" s="284" t="str">
        <f ca="1">IFERROR(IF(INDIRECT("'game1 ("&amp;$AD110&amp;")'!$a$2")="R",Season_Summary!T110,""),"")</f>
        <v/>
      </c>
      <c r="U110" s="284" t="str">
        <f ca="1">IFERROR(IF(INDIRECT("'game1 ("&amp;$AD110&amp;")'!$a$2")="R",Season_Summary!U110,""),"")</f>
        <v/>
      </c>
      <c r="V110" s="284" t="str">
        <f ca="1">IFERROR(IF(INDIRECT("'game1 ("&amp;$AD110&amp;")'!$a$2")="R",Season_Summary!V110,""),"")</f>
        <v/>
      </c>
      <c r="W110" s="284" t="str">
        <f ca="1">IFERROR(IF(INDIRECT("'game1 ("&amp;$AD110&amp;")'!$a$2")="R",Season_Summary!W110,""),"")</f>
        <v/>
      </c>
      <c r="X110" s="284" t="str">
        <f ca="1">IFERROR(IF(INDIRECT("'game1 ("&amp;$AD110&amp;")'!$a$2")="R",Season_Summary!X110,""),"")</f>
        <v/>
      </c>
      <c r="Y110" s="284" t="str">
        <f ca="1">IFERROR(IF(INDIRECT("'game1 ("&amp;$AD110&amp;")'!$a$2")="R",Season_Summary!Y110,""),"")</f>
        <v/>
      </c>
      <c r="Z110" s="284" t="str">
        <f ca="1">IFERROR(IF(INDIRECT("'game1 ("&amp;$AD110&amp;")'!$a$2")="R",Season_Summary!Z110,""),"")</f>
        <v/>
      </c>
      <c r="AA110" s="284" t="str">
        <f ca="1">IFERROR(IF(INDIRECT("'game1 ("&amp;$AD110&amp;")'!$a$2")="R",Season_Summary!AA110,""),"")</f>
        <v/>
      </c>
      <c r="AB110" s="284" t="str">
        <f ca="1">IFERROR(IF(INDIRECT("'game1 ("&amp;$AD110&amp;")'!$a$2")="R",Season_Summary!AB110,""),"")</f>
        <v/>
      </c>
      <c r="AC110" s="284" t="str">
        <f ca="1">IFERROR(IF(INDIRECT("'game1 ("&amp;$AD110&amp;")'!$a$2")="R",Season_Summary!AC110,""),"")</f>
        <v/>
      </c>
      <c r="AD110" s="165">
        <f t="shared" si="36"/>
        <v>4</v>
      </c>
      <c r="AF110" s="223"/>
      <c r="AG110" s="223"/>
    </row>
    <row r="111" spans="1:33" x14ac:dyDescent="0.25">
      <c r="A111" s="221" t="str">
        <f ca="1">IFERROR(IF(INDIRECT("'game1 ("&amp;$AD111&amp;")'!$a$2")="R",Season_Summary!A111,""),"")</f>
        <v/>
      </c>
      <c r="B111" s="134" t="str">
        <f ca="1">IFERROR(IF(INDIRECT("'game1 ("&amp;$AD111&amp;")'!$a$2")="R",Season_Summary!B111,""),"")</f>
        <v/>
      </c>
      <c r="C111" s="134" t="str">
        <f ca="1">IFERROR(IF(INDIRECT("'game1 ("&amp;$AD111&amp;")'!$a$2")="R",Season_Summary!C111,""),"")</f>
        <v/>
      </c>
      <c r="D111" s="135" t="str">
        <f ca="1">IFERROR(IF(INDIRECT("'game1 ("&amp;$AD111&amp;")'!$a$2")="R",Season_Summary!D111,""),"")</f>
        <v/>
      </c>
      <c r="E111" s="134" t="str">
        <f ca="1">IFERROR(IF(INDIRECT("'game1 ("&amp;$AD111&amp;")'!$a$2")="R",Season_Summary!E111,""),"")</f>
        <v/>
      </c>
      <c r="F111" s="134" t="str">
        <f ca="1">IFERROR(IF(INDIRECT("'game1 ("&amp;$AD111&amp;")'!$a$2")="R",Season_Summary!F111,""),"")</f>
        <v/>
      </c>
      <c r="G111" s="135" t="str">
        <f ca="1">IFERROR(IF(INDIRECT("'game1 ("&amp;$AD111&amp;")'!$a$2")="R",Season_Summary!G111,""),"")</f>
        <v/>
      </c>
      <c r="H111" s="134" t="str">
        <f ca="1">IFERROR(IF(INDIRECT("'game1 ("&amp;$AD111&amp;")'!$a$2")="R",Season_Summary!H111,""),"")</f>
        <v/>
      </c>
      <c r="I111" s="134" t="str">
        <f ca="1">IFERROR(IF(INDIRECT("'game1 ("&amp;$AD111&amp;")'!$a$2")="R",Season_Summary!I111,""),"")</f>
        <v/>
      </c>
      <c r="J111" s="135" t="str">
        <f ca="1">IFERROR(IF(INDIRECT("'game1 ("&amp;$AD111&amp;")'!$a$2")="R",Season_Summary!J111,""),"")</f>
        <v/>
      </c>
      <c r="K111" s="135" t="str">
        <f ca="1">IFERROR(IF(INDIRECT("'game1 ("&amp;$AD111&amp;")'!$a$2")="R",Season_Summary!K111,""),"")</f>
        <v/>
      </c>
      <c r="L111" s="134" t="str">
        <f ca="1">IFERROR(IF(INDIRECT("'game1 ("&amp;$AD111&amp;")'!$a$2")="R",Season_Summary!L111,""),"")</f>
        <v/>
      </c>
      <c r="M111" s="134" t="str">
        <f ca="1">IFERROR(IF(INDIRECT("'game1 ("&amp;$AD111&amp;")'!$a$2")="R",Season_Summary!M111,""),"")</f>
        <v/>
      </c>
      <c r="N111" s="145" t="str">
        <f ca="1">IFERROR(IF(INDIRECT("'game1 ("&amp;$AD111&amp;")'!$a$2")="R",Season_Summary!N111,""),"")</f>
        <v/>
      </c>
      <c r="O111" s="134" t="str">
        <f ca="1">IFERROR(IF(INDIRECT("'game1 ("&amp;$AD111&amp;")'!$a$2")="R",Season_Summary!O111,""),"")</f>
        <v/>
      </c>
      <c r="P111" s="145" t="str">
        <f ca="1">IFERROR(IF(INDIRECT("'game1 ("&amp;$AD111&amp;")'!$a$2")="R",Season_Summary!P111,""),"")</f>
        <v/>
      </c>
      <c r="Q111" s="134" t="str">
        <f ca="1">IFERROR(IF(INDIRECT("'game1 ("&amp;$AD111&amp;")'!$a$2")="R",Season_Summary!Q111,""),"")</f>
        <v/>
      </c>
      <c r="R111" s="134" t="str">
        <f ca="1">IFERROR(IF(INDIRECT("'game1 ("&amp;$AD111&amp;")'!$a$2")="R",Season_Summary!R111,""),"")</f>
        <v/>
      </c>
      <c r="S111" s="145" t="str">
        <f ca="1">IFERROR(IF(INDIRECT("'game1 ("&amp;$AD111&amp;")'!$a$2")="R",Season_Summary!S111,""),"")</f>
        <v/>
      </c>
      <c r="T111" s="284" t="str">
        <f ca="1">IFERROR(IF(INDIRECT("'game1 ("&amp;$AD111&amp;")'!$a$2")="R",Season_Summary!T111,""),"")</f>
        <v/>
      </c>
      <c r="U111" s="284" t="str">
        <f ca="1">IFERROR(IF(INDIRECT("'game1 ("&amp;$AD111&amp;")'!$a$2")="R",Season_Summary!U111,""),"")</f>
        <v/>
      </c>
      <c r="V111" s="284" t="str">
        <f ca="1">IFERROR(IF(INDIRECT("'game1 ("&amp;$AD111&amp;")'!$a$2")="R",Season_Summary!V111,""),"")</f>
        <v/>
      </c>
      <c r="W111" s="284" t="str">
        <f ca="1">IFERROR(IF(INDIRECT("'game1 ("&amp;$AD111&amp;")'!$a$2")="R",Season_Summary!W111,""),"")</f>
        <v/>
      </c>
      <c r="X111" s="284" t="str">
        <f ca="1">IFERROR(IF(INDIRECT("'game1 ("&amp;$AD111&amp;")'!$a$2")="R",Season_Summary!X111,""),"")</f>
        <v/>
      </c>
      <c r="Y111" s="284" t="str">
        <f ca="1">IFERROR(IF(INDIRECT("'game1 ("&amp;$AD111&amp;")'!$a$2")="R",Season_Summary!Y111,""),"")</f>
        <v/>
      </c>
      <c r="Z111" s="284" t="str">
        <f ca="1">IFERROR(IF(INDIRECT("'game1 ("&amp;$AD111&amp;")'!$a$2")="R",Season_Summary!Z111,""),"")</f>
        <v/>
      </c>
      <c r="AA111" s="284" t="str">
        <f ca="1">IFERROR(IF(INDIRECT("'game1 ("&amp;$AD111&amp;")'!$a$2")="R",Season_Summary!AA111,""),"")</f>
        <v/>
      </c>
      <c r="AB111" s="284" t="str">
        <f ca="1">IFERROR(IF(INDIRECT("'game1 ("&amp;$AD111&amp;")'!$a$2")="R",Season_Summary!AB111,""),"")</f>
        <v/>
      </c>
      <c r="AC111" s="284" t="str">
        <f ca="1">IFERROR(IF(INDIRECT("'game1 ("&amp;$AD111&amp;")'!$a$2")="R",Season_Summary!AC111,""),"")</f>
        <v/>
      </c>
      <c r="AD111" s="165">
        <f t="shared" si="36"/>
        <v>5</v>
      </c>
      <c r="AF111" s="223"/>
      <c r="AG111" s="223"/>
    </row>
    <row r="112" spans="1:33" x14ac:dyDescent="0.25">
      <c r="A112" s="136" t="str">
        <f ca="1">IFERROR(IF(INDIRECT("'game1 ("&amp;$AD112&amp;")'!$a$2")="R",Season_Summary!A112,""),"")</f>
        <v/>
      </c>
      <c r="B112" s="137" t="str">
        <f ca="1">IFERROR(IF(INDIRECT("'game1 ("&amp;$AD112&amp;")'!$a$2")="R",Season_Summary!B112,""),"")</f>
        <v/>
      </c>
      <c r="C112" s="137" t="str">
        <f ca="1">IFERROR(IF(INDIRECT("'game1 ("&amp;$AD112&amp;")'!$a$2")="R",Season_Summary!C112,""),"")</f>
        <v/>
      </c>
      <c r="D112" s="138" t="str">
        <f ca="1">IFERROR(IF(INDIRECT("'game1 ("&amp;$AD112&amp;")'!$a$2")="R",Season_Summary!D112,""),"")</f>
        <v/>
      </c>
      <c r="E112" s="137" t="str">
        <f ca="1">IFERROR(IF(INDIRECT("'game1 ("&amp;$AD112&amp;")'!$a$2")="R",Season_Summary!E112,""),"")</f>
        <v/>
      </c>
      <c r="F112" s="137" t="str">
        <f ca="1">IFERROR(IF(INDIRECT("'game1 ("&amp;$AD112&amp;")'!$a$2")="R",Season_Summary!F112,""),"")</f>
        <v/>
      </c>
      <c r="G112" s="138" t="str">
        <f ca="1">IFERROR(IF(INDIRECT("'game1 ("&amp;$AD112&amp;")'!$a$2")="R",Season_Summary!G112,""),"")</f>
        <v/>
      </c>
      <c r="H112" s="137" t="str">
        <f ca="1">IFERROR(IF(INDIRECT("'game1 ("&amp;$AD112&amp;")'!$a$2")="R",Season_Summary!H112,""),"")</f>
        <v/>
      </c>
      <c r="I112" s="137" t="str">
        <f ca="1">IFERROR(IF(INDIRECT("'game1 ("&amp;$AD112&amp;")'!$a$2")="R",Season_Summary!I112,""),"")</f>
        <v/>
      </c>
      <c r="J112" s="138" t="str">
        <f ca="1">IFERROR(IF(INDIRECT("'game1 ("&amp;$AD112&amp;")'!$a$2")="R",Season_Summary!J112,""),"")</f>
        <v/>
      </c>
      <c r="K112" s="138" t="str">
        <f ca="1">IFERROR(IF(INDIRECT("'game1 ("&amp;$AD112&amp;")'!$a$2")="R",Season_Summary!K112,""),"")</f>
        <v/>
      </c>
      <c r="L112" s="137" t="str">
        <f ca="1">IFERROR(IF(INDIRECT("'game1 ("&amp;$AD112&amp;")'!$a$2")="R",Season_Summary!L112,""),"")</f>
        <v/>
      </c>
      <c r="M112" s="137" t="str">
        <f ca="1">IFERROR(IF(INDIRECT("'game1 ("&amp;$AD112&amp;")'!$a$2")="R",Season_Summary!M112,""),"")</f>
        <v/>
      </c>
      <c r="N112" s="146" t="str">
        <f ca="1">IFERROR(IF(INDIRECT("'game1 ("&amp;$AD112&amp;")'!$a$2")="R",Season_Summary!N112,""),"")</f>
        <v/>
      </c>
      <c r="O112" s="137" t="str">
        <f ca="1">IFERROR(IF(INDIRECT("'game1 ("&amp;$AD112&amp;")'!$a$2")="R",Season_Summary!O112,""),"")</f>
        <v/>
      </c>
      <c r="P112" s="146" t="str">
        <f ca="1">IFERROR(IF(INDIRECT("'game1 ("&amp;$AD112&amp;")'!$a$2")="R",Season_Summary!P112,""),"")</f>
        <v/>
      </c>
      <c r="Q112" s="137" t="str">
        <f ca="1">IFERROR(IF(INDIRECT("'game1 ("&amp;$AD112&amp;")'!$a$2")="R",Season_Summary!Q112,""),"")</f>
        <v/>
      </c>
      <c r="R112" s="137" t="str">
        <f ca="1">IFERROR(IF(INDIRECT("'game1 ("&amp;$AD112&amp;")'!$a$2")="R",Season_Summary!R112,""),"")</f>
        <v/>
      </c>
      <c r="S112" s="146" t="str">
        <f ca="1">IFERROR(IF(INDIRECT("'game1 ("&amp;$AD112&amp;")'!$a$2")="R",Season_Summary!S112,""),"")</f>
        <v/>
      </c>
      <c r="T112" s="284" t="str">
        <f ca="1">IFERROR(IF(INDIRECT("'game1 ("&amp;$AD112&amp;")'!$a$2")="R",Season_Summary!T112,""),"")</f>
        <v/>
      </c>
      <c r="U112" s="284" t="str">
        <f ca="1">IFERROR(IF(INDIRECT("'game1 ("&amp;$AD112&amp;")'!$a$2")="R",Season_Summary!U112,""),"")</f>
        <v/>
      </c>
      <c r="V112" s="284" t="str">
        <f ca="1">IFERROR(IF(INDIRECT("'game1 ("&amp;$AD112&amp;")'!$a$2")="R",Season_Summary!V112,""),"")</f>
        <v/>
      </c>
      <c r="W112" s="284" t="str">
        <f ca="1">IFERROR(IF(INDIRECT("'game1 ("&amp;$AD112&amp;")'!$a$2")="R",Season_Summary!W112,""),"")</f>
        <v/>
      </c>
      <c r="X112" s="284" t="str">
        <f ca="1">IFERROR(IF(INDIRECT("'game1 ("&amp;$AD112&amp;")'!$a$2")="R",Season_Summary!X112,""),"")</f>
        <v/>
      </c>
      <c r="Y112" s="284" t="str">
        <f ca="1">IFERROR(IF(INDIRECT("'game1 ("&amp;$AD112&amp;")'!$a$2")="R",Season_Summary!Y112,""),"")</f>
        <v/>
      </c>
      <c r="Z112" s="284" t="str">
        <f ca="1">IFERROR(IF(INDIRECT("'game1 ("&amp;$AD112&amp;")'!$a$2")="R",Season_Summary!Z112,""),"")</f>
        <v/>
      </c>
      <c r="AA112" s="284" t="str">
        <f ca="1">IFERROR(IF(INDIRECT("'game1 ("&amp;$AD112&amp;")'!$a$2")="R",Season_Summary!AA112,""),"")</f>
        <v/>
      </c>
      <c r="AB112" s="284" t="str">
        <f ca="1">IFERROR(IF(INDIRECT("'game1 ("&amp;$AD112&amp;")'!$a$2")="R",Season_Summary!AB112,""),"")</f>
        <v/>
      </c>
      <c r="AC112" s="284" t="str">
        <f ca="1">IFERROR(IF(INDIRECT("'game1 ("&amp;$AD112&amp;")'!$a$2")="R",Season_Summary!AC112,""),"")</f>
        <v/>
      </c>
      <c r="AD112" s="165">
        <f t="shared" si="36"/>
        <v>5</v>
      </c>
      <c r="AF112" s="223"/>
      <c r="AG112" s="223"/>
    </row>
    <row r="113" spans="1:33" x14ac:dyDescent="0.25">
      <c r="A113" s="221" t="str">
        <f ca="1">IFERROR(IF(INDIRECT("'game1 ("&amp;$AD113&amp;")'!$a$2")="R",Season_Summary!A113,""),"")</f>
        <v/>
      </c>
      <c r="B113" s="134" t="str">
        <f ca="1">IFERROR(IF(INDIRECT("'game1 ("&amp;$AD113&amp;")'!$a$2")="R",Season_Summary!B113,""),"")</f>
        <v/>
      </c>
      <c r="C113" s="134" t="str">
        <f ca="1">IFERROR(IF(INDIRECT("'game1 ("&amp;$AD113&amp;")'!$a$2")="R",Season_Summary!C113,""),"")</f>
        <v/>
      </c>
      <c r="D113" s="135" t="str">
        <f ca="1">IFERROR(IF(INDIRECT("'game1 ("&amp;$AD113&amp;")'!$a$2")="R",Season_Summary!D113,""),"")</f>
        <v/>
      </c>
      <c r="E113" s="134" t="str">
        <f ca="1">IFERROR(IF(INDIRECT("'game1 ("&amp;$AD113&amp;")'!$a$2")="R",Season_Summary!E113,""),"")</f>
        <v/>
      </c>
      <c r="F113" s="134" t="str">
        <f ca="1">IFERROR(IF(INDIRECT("'game1 ("&amp;$AD113&amp;")'!$a$2")="R",Season_Summary!F113,""),"")</f>
        <v/>
      </c>
      <c r="G113" s="135" t="str">
        <f ca="1">IFERROR(IF(INDIRECT("'game1 ("&amp;$AD113&amp;")'!$a$2")="R",Season_Summary!G113,""),"")</f>
        <v/>
      </c>
      <c r="H113" s="134" t="str">
        <f ca="1">IFERROR(IF(INDIRECT("'game1 ("&amp;$AD113&amp;")'!$a$2")="R",Season_Summary!H113,""),"")</f>
        <v/>
      </c>
      <c r="I113" s="134" t="str">
        <f ca="1">IFERROR(IF(INDIRECT("'game1 ("&amp;$AD113&amp;")'!$a$2")="R",Season_Summary!I113,""),"")</f>
        <v/>
      </c>
      <c r="J113" s="135" t="str">
        <f ca="1">IFERROR(IF(INDIRECT("'game1 ("&amp;$AD113&amp;")'!$a$2")="R",Season_Summary!J113,""),"")</f>
        <v/>
      </c>
      <c r="K113" s="135" t="str">
        <f ca="1">IFERROR(IF(INDIRECT("'game1 ("&amp;$AD113&amp;")'!$a$2")="R",Season_Summary!K113,""),"")</f>
        <v/>
      </c>
      <c r="L113" s="134" t="str">
        <f ca="1">IFERROR(IF(INDIRECT("'game1 ("&amp;$AD113&amp;")'!$a$2")="R",Season_Summary!L113,""),"")</f>
        <v/>
      </c>
      <c r="M113" s="134" t="str">
        <f ca="1">IFERROR(IF(INDIRECT("'game1 ("&amp;$AD113&amp;")'!$a$2")="R",Season_Summary!M113,""),"")</f>
        <v/>
      </c>
      <c r="N113" s="145" t="str">
        <f ca="1">IFERROR(IF(INDIRECT("'game1 ("&amp;$AD113&amp;")'!$a$2")="R",Season_Summary!N113,""),"")</f>
        <v/>
      </c>
      <c r="O113" s="134" t="str">
        <f ca="1">IFERROR(IF(INDIRECT("'game1 ("&amp;$AD113&amp;")'!$a$2")="R",Season_Summary!O113,""),"")</f>
        <v/>
      </c>
      <c r="P113" s="145" t="str">
        <f ca="1">IFERROR(IF(INDIRECT("'game1 ("&amp;$AD113&amp;")'!$a$2")="R",Season_Summary!P113,""),"")</f>
        <v/>
      </c>
      <c r="Q113" s="134" t="str">
        <f ca="1">IFERROR(IF(INDIRECT("'game1 ("&amp;$AD113&amp;")'!$a$2")="R",Season_Summary!Q113,""),"")</f>
        <v/>
      </c>
      <c r="R113" s="134" t="str">
        <f ca="1">IFERROR(IF(INDIRECT("'game1 ("&amp;$AD113&amp;")'!$a$2")="R",Season_Summary!R113,""),"")</f>
        <v/>
      </c>
      <c r="S113" s="145" t="str">
        <f ca="1">IFERROR(IF(INDIRECT("'game1 ("&amp;$AD113&amp;")'!$a$2")="R",Season_Summary!S113,""),"")</f>
        <v/>
      </c>
      <c r="T113" s="284" t="str">
        <f ca="1">IFERROR(IF(INDIRECT("'game1 ("&amp;$AD113&amp;")'!$a$2")="R",Season_Summary!T113,""),"")</f>
        <v/>
      </c>
      <c r="U113" s="284" t="str">
        <f ca="1">IFERROR(IF(INDIRECT("'game1 ("&amp;$AD113&amp;")'!$a$2")="R",Season_Summary!U113,""),"")</f>
        <v/>
      </c>
      <c r="V113" s="284" t="str">
        <f ca="1">IFERROR(IF(INDIRECT("'game1 ("&amp;$AD113&amp;")'!$a$2")="R",Season_Summary!V113,""),"")</f>
        <v/>
      </c>
      <c r="W113" s="284" t="str">
        <f ca="1">IFERROR(IF(INDIRECT("'game1 ("&amp;$AD113&amp;")'!$a$2")="R",Season_Summary!W113,""),"")</f>
        <v/>
      </c>
      <c r="X113" s="284" t="str">
        <f ca="1">IFERROR(IF(INDIRECT("'game1 ("&amp;$AD113&amp;")'!$a$2")="R",Season_Summary!X113,""),"")</f>
        <v/>
      </c>
      <c r="Y113" s="284" t="str">
        <f ca="1">IFERROR(IF(INDIRECT("'game1 ("&amp;$AD113&amp;")'!$a$2")="R",Season_Summary!Y113,""),"")</f>
        <v/>
      </c>
      <c r="Z113" s="284" t="str">
        <f ca="1">IFERROR(IF(INDIRECT("'game1 ("&amp;$AD113&amp;")'!$a$2")="R",Season_Summary!Z113,""),"")</f>
        <v/>
      </c>
      <c r="AA113" s="284" t="str">
        <f ca="1">IFERROR(IF(INDIRECT("'game1 ("&amp;$AD113&amp;")'!$a$2")="R",Season_Summary!AA113,""),"")</f>
        <v/>
      </c>
      <c r="AB113" s="284" t="str">
        <f ca="1">IFERROR(IF(INDIRECT("'game1 ("&amp;$AD113&amp;")'!$a$2")="R",Season_Summary!AB113,""),"")</f>
        <v/>
      </c>
      <c r="AC113" s="284" t="str">
        <f ca="1">IFERROR(IF(INDIRECT("'game1 ("&amp;$AD113&amp;")'!$a$2")="R",Season_Summary!AC113,""),"")</f>
        <v/>
      </c>
      <c r="AD113" s="165">
        <f t="shared" si="36"/>
        <v>6</v>
      </c>
      <c r="AF113" s="223"/>
      <c r="AG113" s="223"/>
    </row>
    <row r="114" spans="1:33" x14ac:dyDescent="0.25">
      <c r="A114" s="136" t="str">
        <f ca="1">IFERROR(IF(INDIRECT("'game1 ("&amp;$AD114&amp;")'!$a$2")="R",Season_Summary!A114,""),"")</f>
        <v/>
      </c>
      <c r="B114" s="137" t="str">
        <f ca="1">IFERROR(IF(INDIRECT("'game1 ("&amp;$AD114&amp;")'!$a$2")="R",Season_Summary!B114,""),"")</f>
        <v/>
      </c>
      <c r="C114" s="137" t="str">
        <f ca="1">IFERROR(IF(INDIRECT("'game1 ("&amp;$AD114&amp;")'!$a$2")="R",Season_Summary!C114,""),"")</f>
        <v/>
      </c>
      <c r="D114" s="138" t="str">
        <f ca="1">IFERROR(IF(INDIRECT("'game1 ("&amp;$AD114&amp;")'!$a$2")="R",Season_Summary!D114,""),"")</f>
        <v/>
      </c>
      <c r="E114" s="137" t="str">
        <f ca="1">IFERROR(IF(INDIRECT("'game1 ("&amp;$AD114&amp;")'!$a$2")="R",Season_Summary!E114,""),"")</f>
        <v/>
      </c>
      <c r="F114" s="137" t="str">
        <f ca="1">IFERROR(IF(INDIRECT("'game1 ("&amp;$AD114&amp;")'!$a$2")="R",Season_Summary!F114,""),"")</f>
        <v/>
      </c>
      <c r="G114" s="138" t="str">
        <f ca="1">IFERROR(IF(INDIRECT("'game1 ("&amp;$AD114&amp;")'!$a$2")="R",Season_Summary!G114,""),"")</f>
        <v/>
      </c>
      <c r="H114" s="137" t="str">
        <f ca="1">IFERROR(IF(INDIRECT("'game1 ("&amp;$AD114&amp;")'!$a$2")="R",Season_Summary!H114,""),"")</f>
        <v/>
      </c>
      <c r="I114" s="137" t="str">
        <f ca="1">IFERROR(IF(INDIRECT("'game1 ("&amp;$AD114&amp;")'!$a$2")="R",Season_Summary!I114,""),"")</f>
        <v/>
      </c>
      <c r="J114" s="138" t="str">
        <f ca="1">IFERROR(IF(INDIRECT("'game1 ("&amp;$AD114&amp;")'!$a$2")="R",Season_Summary!J114,""),"")</f>
        <v/>
      </c>
      <c r="K114" s="138" t="str">
        <f ca="1">IFERROR(IF(INDIRECT("'game1 ("&amp;$AD114&amp;")'!$a$2")="R",Season_Summary!K114,""),"")</f>
        <v/>
      </c>
      <c r="L114" s="137" t="str">
        <f ca="1">IFERROR(IF(INDIRECT("'game1 ("&amp;$AD114&amp;")'!$a$2")="R",Season_Summary!L114,""),"")</f>
        <v/>
      </c>
      <c r="M114" s="137" t="str">
        <f ca="1">IFERROR(IF(INDIRECT("'game1 ("&amp;$AD114&amp;")'!$a$2")="R",Season_Summary!M114,""),"")</f>
        <v/>
      </c>
      <c r="N114" s="146" t="str">
        <f ca="1">IFERROR(IF(INDIRECT("'game1 ("&amp;$AD114&amp;")'!$a$2")="R",Season_Summary!N114,""),"")</f>
        <v/>
      </c>
      <c r="O114" s="137" t="str">
        <f ca="1">IFERROR(IF(INDIRECT("'game1 ("&amp;$AD114&amp;")'!$a$2")="R",Season_Summary!O114,""),"")</f>
        <v/>
      </c>
      <c r="P114" s="146" t="str">
        <f ca="1">IFERROR(IF(INDIRECT("'game1 ("&amp;$AD114&amp;")'!$a$2")="R",Season_Summary!P114,""),"")</f>
        <v/>
      </c>
      <c r="Q114" s="137" t="str">
        <f ca="1">IFERROR(IF(INDIRECT("'game1 ("&amp;$AD114&amp;")'!$a$2")="R",Season_Summary!Q114,""),"")</f>
        <v/>
      </c>
      <c r="R114" s="137" t="str">
        <f ca="1">IFERROR(IF(INDIRECT("'game1 ("&amp;$AD114&amp;")'!$a$2")="R",Season_Summary!R114,""),"")</f>
        <v/>
      </c>
      <c r="S114" s="146" t="str">
        <f ca="1">IFERROR(IF(INDIRECT("'game1 ("&amp;$AD114&amp;")'!$a$2")="R",Season_Summary!S114,""),"")</f>
        <v/>
      </c>
      <c r="T114" s="284" t="str">
        <f ca="1">IFERROR(IF(INDIRECT("'game1 ("&amp;$AD114&amp;")'!$a$2")="R",Season_Summary!T114,""),"")</f>
        <v/>
      </c>
      <c r="U114" s="284" t="str">
        <f ca="1">IFERROR(IF(INDIRECT("'game1 ("&amp;$AD114&amp;")'!$a$2")="R",Season_Summary!U114,""),"")</f>
        <v/>
      </c>
      <c r="V114" s="284" t="str">
        <f ca="1">IFERROR(IF(INDIRECT("'game1 ("&amp;$AD114&amp;")'!$a$2")="R",Season_Summary!V114,""),"")</f>
        <v/>
      </c>
      <c r="W114" s="284" t="str">
        <f ca="1">IFERROR(IF(INDIRECT("'game1 ("&amp;$AD114&amp;")'!$a$2")="R",Season_Summary!W114,""),"")</f>
        <v/>
      </c>
      <c r="X114" s="284" t="str">
        <f ca="1">IFERROR(IF(INDIRECT("'game1 ("&amp;$AD114&amp;")'!$a$2")="R",Season_Summary!X114,""),"")</f>
        <v/>
      </c>
      <c r="Y114" s="284" t="str">
        <f ca="1">IFERROR(IF(INDIRECT("'game1 ("&amp;$AD114&amp;")'!$a$2")="R",Season_Summary!Y114,""),"")</f>
        <v/>
      </c>
      <c r="Z114" s="284" t="str">
        <f ca="1">IFERROR(IF(INDIRECT("'game1 ("&amp;$AD114&amp;")'!$a$2")="R",Season_Summary!Z114,""),"")</f>
        <v/>
      </c>
      <c r="AA114" s="284" t="str">
        <f ca="1">IFERROR(IF(INDIRECT("'game1 ("&amp;$AD114&amp;")'!$a$2")="R",Season_Summary!AA114,""),"")</f>
        <v/>
      </c>
      <c r="AB114" s="284" t="str">
        <f ca="1">IFERROR(IF(INDIRECT("'game1 ("&amp;$AD114&amp;")'!$a$2")="R",Season_Summary!AB114,""),"")</f>
        <v/>
      </c>
      <c r="AC114" s="284" t="str">
        <f ca="1">IFERROR(IF(INDIRECT("'game1 ("&amp;$AD114&amp;")'!$a$2")="R",Season_Summary!AC114,""),"")</f>
        <v/>
      </c>
      <c r="AD114" s="165">
        <f t="shared" si="36"/>
        <v>6</v>
      </c>
      <c r="AF114" s="223"/>
      <c r="AG114" s="223"/>
    </row>
    <row r="115" spans="1:33" x14ac:dyDescent="0.25">
      <c r="A115" s="221" t="str">
        <f ca="1">IFERROR(IF(INDIRECT("'game1 ("&amp;$AD115&amp;")'!$a$2")="R",Season_Summary!A115,""),"")</f>
        <v/>
      </c>
      <c r="B115" s="134" t="str">
        <f ca="1">IFERROR(IF(INDIRECT("'game1 ("&amp;$AD115&amp;")'!$a$2")="R",Season_Summary!B115,""),"")</f>
        <v/>
      </c>
      <c r="C115" s="134" t="str">
        <f ca="1">IFERROR(IF(INDIRECT("'game1 ("&amp;$AD115&amp;")'!$a$2")="R",Season_Summary!C115,""),"")</f>
        <v/>
      </c>
      <c r="D115" s="135" t="str">
        <f ca="1">IFERROR(IF(INDIRECT("'game1 ("&amp;$AD115&amp;")'!$a$2")="R",Season_Summary!D115,""),"")</f>
        <v/>
      </c>
      <c r="E115" s="134" t="str">
        <f ca="1">IFERROR(IF(INDIRECT("'game1 ("&amp;$AD115&amp;")'!$a$2")="R",Season_Summary!E115,""),"")</f>
        <v/>
      </c>
      <c r="F115" s="134" t="str">
        <f ca="1">IFERROR(IF(INDIRECT("'game1 ("&amp;$AD115&amp;")'!$a$2")="R",Season_Summary!F115,""),"")</f>
        <v/>
      </c>
      <c r="G115" s="135" t="str">
        <f ca="1">IFERROR(IF(INDIRECT("'game1 ("&amp;$AD115&amp;")'!$a$2")="R",Season_Summary!G115,""),"")</f>
        <v/>
      </c>
      <c r="H115" s="134" t="str">
        <f ca="1">IFERROR(IF(INDIRECT("'game1 ("&amp;$AD115&amp;")'!$a$2")="R",Season_Summary!H115,""),"")</f>
        <v/>
      </c>
      <c r="I115" s="134" t="str">
        <f ca="1">IFERROR(IF(INDIRECT("'game1 ("&amp;$AD115&amp;")'!$a$2")="R",Season_Summary!I115,""),"")</f>
        <v/>
      </c>
      <c r="J115" s="135" t="str">
        <f ca="1">IFERROR(IF(INDIRECT("'game1 ("&amp;$AD115&amp;")'!$a$2")="R",Season_Summary!J115,""),"")</f>
        <v/>
      </c>
      <c r="K115" s="135" t="str">
        <f ca="1">IFERROR(IF(INDIRECT("'game1 ("&amp;$AD115&amp;")'!$a$2")="R",Season_Summary!K115,""),"")</f>
        <v/>
      </c>
      <c r="L115" s="134" t="str">
        <f ca="1">IFERROR(IF(INDIRECT("'game1 ("&amp;$AD115&amp;")'!$a$2")="R",Season_Summary!L115,""),"")</f>
        <v/>
      </c>
      <c r="M115" s="134" t="str">
        <f ca="1">IFERROR(IF(INDIRECT("'game1 ("&amp;$AD115&amp;")'!$a$2")="R",Season_Summary!M115,""),"")</f>
        <v/>
      </c>
      <c r="N115" s="145" t="str">
        <f ca="1">IFERROR(IF(INDIRECT("'game1 ("&amp;$AD115&amp;")'!$a$2")="R",Season_Summary!N115,""),"")</f>
        <v/>
      </c>
      <c r="O115" s="134" t="str">
        <f ca="1">IFERROR(IF(INDIRECT("'game1 ("&amp;$AD115&amp;")'!$a$2")="R",Season_Summary!O115,""),"")</f>
        <v/>
      </c>
      <c r="P115" s="145" t="str">
        <f ca="1">IFERROR(IF(INDIRECT("'game1 ("&amp;$AD115&amp;")'!$a$2")="R",Season_Summary!P115,""),"")</f>
        <v/>
      </c>
      <c r="Q115" s="134" t="str">
        <f ca="1">IFERROR(IF(INDIRECT("'game1 ("&amp;$AD115&amp;")'!$a$2")="R",Season_Summary!Q115,""),"")</f>
        <v/>
      </c>
      <c r="R115" s="134" t="str">
        <f ca="1">IFERROR(IF(INDIRECT("'game1 ("&amp;$AD115&amp;")'!$a$2")="R",Season_Summary!R115,""),"")</f>
        <v/>
      </c>
      <c r="S115" s="145" t="str">
        <f ca="1">IFERROR(IF(INDIRECT("'game1 ("&amp;$AD115&amp;")'!$a$2")="R",Season_Summary!S115,""),"")</f>
        <v/>
      </c>
      <c r="T115" s="284" t="str">
        <f ca="1">IFERROR(IF(INDIRECT("'game1 ("&amp;$AD115&amp;")'!$a$2")="R",Season_Summary!T115,""),"")</f>
        <v/>
      </c>
      <c r="U115" s="284" t="str">
        <f ca="1">IFERROR(IF(INDIRECT("'game1 ("&amp;$AD115&amp;")'!$a$2")="R",Season_Summary!U115,""),"")</f>
        <v/>
      </c>
      <c r="V115" s="284" t="str">
        <f ca="1">IFERROR(IF(INDIRECT("'game1 ("&amp;$AD115&amp;")'!$a$2")="R",Season_Summary!V115,""),"")</f>
        <v/>
      </c>
      <c r="W115" s="284" t="str">
        <f ca="1">IFERROR(IF(INDIRECT("'game1 ("&amp;$AD115&amp;")'!$a$2")="R",Season_Summary!W115,""),"")</f>
        <v/>
      </c>
      <c r="X115" s="284" t="str">
        <f ca="1">IFERROR(IF(INDIRECT("'game1 ("&amp;$AD115&amp;")'!$a$2")="R",Season_Summary!X115,""),"")</f>
        <v/>
      </c>
      <c r="Y115" s="284" t="str">
        <f ca="1">IFERROR(IF(INDIRECT("'game1 ("&amp;$AD115&amp;")'!$a$2")="R",Season_Summary!Y115,""),"")</f>
        <v/>
      </c>
      <c r="Z115" s="284" t="str">
        <f ca="1">IFERROR(IF(INDIRECT("'game1 ("&amp;$AD115&amp;")'!$a$2")="R",Season_Summary!Z115,""),"")</f>
        <v/>
      </c>
      <c r="AA115" s="284" t="str">
        <f ca="1">IFERROR(IF(INDIRECT("'game1 ("&amp;$AD115&amp;")'!$a$2")="R",Season_Summary!AA115,""),"")</f>
        <v/>
      </c>
      <c r="AB115" s="284" t="str">
        <f ca="1">IFERROR(IF(INDIRECT("'game1 ("&amp;$AD115&amp;")'!$a$2")="R",Season_Summary!AB115,""),"")</f>
        <v/>
      </c>
      <c r="AC115" s="284" t="str">
        <f ca="1">IFERROR(IF(INDIRECT("'game1 ("&amp;$AD115&amp;")'!$a$2")="R",Season_Summary!AC115,""),"")</f>
        <v/>
      </c>
      <c r="AD115" s="165">
        <f t="shared" si="36"/>
        <v>7</v>
      </c>
      <c r="AF115" s="223"/>
      <c r="AG115" s="223"/>
    </row>
    <row r="116" spans="1:33" x14ac:dyDescent="0.25">
      <c r="A116" s="136" t="str">
        <f ca="1">IFERROR(IF(INDIRECT("'game1 ("&amp;$AD116&amp;")'!$a$2")="R",Season_Summary!A116,""),"")</f>
        <v/>
      </c>
      <c r="B116" s="137" t="str">
        <f ca="1">IFERROR(IF(INDIRECT("'game1 ("&amp;$AD116&amp;")'!$a$2")="R",Season_Summary!B116,""),"")</f>
        <v/>
      </c>
      <c r="C116" s="137" t="str">
        <f ca="1">IFERROR(IF(INDIRECT("'game1 ("&amp;$AD116&amp;")'!$a$2")="R",Season_Summary!C116,""),"")</f>
        <v/>
      </c>
      <c r="D116" s="138" t="str">
        <f ca="1">IFERROR(IF(INDIRECT("'game1 ("&amp;$AD116&amp;")'!$a$2")="R",Season_Summary!D116,""),"")</f>
        <v/>
      </c>
      <c r="E116" s="137" t="str">
        <f ca="1">IFERROR(IF(INDIRECT("'game1 ("&amp;$AD116&amp;")'!$a$2")="R",Season_Summary!E116,""),"")</f>
        <v/>
      </c>
      <c r="F116" s="137" t="str">
        <f ca="1">IFERROR(IF(INDIRECT("'game1 ("&amp;$AD116&amp;")'!$a$2")="R",Season_Summary!F116,""),"")</f>
        <v/>
      </c>
      <c r="G116" s="138" t="str">
        <f ca="1">IFERROR(IF(INDIRECT("'game1 ("&amp;$AD116&amp;")'!$a$2")="R",Season_Summary!G116,""),"")</f>
        <v/>
      </c>
      <c r="H116" s="137" t="str">
        <f ca="1">IFERROR(IF(INDIRECT("'game1 ("&amp;$AD116&amp;")'!$a$2")="R",Season_Summary!H116,""),"")</f>
        <v/>
      </c>
      <c r="I116" s="137" t="str">
        <f ca="1">IFERROR(IF(INDIRECT("'game1 ("&amp;$AD116&amp;")'!$a$2")="R",Season_Summary!I116,""),"")</f>
        <v/>
      </c>
      <c r="J116" s="138" t="str">
        <f ca="1">IFERROR(IF(INDIRECT("'game1 ("&amp;$AD116&amp;")'!$a$2")="R",Season_Summary!J116,""),"")</f>
        <v/>
      </c>
      <c r="K116" s="138" t="str">
        <f ca="1">IFERROR(IF(INDIRECT("'game1 ("&amp;$AD116&amp;")'!$a$2")="R",Season_Summary!K116,""),"")</f>
        <v/>
      </c>
      <c r="L116" s="137" t="str">
        <f ca="1">IFERROR(IF(INDIRECT("'game1 ("&amp;$AD116&amp;")'!$a$2")="R",Season_Summary!L116,""),"")</f>
        <v/>
      </c>
      <c r="M116" s="137" t="str">
        <f ca="1">IFERROR(IF(INDIRECT("'game1 ("&amp;$AD116&amp;")'!$a$2")="R",Season_Summary!M116,""),"")</f>
        <v/>
      </c>
      <c r="N116" s="146" t="str">
        <f ca="1">IFERROR(IF(INDIRECT("'game1 ("&amp;$AD116&amp;")'!$a$2")="R",Season_Summary!N116,""),"")</f>
        <v/>
      </c>
      <c r="O116" s="137" t="str">
        <f ca="1">IFERROR(IF(INDIRECT("'game1 ("&amp;$AD116&amp;")'!$a$2")="R",Season_Summary!O116,""),"")</f>
        <v/>
      </c>
      <c r="P116" s="146" t="str">
        <f ca="1">IFERROR(IF(INDIRECT("'game1 ("&amp;$AD116&amp;")'!$a$2")="R",Season_Summary!P116,""),"")</f>
        <v/>
      </c>
      <c r="Q116" s="137" t="str">
        <f ca="1">IFERROR(IF(INDIRECT("'game1 ("&amp;$AD116&amp;")'!$a$2")="R",Season_Summary!Q116,""),"")</f>
        <v/>
      </c>
      <c r="R116" s="137" t="str">
        <f ca="1">IFERROR(IF(INDIRECT("'game1 ("&amp;$AD116&amp;")'!$a$2")="R",Season_Summary!R116,""),"")</f>
        <v/>
      </c>
      <c r="S116" s="146" t="str">
        <f ca="1">IFERROR(IF(INDIRECT("'game1 ("&amp;$AD116&amp;")'!$a$2")="R",Season_Summary!S116,""),"")</f>
        <v/>
      </c>
      <c r="T116" s="284" t="str">
        <f ca="1">IFERROR(IF(INDIRECT("'game1 ("&amp;$AD116&amp;")'!$a$2")="R",Season_Summary!T116,""),"")</f>
        <v/>
      </c>
      <c r="U116" s="284" t="str">
        <f ca="1">IFERROR(IF(INDIRECT("'game1 ("&amp;$AD116&amp;")'!$a$2")="R",Season_Summary!U116,""),"")</f>
        <v/>
      </c>
      <c r="V116" s="284" t="str">
        <f ca="1">IFERROR(IF(INDIRECT("'game1 ("&amp;$AD116&amp;")'!$a$2")="R",Season_Summary!V116,""),"")</f>
        <v/>
      </c>
      <c r="W116" s="284" t="str">
        <f ca="1">IFERROR(IF(INDIRECT("'game1 ("&amp;$AD116&amp;")'!$a$2")="R",Season_Summary!W116,""),"")</f>
        <v/>
      </c>
      <c r="X116" s="284" t="str">
        <f ca="1">IFERROR(IF(INDIRECT("'game1 ("&amp;$AD116&amp;")'!$a$2")="R",Season_Summary!X116,""),"")</f>
        <v/>
      </c>
      <c r="Y116" s="284" t="str">
        <f ca="1">IFERROR(IF(INDIRECT("'game1 ("&amp;$AD116&amp;")'!$a$2")="R",Season_Summary!Y116,""),"")</f>
        <v/>
      </c>
      <c r="Z116" s="284" t="str">
        <f ca="1">IFERROR(IF(INDIRECT("'game1 ("&amp;$AD116&amp;")'!$a$2")="R",Season_Summary!Z116,""),"")</f>
        <v/>
      </c>
      <c r="AA116" s="284" t="str">
        <f ca="1">IFERROR(IF(INDIRECT("'game1 ("&amp;$AD116&amp;")'!$a$2")="R",Season_Summary!AA116,""),"")</f>
        <v/>
      </c>
      <c r="AB116" s="284" t="str">
        <f ca="1">IFERROR(IF(INDIRECT("'game1 ("&amp;$AD116&amp;")'!$a$2")="R",Season_Summary!AB116,""),"")</f>
        <v/>
      </c>
      <c r="AC116" s="284" t="str">
        <f ca="1">IFERROR(IF(INDIRECT("'game1 ("&amp;$AD116&amp;")'!$a$2")="R",Season_Summary!AC116,""),"")</f>
        <v/>
      </c>
      <c r="AD116" s="165">
        <f t="shared" si="36"/>
        <v>7</v>
      </c>
      <c r="AF116" s="223"/>
      <c r="AG116" s="223"/>
    </row>
    <row r="117" spans="1:33" x14ac:dyDescent="0.25">
      <c r="A117" s="221" t="str">
        <f ca="1">IFERROR(IF(INDIRECT("'game1 ("&amp;$AD117&amp;")'!$a$2")="R",Season_Summary!A117,""),"")</f>
        <v/>
      </c>
      <c r="B117" s="134" t="str">
        <f ca="1">IFERROR(IF(INDIRECT("'game1 ("&amp;$AD117&amp;")'!$a$2")="R",Season_Summary!B117,""),"")</f>
        <v/>
      </c>
      <c r="C117" s="134" t="str">
        <f ca="1">IFERROR(IF(INDIRECT("'game1 ("&amp;$AD117&amp;")'!$a$2")="R",Season_Summary!C117,""),"")</f>
        <v/>
      </c>
      <c r="D117" s="135" t="str">
        <f ca="1">IFERROR(IF(INDIRECT("'game1 ("&amp;$AD117&amp;")'!$a$2")="R",Season_Summary!D117,""),"")</f>
        <v/>
      </c>
      <c r="E117" s="134" t="str">
        <f ca="1">IFERROR(IF(INDIRECT("'game1 ("&amp;$AD117&amp;")'!$a$2")="R",Season_Summary!E117,""),"")</f>
        <v/>
      </c>
      <c r="F117" s="134" t="str">
        <f ca="1">IFERROR(IF(INDIRECT("'game1 ("&amp;$AD117&amp;")'!$a$2")="R",Season_Summary!F117,""),"")</f>
        <v/>
      </c>
      <c r="G117" s="135" t="str">
        <f ca="1">IFERROR(IF(INDIRECT("'game1 ("&amp;$AD117&amp;")'!$a$2")="R",Season_Summary!G117,""),"")</f>
        <v/>
      </c>
      <c r="H117" s="134" t="str">
        <f ca="1">IFERROR(IF(INDIRECT("'game1 ("&amp;$AD117&amp;")'!$a$2")="R",Season_Summary!H117,""),"")</f>
        <v/>
      </c>
      <c r="I117" s="134" t="str">
        <f ca="1">IFERROR(IF(INDIRECT("'game1 ("&amp;$AD117&amp;")'!$a$2")="R",Season_Summary!I117,""),"")</f>
        <v/>
      </c>
      <c r="J117" s="135" t="str">
        <f ca="1">IFERROR(IF(INDIRECT("'game1 ("&amp;$AD117&amp;")'!$a$2")="R",Season_Summary!J117,""),"")</f>
        <v/>
      </c>
      <c r="K117" s="135" t="str">
        <f ca="1">IFERROR(IF(INDIRECT("'game1 ("&amp;$AD117&amp;")'!$a$2")="R",Season_Summary!K117,""),"")</f>
        <v/>
      </c>
      <c r="L117" s="134" t="str">
        <f ca="1">IFERROR(IF(INDIRECT("'game1 ("&amp;$AD117&amp;")'!$a$2")="R",Season_Summary!L117,""),"")</f>
        <v/>
      </c>
      <c r="M117" s="134" t="str">
        <f ca="1">IFERROR(IF(INDIRECT("'game1 ("&amp;$AD117&amp;")'!$a$2")="R",Season_Summary!M117,""),"")</f>
        <v/>
      </c>
      <c r="N117" s="145" t="str">
        <f ca="1">IFERROR(IF(INDIRECT("'game1 ("&amp;$AD117&amp;")'!$a$2")="R",Season_Summary!N117,""),"")</f>
        <v/>
      </c>
      <c r="O117" s="134" t="str">
        <f ca="1">IFERROR(IF(INDIRECT("'game1 ("&amp;$AD117&amp;")'!$a$2")="R",Season_Summary!O117,""),"")</f>
        <v/>
      </c>
      <c r="P117" s="145" t="str">
        <f ca="1">IFERROR(IF(INDIRECT("'game1 ("&amp;$AD117&amp;")'!$a$2")="R",Season_Summary!P117,""),"")</f>
        <v/>
      </c>
      <c r="Q117" s="134" t="str">
        <f ca="1">IFERROR(IF(INDIRECT("'game1 ("&amp;$AD117&amp;")'!$a$2")="R",Season_Summary!Q117,""),"")</f>
        <v/>
      </c>
      <c r="R117" s="134" t="str">
        <f ca="1">IFERROR(IF(INDIRECT("'game1 ("&amp;$AD117&amp;")'!$a$2")="R",Season_Summary!R117,""),"")</f>
        <v/>
      </c>
      <c r="S117" s="145" t="str">
        <f ca="1">IFERROR(IF(INDIRECT("'game1 ("&amp;$AD117&amp;")'!$a$2")="R",Season_Summary!S117,""),"")</f>
        <v/>
      </c>
      <c r="T117" s="284" t="str">
        <f ca="1">IFERROR(IF(INDIRECT("'game1 ("&amp;$AD117&amp;")'!$a$2")="R",Season_Summary!T117,""),"")</f>
        <v/>
      </c>
      <c r="U117" s="284" t="str">
        <f ca="1">IFERROR(IF(INDIRECT("'game1 ("&amp;$AD117&amp;")'!$a$2")="R",Season_Summary!U117,""),"")</f>
        <v/>
      </c>
      <c r="V117" s="284" t="str">
        <f ca="1">IFERROR(IF(INDIRECT("'game1 ("&amp;$AD117&amp;")'!$a$2")="R",Season_Summary!V117,""),"")</f>
        <v/>
      </c>
      <c r="W117" s="284" t="str">
        <f ca="1">IFERROR(IF(INDIRECT("'game1 ("&amp;$AD117&amp;")'!$a$2")="R",Season_Summary!W117,""),"")</f>
        <v/>
      </c>
      <c r="X117" s="284" t="str">
        <f ca="1">IFERROR(IF(INDIRECT("'game1 ("&amp;$AD117&amp;")'!$a$2")="R",Season_Summary!X117,""),"")</f>
        <v/>
      </c>
      <c r="Y117" s="284" t="str">
        <f ca="1">IFERROR(IF(INDIRECT("'game1 ("&amp;$AD117&amp;")'!$a$2")="R",Season_Summary!Y117,""),"")</f>
        <v/>
      </c>
      <c r="Z117" s="284" t="str">
        <f ca="1">IFERROR(IF(INDIRECT("'game1 ("&amp;$AD117&amp;")'!$a$2")="R",Season_Summary!Z117,""),"")</f>
        <v/>
      </c>
      <c r="AA117" s="284" t="str">
        <f ca="1">IFERROR(IF(INDIRECT("'game1 ("&amp;$AD117&amp;")'!$a$2")="R",Season_Summary!AA117,""),"")</f>
        <v/>
      </c>
      <c r="AB117" s="284" t="str">
        <f ca="1">IFERROR(IF(INDIRECT("'game1 ("&amp;$AD117&amp;")'!$a$2")="R",Season_Summary!AB117,""),"")</f>
        <v/>
      </c>
      <c r="AC117" s="284" t="str">
        <f ca="1">IFERROR(IF(INDIRECT("'game1 ("&amp;$AD117&amp;")'!$a$2")="R",Season_Summary!AC117,""),"")</f>
        <v/>
      </c>
      <c r="AD117" s="165">
        <f t="shared" si="36"/>
        <v>8</v>
      </c>
      <c r="AF117" s="223"/>
      <c r="AG117" s="223"/>
    </row>
    <row r="118" spans="1:33" x14ac:dyDescent="0.25">
      <c r="A118" s="136" t="str">
        <f ca="1">IFERROR(IF(INDIRECT("'game1 ("&amp;$AD118&amp;")'!$a$2")="R",Season_Summary!A118,""),"")</f>
        <v/>
      </c>
      <c r="B118" s="137" t="str">
        <f ca="1">IFERROR(IF(INDIRECT("'game1 ("&amp;$AD118&amp;")'!$a$2")="R",Season_Summary!B118,""),"")</f>
        <v/>
      </c>
      <c r="C118" s="137" t="str">
        <f ca="1">IFERROR(IF(INDIRECT("'game1 ("&amp;$AD118&amp;")'!$a$2")="R",Season_Summary!C118,""),"")</f>
        <v/>
      </c>
      <c r="D118" s="138" t="str">
        <f ca="1">IFERROR(IF(INDIRECT("'game1 ("&amp;$AD118&amp;")'!$a$2")="R",Season_Summary!D118,""),"")</f>
        <v/>
      </c>
      <c r="E118" s="137" t="str">
        <f ca="1">IFERROR(IF(INDIRECT("'game1 ("&amp;$AD118&amp;")'!$a$2")="R",Season_Summary!E118,""),"")</f>
        <v/>
      </c>
      <c r="F118" s="137" t="str">
        <f ca="1">IFERROR(IF(INDIRECT("'game1 ("&amp;$AD118&amp;")'!$a$2")="R",Season_Summary!F118,""),"")</f>
        <v/>
      </c>
      <c r="G118" s="138" t="str">
        <f ca="1">IFERROR(IF(INDIRECT("'game1 ("&amp;$AD118&amp;")'!$a$2")="R",Season_Summary!G118,""),"")</f>
        <v/>
      </c>
      <c r="H118" s="137" t="str">
        <f ca="1">IFERROR(IF(INDIRECT("'game1 ("&amp;$AD118&amp;")'!$a$2")="R",Season_Summary!H118,""),"")</f>
        <v/>
      </c>
      <c r="I118" s="137" t="str">
        <f ca="1">IFERROR(IF(INDIRECT("'game1 ("&amp;$AD118&amp;")'!$a$2")="R",Season_Summary!I118,""),"")</f>
        <v/>
      </c>
      <c r="J118" s="138" t="str">
        <f ca="1">IFERROR(IF(INDIRECT("'game1 ("&amp;$AD118&amp;")'!$a$2")="R",Season_Summary!J118,""),"")</f>
        <v/>
      </c>
      <c r="K118" s="138" t="str">
        <f ca="1">IFERROR(IF(INDIRECT("'game1 ("&amp;$AD118&amp;")'!$a$2")="R",Season_Summary!K118,""),"")</f>
        <v/>
      </c>
      <c r="L118" s="137" t="str">
        <f ca="1">IFERROR(IF(INDIRECT("'game1 ("&amp;$AD118&amp;")'!$a$2")="R",Season_Summary!L118,""),"")</f>
        <v/>
      </c>
      <c r="M118" s="137" t="str">
        <f ca="1">IFERROR(IF(INDIRECT("'game1 ("&amp;$AD118&amp;")'!$a$2")="R",Season_Summary!M118,""),"")</f>
        <v/>
      </c>
      <c r="N118" s="146" t="str">
        <f ca="1">IFERROR(IF(INDIRECT("'game1 ("&amp;$AD118&amp;")'!$a$2")="R",Season_Summary!N118,""),"")</f>
        <v/>
      </c>
      <c r="O118" s="137" t="str">
        <f ca="1">IFERROR(IF(INDIRECT("'game1 ("&amp;$AD118&amp;")'!$a$2")="R",Season_Summary!O118,""),"")</f>
        <v/>
      </c>
      <c r="P118" s="146" t="str">
        <f ca="1">IFERROR(IF(INDIRECT("'game1 ("&amp;$AD118&amp;")'!$a$2")="R",Season_Summary!P118,""),"")</f>
        <v/>
      </c>
      <c r="Q118" s="137" t="str">
        <f ca="1">IFERROR(IF(INDIRECT("'game1 ("&amp;$AD118&amp;")'!$a$2")="R",Season_Summary!Q118,""),"")</f>
        <v/>
      </c>
      <c r="R118" s="137" t="str">
        <f ca="1">IFERROR(IF(INDIRECT("'game1 ("&amp;$AD118&amp;")'!$a$2")="R",Season_Summary!R118,""),"")</f>
        <v/>
      </c>
      <c r="S118" s="146" t="str">
        <f ca="1">IFERROR(IF(INDIRECT("'game1 ("&amp;$AD118&amp;")'!$a$2")="R",Season_Summary!S118,""),"")</f>
        <v/>
      </c>
      <c r="T118" s="284" t="str">
        <f ca="1">IFERROR(IF(INDIRECT("'game1 ("&amp;$AD118&amp;")'!$a$2")="R",Season_Summary!T118,""),"")</f>
        <v/>
      </c>
      <c r="U118" s="284" t="str">
        <f ca="1">IFERROR(IF(INDIRECT("'game1 ("&amp;$AD118&amp;")'!$a$2")="R",Season_Summary!U118,""),"")</f>
        <v/>
      </c>
      <c r="V118" s="284" t="str">
        <f ca="1">IFERROR(IF(INDIRECT("'game1 ("&amp;$AD118&amp;")'!$a$2")="R",Season_Summary!V118,""),"")</f>
        <v/>
      </c>
      <c r="W118" s="284" t="str">
        <f ca="1">IFERROR(IF(INDIRECT("'game1 ("&amp;$AD118&amp;")'!$a$2")="R",Season_Summary!W118,""),"")</f>
        <v/>
      </c>
      <c r="X118" s="284" t="str">
        <f ca="1">IFERROR(IF(INDIRECT("'game1 ("&amp;$AD118&amp;")'!$a$2")="R",Season_Summary!X118,""),"")</f>
        <v/>
      </c>
      <c r="Y118" s="284" t="str">
        <f ca="1">IFERROR(IF(INDIRECT("'game1 ("&amp;$AD118&amp;")'!$a$2")="R",Season_Summary!Y118,""),"")</f>
        <v/>
      </c>
      <c r="Z118" s="284" t="str">
        <f ca="1">IFERROR(IF(INDIRECT("'game1 ("&amp;$AD118&amp;")'!$a$2")="R",Season_Summary!Z118,""),"")</f>
        <v/>
      </c>
      <c r="AA118" s="284" t="str">
        <f ca="1">IFERROR(IF(INDIRECT("'game1 ("&amp;$AD118&amp;")'!$a$2")="R",Season_Summary!AA118,""),"")</f>
        <v/>
      </c>
      <c r="AB118" s="284" t="str">
        <f ca="1">IFERROR(IF(INDIRECT("'game1 ("&amp;$AD118&amp;")'!$a$2")="R",Season_Summary!AB118,""),"")</f>
        <v/>
      </c>
      <c r="AC118" s="284" t="str">
        <f ca="1">IFERROR(IF(INDIRECT("'game1 ("&amp;$AD118&amp;")'!$a$2")="R",Season_Summary!AC118,""),"")</f>
        <v/>
      </c>
      <c r="AD118" s="165">
        <f t="shared" si="36"/>
        <v>8</v>
      </c>
      <c r="AF118" s="223"/>
      <c r="AG118" s="223"/>
    </row>
    <row r="119" spans="1:33" x14ac:dyDescent="0.25">
      <c r="A119" s="221" t="str">
        <f ca="1">IFERROR(IF(INDIRECT("'game1 ("&amp;$AD119&amp;")'!$a$2")="R",Season_Summary!A119,""),"")</f>
        <v/>
      </c>
      <c r="B119" s="134" t="str">
        <f ca="1">IFERROR(IF(INDIRECT("'game1 ("&amp;$AD119&amp;")'!$a$2")="R",Season_Summary!B119,""),"")</f>
        <v/>
      </c>
      <c r="C119" s="134" t="str">
        <f ca="1">IFERROR(IF(INDIRECT("'game1 ("&amp;$AD119&amp;")'!$a$2")="R",Season_Summary!C119,""),"")</f>
        <v/>
      </c>
      <c r="D119" s="135" t="str">
        <f ca="1">IFERROR(IF(INDIRECT("'game1 ("&amp;$AD119&amp;")'!$a$2")="R",Season_Summary!D119,""),"")</f>
        <v/>
      </c>
      <c r="E119" s="134" t="str">
        <f ca="1">IFERROR(IF(INDIRECT("'game1 ("&amp;$AD119&amp;")'!$a$2")="R",Season_Summary!E119,""),"")</f>
        <v/>
      </c>
      <c r="F119" s="134" t="str">
        <f ca="1">IFERROR(IF(INDIRECT("'game1 ("&amp;$AD119&amp;")'!$a$2")="R",Season_Summary!F119,""),"")</f>
        <v/>
      </c>
      <c r="G119" s="135" t="str">
        <f ca="1">IFERROR(IF(INDIRECT("'game1 ("&amp;$AD119&amp;")'!$a$2")="R",Season_Summary!G119,""),"")</f>
        <v/>
      </c>
      <c r="H119" s="134" t="str">
        <f ca="1">IFERROR(IF(INDIRECT("'game1 ("&amp;$AD119&amp;")'!$a$2")="R",Season_Summary!H119,""),"")</f>
        <v/>
      </c>
      <c r="I119" s="134" t="str">
        <f ca="1">IFERROR(IF(INDIRECT("'game1 ("&amp;$AD119&amp;")'!$a$2")="R",Season_Summary!I119,""),"")</f>
        <v/>
      </c>
      <c r="J119" s="135" t="str">
        <f ca="1">IFERROR(IF(INDIRECT("'game1 ("&amp;$AD119&amp;")'!$a$2")="R",Season_Summary!J119,""),"")</f>
        <v/>
      </c>
      <c r="K119" s="135" t="str">
        <f ca="1">IFERROR(IF(INDIRECT("'game1 ("&amp;$AD119&amp;")'!$a$2")="R",Season_Summary!K119,""),"")</f>
        <v/>
      </c>
      <c r="L119" s="134" t="str">
        <f ca="1">IFERROR(IF(INDIRECT("'game1 ("&amp;$AD119&amp;")'!$a$2")="R",Season_Summary!L119,""),"")</f>
        <v/>
      </c>
      <c r="M119" s="134" t="str">
        <f ca="1">IFERROR(IF(INDIRECT("'game1 ("&amp;$AD119&amp;")'!$a$2")="R",Season_Summary!M119,""),"")</f>
        <v/>
      </c>
      <c r="N119" s="145" t="str">
        <f ca="1">IFERROR(IF(INDIRECT("'game1 ("&amp;$AD119&amp;")'!$a$2")="R",Season_Summary!N119,""),"")</f>
        <v/>
      </c>
      <c r="O119" s="134" t="str">
        <f ca="1">IFERROR(IF(INDIRECT("'game1 ("&amp;$AD119&amp;")'!$a$2")="R",Season_Summary!O119,""),"")</f>
        <v/>
      </c>
      <c r="P119" s="145" t="str">
        <f ca="1">IFERROR(IF(INDIRECT("'game1 ("&amp;$AD119&amp;")'!$a$2")="R",Season_Summary!P119,""),"")</f>
        <v/>
      </c>
      <c r="Q119" s="134" t="str">
        <f ca="1">IFERROR(IF(INDIRECT("'game1 ("&amp;$AD119&amp;")'!$a$2")="R",Season_Summary!Q119,""),"")</f>
        <v/>
      </c>
      <c r="R119" s="134" t="str">
        <f ca="1">IFERROR(IF(INDIRECT("'game1 ("&amp;$AD119&amp;")'!$a$2")="R",Season_Summary!R119,""),"")</f>
        <v/>
      </c>
      <c r="S119" s="145" t="str">
        <f ca="1">IFERROR(IF(INDIRECT("'game1 ("&amp;$AD119&amp;")'!$a$2")="R",Season_Summary!S119,""),"")</f>
        <v/>
      </c>
      <c r="T119" s="284" t="str">
        <f ca="1">IFERROR(IF(INDIRECT("'game1 ("&amp;$AD119&amp;")'!$a$2")="R",Season_Summary!T119,""),"")</f>
        <v/>
      </c>
      <c r="U119" s="284" t="str">
        <f ca="1">IFERROR(IF(INDIRECT("'game1 ("&amp;$AD119&amp;")'!$a$2")="R",Season_Summary!U119,""),"")</f>
        <v/>
      </c>
      <c r="V119" s="284" t="str">
        <f ca="1">IFERROR(IF(INDIRECT("'game1 ("&amp;$AD119&amp;")'!$a$2")="R",Season_Summary!V119,""),"")</f>
        <v/>
      </c>
      <c r="W119" s="284" t="str">
        <f ca="1">IFERROR(IF(INDIRECT("'game1 ("&amp;$AD119&amp;")'!$a$2")="R",Season_Summary!W119,""),"")</f>
        <v/>
      </c>
      <c r="X119" s="284" t="str">
        <f ca="1">IFERROR(IF(INDIRECT("'game1 ("&amp;$AD119&amp;")'!$a$2")="R",Season_Summary!X119,""),"")</f>
        <v/>
      </c>
      <c r="Y119" s="284" t="str">
        <f ca="1">IFERROR(IF(INDIRECT("'game1 ("&amp;$AD119&amp;")'!$a$2")="R",Season_Summary!Y119,""),"")</f>
        <v/>
      </c>
      <c r="Z119" s="284" t="str">
        <f ca="1">IFERROR(IF(INDIRECT("'game1 ("&amp;$AD119&amp;")'!$a$2")="R",Season_Summary!Z119,""),"")</f>
        <v/>
      </c>
      <c r="AA119" s="284" t="str">
        <f ca="1">IFERROR(IF(INDIRECT("'game1 ("&amp;$AD119&amp;")'!$a$2")="R",Season_Summary!AA119,""),"")</f>
        <v/>
      </c>
      <c r="AB119" s="284" t="str">
        <f ca="1">IFERROR(IF(INDIRECT("'game1 ("&amp;$AD119&amp;")'!$a$2")="R",Season_Summary!AB119,""),"")</f>
        <v/>
      </c>
      <c r="AC119" s="284" t="str">
        <f ca="1">IFERROR(IF(INDIRECT("'game1 ("&amp;$AD119&amp;")'!$a$2")="R",Season_Summary!AC119,""),"")</f>
        <v/>
      </c>
      <c r="AD119" s="165">
        <f t="shared" si="36"/>
        <v>9</v>
      </c>
      <c r="AF119" s="223"/>
      <c r="AG119" s="223"/>
    </row>
    <row r="120" spans="1:33" x14ac:dyDescent="0.25">
      <c r="A120" s="136" t="str">
        <f ca="1">IFERROR(IF(INDIRECT("'game1 ("&amp;$AD120&amp;")'!$a$2")="R",Season_Summary!A120,""),"")</f>
        <v/>
      </c>
      <c r="B120" s="137" t="str">
        <f ca="1">IFERROR(IF(INDIRECT("'game1 ("&amp;$AD120&amp;")'!$a$2")="R",Season_Summary!B120,""),"")</f>
        <v/>
      </c>
      <c r="C120" s="137" t="str">
        <f ca="1">IFERROR(IF(INDIRECT("'game1 ("&amp;$AD120&amp;")'!$a$2")="R",Season_Summary!C120,""),"")</f>
        <v/>
      </c>
      <c r="D120" s="138" t="str">
        <f ca="1">IFERROR(IF(INDIRECT("'game1 ("&amp;$AD120&amp;")'!$a$2")="R",Season_Summary!D120,""),"")</f>
        <v/>
      </c>
      <c r="E120" s="137" t="str">
        <f ca="1">IFERROR(IF(INDIRECT("'game1 ("&amp;$AD120&amp;")'!$a$2")="R",Season_Summary!E120,""),"")</f>
        <v/>
      </c>
      <c r="F120" s="137" t="str">
        <f ca="1">IFERROR(IF(INDIRECT("'game1 ("&amp;$AD120&amp;")'!$a$2")="R",Season_Summary!F120,""),"")</f>
        <v/>
      </c>
      <c r="G120" s="138" t="str">
        <f ca="1">IFERROR(IF(INDIRECT("'game1 ("&amp;$AD120&amp;")'!$a$2")="R",Season_Summary!G120,""),"")</f>
        <v/>
      </c>
      <c r="H120" s="137" t="str">
        <f ca="1">IFERROR(IF(INDIRECT("'game1 ("&amp;$AD120&amp;")'!$a$2")="R",Season_Summary!H120,""),"")</f>
        <v/>
      </c>
      <c r="I120" s="137" t="str">
        <f ca="1">IFERROR(IF(INDIRECT("'game1 ("&amp;$AD120&amp;")'!$a$2")="R",Season_Summary!I120,""),"")</f>
        <v/>
      </c>
      <c r="J120" s="138" t="str">
        <f ca="1">IFERROR(IF(INDIRECT("'game1 ("&amp;$AD120&amp;")'!$a$2")="R",Season_Summary!J120,""),"")</f>
        <v/>
      </c>
      <c r="K120" s="138" t="str">
        <f ca="1">IFERROR(IF(INDIRECT("'game1 ("&amp;$AD120&amp;")'!$a$2")="R",Season_Summary!K120,""),"")</f>
        <v/>
      </c>
      <c r="L120" s="137" t="str">
        <f ca="1">IFERROR(IF(INDIRECT("'game1 ("&amp;$AD120&amp;")'!$a$2")="R",Season_Summary!L120,""),"")</f>
        <v/>
      </c>
      <c r="M120" s="137" t="str">
        <f ca="1">IFERROR(IF(INDIRECT("'game1 ("&amp;$AD120&amp;")'!$a$2")="R",Season_Summary!M120,""),"")</f>
        <v/>
      </c>
      <c r="N120" s="146" t="str">
        <f ca="1">IFERROR(IF(INDIRECT("'game1 ("&amp;$AD120&amp;")'!$a$2")="R",Season_Summary!N120,""),"")</f>
        <v/>
      </c>
      <c r="O120" s="137" t="str">
        <f ca="1">IFERROR(IF(INDIRECT("'game1 ("&amp;$AD120&amp;")'!$a$2")="R",Season_Summary!O120,""),"")</f>
        <v/>
      </c>
      <c r="P120" s="146" t="str">
        <f ca="1">IFERROR(IF(INDIRECT("'game1 ("&amp;$AD120&amp;")'!$a$2")="R",Season_Summary!P120,""),"")</f>
        <v/>
      </c>
      <c r="Q120" s="137" t="str">
        <f ca="1">IFERROR(IF(INDIRECT("'game1 ("&amp;$AD120&amp;")'!$a$2")="R",Season_Summary!Q120,""),"")</f>
        <v/>
      </c>
      <c r="R120" s="137" t="str">
        <f ca="1">IFERROR(IF(INDIRECT("'game1 ("&amp;$AD120&amp;")'!$a$2")="R",Season_Summary!R120,""),"")</f>
        <v/>
      </c>
      <c r="S120" s="146" t="str">
        <f ca="1">IFERROR(IF(INDIRECT("'game1 ("&amp;$AD120&amp;")'!$a$2")="R",Season_Summary!S120,""),"")</f>
        <v/>
      </c>
      <c r="T120" s="284" t="str">
        <f ca="1">IFERROR(IF(INDIRECT("'game1 ("&amp;$AD120&amp;")'!$a$2")="R",Season_Summary!T120,""),"")</f>
        <v/>
      </c>
      <c r="U120" s="284" t="str">
        <f ca="1">IFERROR(IF(INDIRECT("'game1 ("&amp;$AD120&amp;")'!$a$2")="R",Season_Summary!U120,""),"")</f>
        <v/>
      </c>
      <c r="V120" s="284" t="str">
        <f ca="1">IFERROR(IF(INDIRECT("'game1 ("&amp;$AD120&amp;")'!$a$2")="R",Season_Summary!V120,""),"")</f>
        <v/>
      </c>
      <c r="W120" s="284" t="str">
        <f ca="1">IFERROR(IF(INDIRECT("'game1 ("&amp;$AD120&amp;")'!$a$2")="R",Season_Summary!W120,""),"")</f>
        <v/>
      </c>
      <c r="X120" s="284" t="str">
        <f ca="1">IFERROR(IF(INDIRECT("'game1 ("&amp;$AD120&amp;")'!$a$2")="R",Season_Summary!X120,""),"")</f>
        <v/>
      </c>
      <c r="Y120" s="284" t="str">
        <f ca="1">IFERROR(IF(INDIRECT("'game1 ("&amp;$AD120&amp;")'!$a$2")="R",Season_Summary!Y120,""),"")</f>
        <v/>
      </c>
      <c r="Z120" s="284" t="str">
        <f ca="1">IFERROR(IF(INDIRECT("'game1 ("&amp;$AD120&amp;")'!$a$2")="R",Season_Summary!Z120,""),"")</f>
        <v/>
      </c>
      <c r="AA120" s="284" t="str">
        <f ca="1">IFERROR(IF(INDIRECT("'game1 ("&amp;$AD120&amp;")'!$a$2")="R",Season_Summary!AA120,""),"")</f>
        <v/>
      </c>
      <c r="AB120" s="284" t="str">
        <f ca="1">IFERROR(IF(INDIRECT("'game1 ("&amp;$AD120&amp;")'!$a$2")="R",Season_Summary!AB120,""),"")</f>
        <v/>
      </c>
      <c r="AC120" s="284" t="str">
        <f ca="1">IFERROR(IF(INDIRECT("'game1 ("&amp;$AD120&amp;")'!$a$2")="R",Season_Summary!AC120,""),"")</f>
        <v/>
      </c>
      <c r="AD120" s="165">
        <f t="shared" si="36"/>
        <v>9</v>
      </c>
      <c r="AF120" s="223"/>
      <c r="AG120" s="223"/>
    </row>
    <row r="121" spans="1:33" x14ac:dyDescent="0.25">
      <c r="A121" s="221" t="str">
        <f ca="1">IFERROR(IF(INDIRECT("'game1 ("&amp;$AD121&amp;")'!$a$2")="R",Season_Summary!A121,""),"")</f>
        <v/>
      </c>
      <c r="B121" s="134" t="str">
        <f ca="1">IFERROR(IF(INDIRECT("'game1 ("&amp;$AD121&amp;")'!$a$2")="R",Season_Summary!B121,""),"")</f>
        <v/>
      </c>
      <c r="C121" s="134" t="str">
        <f ca="1">IFERROR(IF(INDIRECT("'game1 ("&amp;$AD121&amp;")'!$a$2")="R",Season_Summary!C121,""),"")</f>
        <v/>
      </c>
      <c r="D121" s="135" t="str">
        <f ca="1">IFERROR(IF(INDIRECT("'game1 ("&amp;$AD121&amp;")'!$a$2")="R",Season_Summary!D121,""),"")</f>
        <v/>
      </c>
      <c r="E121" s="134" t="str">
        <f ca="1">IFERROR(IF(INDIRECT("'game1 ("&amp;$AD121&amp;")'!$a$2")="R",Season_Summary!E121,""),"")</f>
        <v/>
      </c>
      <c r="F121" s="134" t="str">
        <f ca="1">IFERROR(IF(INDIRECT("'game1 ("&amp;$AD121&amp;")'!$a$2")="R",Season_Summary!F121,""),"")</f>
        <v/>
      </c>
      <c r="G121" s="135" t="str">
        <f ca="1">IFERROR(IF(INDIRECT("'game1 ("&amp;$AD121&amp;")'!$a$2")="R",Season_Summary!G121,""),"")</f>
        <v/>
      </c>
      <c r="H121" s="134" t="str">
        <f ca="1">IFERROR(IF(INDIRECT("'game1 ("&amp;$AD121&amp;")'!$a$2")="R",Season_Summary!H121,""),"")</f>
        <v/>
      </c>
      <c r="I121" s="134" t="str">
        <f ca="1">IFERROR(IF(INDIRECT("'game1 ("&amp;$AD121&amp;")'!$a$2")="R",Season_Summary!I121,""),"")</f>
        <v/>
      </c>
      <c r="J121" s="135" t="str">
        <f ca="1">IFERROR(IF(INDIRECT("'game1 ("&amp;$AD121&amp;")'!$a$2")="R",Season_Summary!J121,""),"")</f>
        <v/>
      </c>
      <c r="K121" s="135" t="str">
        <f ca="1">IFERROR(IF(INDIRECT("'game1 ("&amp;$AD121&amp;")'!$a$2")="R",Season_Summary!K121,""),"")</f>
        <v/>
      </c>
      <c r="L121" s="134" t="str">
        <f ca="1">IFERROR(IF(INDIRECT("'game1 ("&amp;$AD121&amp;")'!$a$2")="R",Season_Summary!L121,""),"")</f>
        <v/>
      </c>
      <c r="M121" s="134" t="str">
        <f ca="1">IFERROR(IF(INDIRECT("'game1 ("&amp;$AD121&amp;")'!$a$2")="R",Season_Summary!M121,""),"")</f>
        <v/>
      </c>
      <c r="N121" s="145" t="str">
        <f ca="1">IFERROR(IF(INDIRECT("'game1 ("&amp;$AD121&amp;")'!$a$2")="R",Season_Summary!N121,""),"")</f>
        <v/>
      </c>
      <c r="O121" s="134" t="str">
        <f ca="1">IFERROR(IF(INDIRECT("'game1 ("&amp;$AD121&amp;")'!$a$2")="R",Season_Summary!O121,""),"")</f>
        <v/>
      </c>
      <c r="P121" s="145" t="str">
        <f ca="1">IFERROR(IF(INDIRECT("'game1 ("&amp;$AD121&amp;")'!$a$2")="R",Season_Summary!P121,""),"")</f>
        <v/>
      </c>
      <c r="Q121" s="134" t="str">
        <f ca="1">IFERROR(IF(INDIRECT("'game1 ("&amp;$AD121&amp;")'!$a$2")="R",Season_Summary!Q121,""),"")</f>
        <v/>
      </c>
      <c r="R121" s="134" t="str">
        <f ca="1">IFERROR(IF(INDIRECT("'game1 ("&amp;$AD121&amp;")'!$a$2")="R",Season_Summary!R121,""),"")</f>
        <v/>
      </c>
      <c r="S121" s="145" t="str">
        <f ca="1">IFERROR(IF(INDIRECT("'game1 ("&amp;$AD121&amp;")'!$a$2")="R",Season_Summary!S121,""),"")</f>
        <v/>
      </c>
      <c r="T121" s="284" t="str">
        <f ca="1">IFERROR(IF(INDIRECT("'game1 ("&amp;$AD121&amp;")'!$a$2")="R",Season_Summary!T121,""),"")</f>
        <v/>
      </c>
      <c r="U121" s="284" t="str">
        <f ca="1">IFERROR(IF(INDIRECT("'game1 ("&amp;$AD121&amp;")'!$a$2")="R",Season_Summary!U121,""),"")</f>
        <v/>
      </c>
      <c r="V121" s="284" t="str">
        <f ca="1">IFERROR(IF(INDIRECT("'game1 ("&amp;$AD121&amp;")'!$a$2")="R",Season_Summary!V121,""),"")</f>
        <v/>
      </c>
      <c r="W121" s="284" t="str">
        <f ca="1">IFERROR(IF(INDIRECT("'game1 ("&amp;$AD121&amp;")'!$a$2")="R",Season_Summary!W121,""),"")</f>
        <v/>
      </c>
      <c r="X121" s="284" t="str">
        <f ca="1">IFERROR(IF(INDIRECT("'game1 ("&amp;$AD121&amp;")'!$a$2")="R",Season_Summary!X121,""),"")</f>
        <v/>
      </c>
      <c r="Y121" s="284" t="str">
        <f ca="1">IFERROR(IF(INDIRECT("'game1 ("&amp;$AD121&amp;")'!$a$2")="R",Season_Summary!Y121,""),"")</f>
        <v/>
      </c>
      <c r="Z121" s="284" t="str">
        <f ca="1">IFERROR(IF(INDIRECT("'game1 ("&amp;$AD121&amp;")'!$a$2")="R",Season_Summary!Z121,""),"")</f>
        <v/>
      </c>
      <c r="AA121" s="284" t="str">
        <f ca="1">IFERROR(IF(INDIRECT("'game1 ("&amp;$AD121&amp;")'!$a$2")="R",Season_Summary!AA121,""),"")</f>
        <v/>
      </c>
      <c r="AB121" s="284" t="str">
        <f ca="1">IFERROR(IF(INDIRECT("'game1 ("&amp;$AD121&amp;")'!$a$2")="R",Season_Summary!AB121,""),"")</f>
        <v/>
      </c>
      <c r="AC121" s="284" t="str">
        <f ca="1">IFERROR(IF(INDIRECT("'game1 ("&amp;$AD121&amp;")'!$a$2")="R",Season_Summary!AC121,""),"")</f>
        <v/>
      </c>
      <c r="AD121" s="165">
        <f t="shared" si="36"/>
        <v>10</v>
      </c>
    </row>
    <row r="122" spans="1:33" x14ac:dyDescent="0.25">
      <c r="A122" s="136" t="str">
        <f ca="1">IFERROR(IF(INDIRECT("'game1 ("&amp;$AD122&amp;")'!$a$2")="R",Season_Summary!A122,""),"")</f>
        <v/>
      </c>
      <c r="B122" s="137" t="str">
        <f ca="1">IFERROR(IF(INDIRECT("'game1 ("&amp;$AD122&amp;")'!$a$2")="R",Season_Summary!B122,""),"")</f>
        <v/>
      </c>
      <c r="C122" s="137" t="str">
        <f ca="1">IFERROR(IF(INDIRECT("'game1 ("&amp;$AD122&amp;")'!$a$2")="R",Season_Summary!C122,""),"")</f>
        <v/>
      </c>
      <c r="D122" s="138" t="str">
        <f ca="1">IFERROR(IF(INDIRECT("'game1 ("&amp;$AD122&amp;")'!$a$2")="R",Season_Summary!D122,""),"")</f>
        <v/>
      </c>
      <c r="E122" s="137" t="str">
        <f ca="1">IFERROR(IF(INDIRECT("'game1 ("&amp;$AD122&amp;")'!$a$2")="R",Season_Summary!E122,""),"")</f>
        <v/>
      </c>
      <c r="F122" s="137" t="str">
        <f ca="1">IFERROR(IF(INDIRECT("'game1 ("&amp;$AD122&amp;")'!$a$2")="R",Season_Summary!F122,""),"")</f>
        <v/>
      </c>
      <c r="G122" s="138" t="str">
        <f ca="1">IFERROR(IF(INDIRECT("'game1 ("&amp;$AD122&amp;")'!$a$2")="R",Season_Summary!G122,""),"")</f>
        <v/>
      </c>
      <c r="H122" s="137" t="str">
        <f ca="1">IFERROR(IF(INDIRECT("'game1 ("&amp;$AD122&amp;")'!$a$2")="R",Season_Summary!H122,""),"")</f>
        <v/>
      </c>
      <c r="I122" s="137" t="str">
        <f ca="1">IFERROR(IF(INDIRECT("'game1 ("&amp;$AD122&amp;")'!$a$2")="R",Season_Summary!I122,""),"")</f>
        <v/>
      </c>
      <c r="J122" s="138" t="str">
        <f ca="1">IFERROR(IF(INDIRECT("'game1 ("&amp;$AD122&amp;")'!$a$2")="R",Season_Summary!J122,""),"")</f>
        <v/>
      </c>
      <c r="K122" s="138" t="str">
        <f ca="1">IFERROR(IF(INDIRECT("'game1 ("&amp;$AD122&amp;")'!$a$2")="R",Season_Summary!K122,""),"")</f>
        <v/>
      </c>
      <c r="L122" s="137" t="str">
        <f ca="1">IFERROR(IF(INDIRECT("'game1 ("&amp;$AD122&amp;")'!$a$2")="R",Season_Summary!L122,""),"")</f>
        <v/>
      </c>
      <c r="M122" s="137" t="str">
        <f ca="1">IFERROR(IF(INDIRECT("'game1 ("&amp;$AD122&amp;")'!$a$2")="R",Season_Summary!M122,""),"")</f>
        <v/>
      </c>
      <c r="N122" s="146" t="str">
        <f ca="1">IFERROR(IF(INDIRECT("'game1 ("&amp;$AD122&amp;")'!$a$2")="R",Season_Summary!N122,""),"")</f>
        <v/>
      </c>
      <c r="O122" s="137" t="str">
        <f ca="1">IFERROR(IF(INDIRECT("'game1 ("&amp;$AD122&amp;")'!$a$2")="R",Season_Summary!O122,""),"")</f>
        <v/>
      </c>
      <c r="P122" s="146" t="str">
        <f ca="1">IFERROR(IF(INDIRECT("'game1 ("&amp;$AD122&amp;")'!$a$2")="R",Season_Summary!P122,""),"")</f>
        <v/>
      </c>
      <c r="Q122" s="137" t="str">
        <f ca="1">IFERROR(IF(INDIRECT("'game1 ("&amp;$AD122&amp;")'!$a$2")="R",Season_Summary!Q122,""),"")</f>
        <v/>
      </c>
      <c r="R122" s="137" t="str">
        <f ca="1">IFERROR(IF(INDIRECT("'game1 ("&amp;$AD122&amp;")'!$a$2")="R",Season_Summary!R122,""),"")</f>
        <v/>
      </c>
      <c r="S122" s="146" t="str">
        <f ca="1">IFERROR(IF(INDIRECT("'game1 ("&amp;$AD122&amp;")'!$a$2")="R",Season_Summary!S122,""),"")</f>
        <v/>
      </c>
      <c r="T122" s="284" t="str">
        <f ca="1">IFERROR(IF(INDIRECT("'game1 ("&amp;$AD122&amp;")'!$a$2")="R",Season_Summary!T122,""),"")</f>
        <v/>
      </c>
      <c r="U122" s="284" t="str">
        <f ca="1">IFERROR(IF(INDIRECT("'game1 ("&amp;$AD122&amp;")'!$a$2")="R",Season_Summary!U122,""),"")</f>
        <v/>
      </c>
      <c r="V122" s="284" t="str">
        <f ca="1">IFERROR(IF(INDIRECT("'game1 ("&amp;$AD122&amp;")'!$a$2")="R",Season_Summary!V122,""),"")</f>
        <v/>
      </c>
      <c r="W122" s="284" t="str">
        <f ca="1">IFERROR(IF(INDIRECT("'game1 ("&amp;$AD122&amp;")'!$a$2")="R",Season_Summary!W122,""),"")</f>
        <v/>
      </c>
      <c r="X122" s="284" t="str">
        <f ca="1">IFERROR(IF(INDIRECT("'game1 ("&amp;$AD122&amp;")'!$a$2")="R",Season_Summary!X122,""),"")</f>
        <v/>
      </c>
      <c r="Y122" s="284" t="str">
        <f ca="1">IFERROR(IF(INDIRECT("'game1 ("&amp;$AD122&amp;")'!$a$2")="R",Season_Summary!Y122,""),"")</f>
        <v/>
      </c>
      <c r="Z122" s="284" t="str">
        <f ca="1">IFERROR(IF(INDIRECT("'game1 ("&amp;$AD122&amp;")'!$a$2")="R",Season_Summary!Z122,""),"")</f>
        <v/>
      </c>
      <c r="AA122" s="284" t="str">
        <f ca="1">IFERROR(IF(INDIRECT("'game1 ("&amp;$AD122&amp;")'!$a$2")="R",Season_Summary!AA122,""),"")</f>
        <v/>
      </c>
      <c r="AB122" s="284" t="str">
        <f ca="1">IFERROR(IF(INDIRECT("'game1 ("&amp;$AD122&amp;")'!$a$2")="R",Season_Summary!AB122,""),"")</f>
        <v/>
      </c>
      <c r="AC122" s="284" t="str">
        <f ca="1">IFERROR(IF(INDIRECT("'game1 ("&amp;$AD122&amp;")'!$a$2")="R",Season_Summary!AC122,""),"")</f>
        <v/>
      </c>
      <c r="AD122" s="165">
        <f t="shared" si="36"/>
        <v>10</v>
      </c>
    </row>
    <row r="123" spans="1:33" x14ac:dyDescent="0.25">
      <c r="A123" s="221" t="str">
        <f ca="1">IFERROR(IF(INDIRECT("'game1 ("&amp;$AD123&amp;")'!$a$2")="R",Season_Summary!A123,""),"")</f>
        <v>Moorcroft: 1/18/18 **</v>
      </c>
      <c r="B123" s="134">
        <f ca="1">IFERROR(IF(INDIRECT("'game1 ("&amp;$AD123&amp;")'!$a$2")="R",Season_Summary!B123,""),"")</f>
        <v>8</v>
      </c>
      <c r="C123" s="134">
        <f ca="1">IFERROR(IF(INDIRECT("'game1 ("&amp;$AD123&amp;")'!$a$2")="R",Season_Summary!C123,""),"")</f>
        <v>19</v>
      </c>
      <c r="D123" s="135">
        <f ca="1">IFERROR(IF(INDIRECT("'game1 ("&amp;$AD123&amp;")'!$a$2")="R",Season_Summary!D123,""),"")</f>
        <v>0.42105263157894735</v>
      </c>
      <c r="E123" s="134">
        <f ca="1">IFERROR(IF(INDIRECT("'game1 ("&amp;$AD123&amp;")'!$a$2")="R",Season_Summary!E123,""),"")</f>
        <v>22</v>
      </c>
      <c r="F123" s="134">
        <f ca="1">IFERROR(IF(INDIRECT("'game1 ("&amp;$AD123&amp;")'!$a$2")="R",Season_Summary!F123,""),"")</f>
        <v>42</v>
      </c>
      <c r="G123" s="135">
        <f ca="1">IFERROR(IF(INDIRECT("'game1 ("&amp;$AD123&amp;")'!$a$2")="R",Season_Summary!G123,""),"")</f>
        <v>0.52380952380952384</v>
      </c>
      <c r="H123" s="134">
        <f ca="1">IFERROR(IF(INDIRECT("'game1 ("&amp;$AD123&amp;")'!$a$2")="R",Season_Summary!H123,""),"")</f>
        <v>6</v>
      </c>
      <c r="I123" s="134">
        <f ca="1">IFERROR(IF(INDIRECT("'game1 ("&amp;$AD123&amp;")'!$a$2")="R",Season_Summary!I123,""),"")</f>
        <v>12</v>
      </c>
      <c r="J123" s="135">
        <f ca="1">IFERROR(IF(INDIRECT("'game1 ("&amp;$AD123&amp;")'!$a$2")="R",Season_Summary!J123,""),"")</f>
        <v>0.5</v>
      </c>
      <c r="K123" s="135">
        <f ca="1">IFERROR(IF(INDIRECT("'game1 ("&amp;$AD123&amp;")'!$a$2")="R",Season_Summary!K123,""),"")</f>
        <v>0.49180327868852458</v>
      </c>
      <c r="L123" s="134">
        <f ca="1">IFERROR(IF(INDIRECT("'game1 ("&amp;$AD123&amp;")'!$a$2")="R",Season_Summary!L123,""),"")</f>
        <v>14</v>
      </c>
      <c r="M123" s="134">
        <f ca="1">IFERROR(IF(INDIRECT("'game1 ("&amp;$AD123&amp;")'!$a$2")="R",Season_Summary!M123,""),"")</f>
        <v>29</v>
      </c>
      <c r="N123" s="145">
        <f ca="1">IFERROR(IF(INDIRECT("'game1 ("&amp;$AD123&amp;")'!$a$2")="R",Season_Summary!N123,""),"")</f>
        <v>43</v>
      </c>
      <c r="O123" s="134">
        <f ca="1">IFERROR(IF(INDIRECT("'game1 ("&amp;$AD123&amp;")'!$a$2")="R",Season_Summary!O123,""),"")</f>
        <v>24</v>
      </c>
      <c r="P123" s="145">
        <f ca="1">IFERROR(IF(INDIRECT("'game1 ("&amp;$AD123&amp;")'!$a$2")="R",Season_Summary!P123,""),"")</f>
        <v>13</v>
      </c>
      <c r="Q123" s="134">
        <f ca="1">IFERROR(IF(INDIRECT("'game1 ("&amp;$AD123&amp;")'!$a$2")="R",Season_Summary!Q123,""),"")</f>
        <v>0</v>
      </c>
      <c r="R123" s="134">
        <f ca="1">IFERROR(IF(INDIRECT("'game1 ("&amp;$AD123&amp;")'!$a$2")="R",Season_Summary!R123,""),"")</f>
        <v>14</v>
      </c>
      <c r="S123" s="145">
        <f ca="1">IFERROR(IF(INDIRECT("'game1 ("&amp;$AD123&amp;")'!$a$2")="R",Season_Summary!S123,""),"")</f>
        <v>11</v>
      </c>
      <c r="T123" s="284" t="str">
        <f ca="1">IFERROR(IF(INDIRECT("'game1 ("&amp;$AD123&amp;")'!$a$2")="R",Season_Summary!T123,""),"")</f>
        <v>18 - J Caylor, 12</v>
      </c>
      <c r="U123" s="284">
        <f ca="1">IFERROR(IF(INDIRECT("'game1 ("&amp;$AD123&amp;")'!$a$2")="R",Season_Summary!U123,""),"")</f>
        <v>0</v>
      </c>
      <c r="V123" s="284">
        <f ca="1">IFERROR(IF(INDIRECT("'game1 ("&amp;$AD123&amp;")'!$a$2")="R",Season_Summary!V123,""),"")</f>
        <v>0</v>
      </c>
      <c r="W123" s="284" t="str">
        <f ca="1">IFERROR(IF(INDIRECT("'game1 ("&amp;$AD123&amp;")'!$a$2")="R",Season_Summary!W123,""),"")</f>
        <v>10 - J Caylor, 12</v>
      </c>
      <c r="X123" s="284">
        <f ca="1">IFERROR(IF(INDIRECT("'game1 ("&amp;$AD123&amp;")'!$a$2")="R",Season_Summary!X123,""),"")</f>
        <v>0</v>
      </c>
      <c r="Y123" s="284">
        <f ca="1">IFERROR(IF(INDIRECT("'game1 ("&amp;$AD123&amp;")'!$a$2")="R",Season_Summary!Y123,""),"")</f>
        <v>0</v>
      </c>
      <c r="Z123" s="284" t="str">
        <f ca="1">IFERROR(IF(INDIRECT("'game1 ("&amp;$AD123&amp;")'!$a$2")="R",Season_Summary!Z123,""),"")</f>
        <v>7 - J Claycomb, 10</v>
      </c>
      <c r="AA123" s="284">
        <f ca="1">IFERROR(IF(INDIRECT("'game1 ("&amp;$AD123&amp;")'!$a$2")="R",Season_Summary!AA123,""),"")</f>
        <v>0</v>
      </c>
      <c r="AB123" s="284">
        <f ca="1">IFERROR(IF(INDIRECT("'game1 ("&amp;$AD123&amp;")'!$a$2")="R",Season_Summary!AB123,""),"")</f>
        <v>0</v>
      </c>
      <c r="AC123" s="284">
        <f ca="1">IFERROR(IF(INDIRECT("'game1 ("&amp;$AD123&amp;")'!$a$2")="R",Season_Summary!AC123,""),"")</f>
        <v>0</v>
      </c>
      <c r="AD123" s="165">
        <f t="shared" si="36"/>
        <v>11</v>
      </c>
    </row>
    <row r="124" spans="1:33" x14ac:dyDescent="0.25">
      <c r="A124" s="136" t="str">
        <f ca="1">IFERROR(IF(INDIRECT("'game1 ("&amp;$AD124&amp;")'!$a$2")="R",Season_Summary!A124,""),"")</f>
        <v xml:space="preserve">74 - 38 </v>
      </c>
      <c r="B124" s="137">
        <f ca="1">IFERROR(IF(INDIRECT("'game1 ("&amp;$AD124&amp;")'!$a$2")="R",Season_Summary!B124,""),"")</f>
        <v>5</v>
      </c>
      <c r="C124" s="137">
        <f ca="1">IFERROR(IF(INDIRECT("'game1 ("&amp;$AD124&amp;")'!$a$2")="R",Season_Summary!C124,""),"")</f>
        <v>23</v>
      </c>
      <c r="D124" s="138">
        <f ca="1">IFERROR(IF(INDIRECT("'game1 ("&amp;$AD124&amp;")'!$a$2")="R",Season_Summary!D124,""),"")</f>
        <v>0.21739130434782608</v>
      </c>
      <c r="E124" s="137">
        <f ca="1">IFERROR(IF(INDIRECT("'game1 ("&amp;$AD124&amp;")'!$a$2")="R",Season_Summary!E124,""),"")</f>
        <v>10</v>
      </c>
      <c r="F124" s="137">
        <f ca="1">IFERROR(IF(INDIRECT("'game1 ("&amp;$AD124&amp;")'!$a$2")="R",Season_Summary!F124,""),"")</f>
        <v>28</v>
      </c>
      <c r="G124" s="138">
        <f ca="1">IFERROR(IF(INDIRECT("'game1 ("&amp;$AD124&amp;")'!$a$2")="R",Season_Summary!G124,""),"")</f>
        <v>0.35714285714285715</v>
      </c>
      <c r="H124" s="137">
        <f ca="1">IFERROR(IF(INDIRECT("'game1 ("&amp;$AD124&amp;")'!$a$2")="R",Season_Summary!H124,""),"")</f>
        <v>3</v>
      </c>
      <c r="I124" s="137">
        <f ca="1">IFERROR(IF(INDIRECT("'game1 ("&amp;$AD124&amp;")'!$a$2")="R",Season_Summary!I124,""),"")</f>
        <v>6</v>
      </c>
      <c r="J124" s="138">
        <f ca="1">IFERROR(IF(INDIRECT("'game1 ("&amp;$AD124&amp;")'!$a$2")="R",Season_Summary!J124,""),"")</f>
        <v>0.5</v>
      </c>
      <c r="K124" s="138">
        <f ca="1">IFERROR(IF(INDIRECT("'game1 ("&amp;$AD124&amp;")'!$a$2")="R",Season_Summary!K124,""),"")</f>
        <v>0.29411764705882354</v>
      </c>
      <c r="L124" s="137">
        <f ca="1">IFERROR(IF(INDIRECT("'game1 ("&amp;$AD124&amp;")'!$a$2")="R",Season_Summary!L124,""),"")</f>
        <v>10</v>
      </c>
      <c r="M124" s="137">
        <f ca="1">IFERROR(IF(INDIRECT("'game1 ("&amp;$AD124&amp;")'!$a$2")="R",Season_Summary!M124,""),"")</f>
        <v>19</v>
      </c>
      <c r="N124" s="146">
        <f ca="1">IFERROR(IF(INDIRECT("'game1 ("&amp;$AD124&amp;")'!$a$2")="R",Season_Summary!N124,""),"")</f>
        <v>29</v>
      </c>
      <c r="O124" s="137">
        <f ca="1">IFERROR(IF(INDIRECT("'game1 ("&amp;$AD124&amp;")'!$a$2")="R",Season_Summary!O124,""),"")</f>
        <v>9</v>
      </c>
      <c r="P124" s="146">
        <f ca="1">IFERROR(IF(INDIRECT("'game1 ("&amp;$AD124&amp;")'!$a$2")="R",Season_Summary!P124,""),"")</f>
        <v>4</v>
      </c>
      <c r="Q124" s="137">
        <f ca="1">IFERROR(IF(INDIRECT("'game1 ("&amp;$AD124&amp;")'!$a$2")="R",Season_Summary!Q124,""),"")</f>
        <v>0</v>
      </c>
      <c r="R124" s="137">
        <f ca="1">IFERROR(IF(INDIRECT("'game1 ("&amp;$AD124&amp;")'!$a$2")="R",Season_Summary!R124,""),"")</f>
        <v>23</v>
      </c>
      <c r="S124" s="146">
        <f ca="1">IFERROR(IF(INDIRECT("'game1 ("&amp;$AD124&amp;")'!$a$2")="R",Season_Summary!S124,""),"")</f>
        <v>12</v>
      </c>
      <c r="T124" s="284">
        <f ca="1">IFERROR(IF(INDIRECT("'game1 ("&amp;$AD124&amp;")'!$a$2")="R",Season_Summary!T124,""),"")</f>
        <v>0</v>
      </c>
      <c r="U124" s="284">
        <f ca="1">IFERROR(IF(INDIRECT("'game1 ("&amp;$AD124&amp;")'!$a$2")="R",Season_Summary!U124,""),"")</f>
        <v>0</v>
      </c>
      <c r="V124" s="284">
        <f ca="1">IFERROR(IF(INDIRECT("'game1 ("&amp;$AD124&amp;")'!$a$2")="R",Season_Summary!V124,""),"")</f>
        <v>0</v>
      </c>
      <c r="W124" s="284">
        <f ca="1">IFERROR(IF(INDIRECT("'game1 ("&amp;$AD124&amp;")'!$a$2")="R",Season_Summary!W124,""),"")</f>
        <v>0</v>
      </c>
      <c r="X124" s="284">
        <f ca="1">IFERROR(IF(INDIRECT("'game1 ("&amp;$AD124&amp;")'!$a$2")="R",Season_Summary!X124,""),"")</f>
        <v>0</v>
      </c>
      <c r="Y124" s="284">
        <f ca="1">IFERROR(IF(INDIRECT("'game1 ("&amp;$AD124&amp;")'!$a$2")="R",Season_Summary!Y124,""),"")</f>
        <v>0</v>
      </c>
      <c r="Z124" s="284">
        <f ca="1">IFERROR(IF(INDIRECT("'game1 ("&amp;$AD124&amp;")'!$a$2")="R",Season_Summary!Z124,""),"")</f>
        <v>0</v>
      </c>
      <c r="AA124" s="284">
        <f ca="1">IFERROR(IF(INDIRECT("'game1 ("&amp;$AD124&amp;")'!$a$2")="R",Season_Summary!AA124,""),"")</f>
        <v>0</v>
      </c>
      <c r="AB124" s="284">
        <f ca="1">IFERROR(IF(INDIRECT("'game1 ("&amp;$AD124&amp;")'!$a$2")="R",Season_Summary!AB124,""),"")</f>
        <v>0</v>
      </c>
      <c r="AC124" s="284">
        <f ca="1">IFERROR(IF(INDIRECT("'game1 ("&amp;$AD124&amp;")'!$a$2")="R",Season_Summary!AC124,""),"")</f>
        <v>0</v>
      </c>
      <c r="AD124" s="165">
        <f t="shared" si="36"/>
        <v>11</v>
      </c>
    </row>
    <row r="125" spans="1:33" x14ac:dyDescent="0.25">
      <c r="A125" s="221" t="str">
        <f ca="1">IFERROR(IF(INDIRECT("'game1 ("&amp;$AD125&amp;")'!$a$2")="R",Season_Summary!A125,""),"")</f>
        <v>Wright: 1/20/18 **</v>
      </c>
      <c r="B125" s="134">
        <f ca="1">IFERROR(IF(INDIRECT("'game1 ("&amp;$AD125&amp;")'!$a$2")="R",Season_Summary!B125,""),"")</f>
        <v>6</v>
      </c>
      <c r="C125" s="134">
        <f ca="1">IFERROR(IF(INDIRECT("'game1 ("&amp;$AD125&amp;")'!$a$2")="R",Season_Summary!C125,""),"")</f>
        <v>28</v>
      </c>
      <c r="D125" s="135">
        <f ca="1">IFERROR(IF(INDIRECT("'game1 ("&amp;$AD125&amp;")'!$a$2")="R",Season_Summary!D125,""),"")</f>
        <v>0.21428571428571427</v>
      </c>
      <c r="E125" s="134">
        <f ca="1">IFERROR(IF(INDIRECT("'game1 ("&amp;$AD125&amp;")'!$a$2")="R",Season_Summary!E125,""),"")</f>
        <v>10</v>
      </c>
      <c r="F125" s="134">
        <f ca="1">IFERROR(IF(INDIRECT("'game1 ("&amp;$AD125&amp;")'!$a$2")="R",Season_Summary!F125,""),"")</f>
        <v>27</v>
      </c>
      <c r="G125" s="135">
        <f ca="1">IFERROR(IF(INDIRECT("'game1 ("&amp;$AD125&amp;")'!$a$2")="R",Season_Summary!G125,""),"")</f>
        <v>0.37037037037037035</v>
      </c>
      <c r="H125" s="134">
        <f ca="1">IFERROR(IF(INDIRECT("'game1 ("&amp;$AD125&amp;")'!$a$2")="R",Season_Summary!H125,""),"")</f>
        <v>13</v>
      </c>
      <c r="I125" s="134">
        <f ca="1">IFERROR(IF(INDIRECT("'game1 ("&amp;$AD125&amp;")'!$a$2")="R",Season_Summary!I125,""),"")</f>
        <v>17</v>
      </c>
      <c r="J125" s="135">
        <f ca="1">IFERROR(IF(INDIRECT("'game1 ("&amp;$AD125&amp;")'!$a$2")="R",Season_Summary!J125,""),"")</f>
        <v>0.76470588235294112</v>
      </c>
      <c r="K125" s="135">
        <f ca="1">IFERROR(IF(INDIRECT("'game1 ("&amp;$AD125&amp;")'!$a$2")="R",Season_Summary!K125,""),"")</f>
        <v>0.29090909090909089</v>
      </c>
      <c r="L125" s="134">
        <f ca="1">IFERROR(IF(INDIRECT("'game1 ("&amp;$AD125&amp;")'!$a$2")="R",Season_Summary!L125,""),"")</f>
        <v>18</v>
      </c>
      <c r="M125" s="134">
        <f ca="1">IFERROR(IF(INDIRECT("'game1 ("&amp;$AD125&amp;")'!$a$2")="R",Season_Summary!M125,""),"")</f>
        <v>17</v>
      </c>
      <c r="N125" s="145">
        <f ca="1">IFERROR(IF(INDIRECT("'game1 ("&amp;$AD125&amp;")'!$a$2")="R",Season_Summary!N125,""),"")</f>
        <v>35</v>
      </c>
      <c r="O125" s="134">
        <f ca="1">IFERROR(IF(INDIRECT("'game1 ("&amp;$AD125&amp;")'!$a$2")="R",Season_Summary!O125,""),"")</f>
        <v>12</v>
      </c>
      <c r="P125" s="145">
        <f ca="1">IFERROR(IF(INDIRECT("'game1 ("&amp;$AD125&amp;")'!$a$2")="R",Season_Summary!P125,""),"")</f>
        <v>9</v>
      </c>
      <c r="Q125" s="134">
        <f ca="1">IFERROR(IF(INDIRECT("'game1 ("&amp;$AD125&amp;")'!$a$2")="R",Season_Summary!Q125,""),"")</f>
        <v>1</v>
      </c>
      <c r="R125" s="134">
        <f ca="1">IFERROR(IF(INDIRECT("'game1 ("&amp;$AD125&amp;")'!$a$2")="R",Season_Summary!R125,""),"")</f>
        <v>21</v>
      </c>
      <c r="S125" s="145">
        <f ca="1">IFERROR(IF(INDIRECT("'game1 ("&amp;$AD125&amp;")'!$a$2")="R",Season_Summary!S125,""),"")</f>
        <v>20</v>
      </c>
      <c r="T125" s="284" t="str">
        <f ca="1">IFERROR(IF(INDIRECT("'game1 ("&amp;$AD125&amp;")'!$a$2")="R",Season_Summary!T125,""),"")</f>
        <v>18 - D Barritt, 20</v>
      </c>
      <c r="U125" s="284">
        <f ca="1">IFERROR(IF(INDIRECT("'game1 ("&amp;$AD125&amp;")'!$a$2")="R",Season_Summary!U125,""),"")</f>
        <v>0</v>
      </c>
      <c r="V125" s="284">
        <f ca="1">IFERROR(IF(INDIRECT("'game1 ("&amp;$AD125&amp;")'!$a$2")="R",Season_Summary!V125,""),"")</f>
        <v>0</v>
      </c>
      <c r="W125" s="284" t="str">
        <f ca="1">IFERROR(IF(INDIRECT("'game1 ("&amp;$AD125&amp;")'!$a$2")="R",Season_Summary!W125,""),"")</f>
        <v>10 - P Watt, 24</v>
      </c>
      <c r="X125" s="284">
        <f ca="1">IFERROR(IF(INDIRECT("'game1 ("&amp;$AD125&amp;")'!$a$2")="R",Season_Summary!X125,""),"")</f>
        <v>0</v>
      </c>
      <c r="Y125" s="284">
        <f ca="1">IFERROR(IF(INDIRECT("'game1 ("&amp;$AD125&amp;")'!$a$2")="R",Season_Summary!Y125,""),"")</f>
        <v>0</v>
      </c>
      <c r="Z125" s="284" t="str">
        <f ca="1">IFERROR(IF(INDIRECT("'game1 ("&amp;$AD125&amp;")'!$a$2")="R",Season_Summary!Z125,""),"")</f>
        <v>3 - J Claycomb, 10</v>
      </c>
      <c r="AA125" s="284">
        <f ca="1">IFERROR(IF(INDIRECT("'game1 ("&amp;$AD125&amp;")'!$a$2")="R",Season_Summary!AA125,""),"")</f>
        <v>0</v>
      </c>
      <c r="AB125" s="284">
        <f ca="1">IFERROR(IF(INDIRECT("'game1 ("&amp;$AD125&amp;")'!$a$2")="R",Season_Summary!AB125,""),"")</f>
        <v>0</v>
      </c>
      <c r="AC125" s="284">
        <f ca="1">IFERROR(IF(INDIRECT("'game1 ("&amp;$AD125&amp;")'!$a$2")="R",Season_Summary!AC125,""),"")</f>
        <v>0</v>
      </c>
      <c r="AD125" s="165">
        <f t="shared" si="36"/>
        <v>12</v>
      </c>
    </row>
    <row r="126" spans="1:33" x14ac:dyDescent="0.25">
      <c r="A126" s="136" t="str">
        <f ca="1">IFERROR(IF(INDIRECT("'game1 ("&amp;$AD126&amp;")'!$a$2")="R",Season_Summary!A126,""),"")</f>
        <v xml:space="preserve">51 - 66 </v>
      </c>
      <c r="B126" s="137">
        <f ca="1">IFERROR(IF(INDIRECT("'game1 ("&amp;$AD126&amp;")'!$a$2")="R",Season_Summary!B126,""),"")</f>
        <v>1</v>
      </c>
      <c r="C126" s="137">
        <f ca="1">IFERROR(IF(INDIRECT("'game1 ("&amp;$AD126&amp;")'!$a$2")="R",Season_Summary!C126,""),"")</f>
        <v>6</v>
      </c>
      <c r="D126" s="138">
        <f ca="1">IFERROR(IF(INDIRECT("'game1 ("&amp;$AD126&amp;")'!$a$2")="R",Season_Summary!D126,""),"")</f>
        <v>0.16666666666666666</v>
      </c>
      <c r="E126" s="137">
        <f ca="1">IFERROR(IF(INDIRECT("'game1 ("&amp;$AD126&amp;")'!$a$2")="R",Season_Summary!E126,""),"")</f>
        <v>26</v>
      </c>
      <c r="F126" s="137">
        <f ca="1">IFERROR(IF(INDIRECT("'game1 ("&amp;$AD126&amp;")'!$a$2")="R",Season_Summary!F126,""),"")</f>
        <v>42</v>
      </c>
      <c r="G126" s="138">
        <f ca="1">IFERROR(IF(INDIRECT("'game1 ("&amp;$AD126&amp;")'!$a$2")="R",Season_Summary!G126,""),"")</f>
        <v>0.61904761904761907</v>
      </c>
      <c r="H126" s="137">
        <f ca="1">IFERROR(IF(INDIRECT("'game1 ("&amp;$AD126&amp;")'!$a$2")="R",Season_Summary!H126,""),"")</f>
        <v>11</v>
      </c>
      <c r="I126" s="137">
        <f ca="1">IFERROR(IF(INDIRECT("'game1 ("&amp;$AD126&amp;")'!$a$2")="R",Season_Summary!I126,""),"")</f>
        <v>23</v>
      </c>
      <c r="J126" s="138">
        <f ca="1">IFERROR(IF(INDIRECT("'game1 ("&amp;$AD126&amp;")'!$a$2")="R",Season_Summary!J126,""),"")</f>
        <v>0.47826086956521741</v>
      </c>
      <c r="K126" s="138">
        <f ca="1">IFERROR(IF(INDIRECT("'game1 ("&amp;$AD126&amp;")'!$a$2")="R",Season_Summary!K126,""),"")</f>
        <v>0.5625</v>
      </c>
      <c r="L126" s="137">
        <f ca="1">IFERROR(IF(INDIRECT("'game1 ("&amp;$AD126&amp;")'!$a$2")="R",Season_Summary!L126,""),"")</f>
        <v>10</v>
      </c>
      <c r="M126" s="137">
        <f ca="1">IFERROR(IF(INDIRECT("'game1 ("&amp;$AD126&amp;")'!$a$2")="R",Season_Summary!M126,""),"")</f>
        <v>24</v>
      </c>
      <c r="N126" s="146">
        <f ca="1">IFERROR(IF(INDIRECT("'game1 ("&amp;$AD126&amp;")'!$a$2")="R",Season_Summary!N126,""),"")</f>
        <v>34</v>
      </c>
      <c r="O126" s="137">
        <f ca="1">IFERROR(IF(INDIRECT("'game1 ("&amp;$AD126&amp;")'!$a$2")="R",Season_Summary!O126,""),"")</f>
        <v>13</v>
      </c>
      <c r="P126" s="146">
        <f ca="1">IFERROR(IF(INDIRECT("'game1 ("&amp;$AD126&amp;")'!$a$2")="R",Season_Summary!P126,""),"")</f>
        <v>11</v>
      </c>
      <c r="Q126" s="137">
        <f ca="1">IFERROR(IF(INDIRECT("'game1 ("&amp;$AD126&amp;")'!$a$2")="R",Season_Summary!Q126,""),"")</f>
        <v>3</v>
      </c>
      <c r="R126" s="137">
        <f ca="1">IFERROR(IF(INDIRECT("'game1 ("&amp;$AD126&amp;")'!$a$2")="R",Season_Summary!R126,""),"")</f>
        <v>19</v>
      </c>
      <c r="S126" s="146">
        <f ca="1">IFERROR(IF(INDIRECT("'game1 ("&amp;$AD126&amp;")'!$a$2")="R",Season_Summary!S126,""),"")</f>
        <v>17</v>
      </c>
      <c r="T126" s="284">
        <f ca="1">IFERROR(IF(INDIRECT("'game1 ("&amp;$AD126&amp;")'!$a$2")="R",Season_Summary!T126,""),"")</f>
        <v>0</v>
      </c>
      <c r="U126" s="284">
        <f ca="1">IFERROR(IF(INDIRECT("'game1 ("&amp;$AD126&amp;")'!$a$2")="R",Season_Summary!U126,""),"")</f>
        <v>0</v>
      </c>
      <c r="V126" s="284">
        <f ca="1">IFERROR(IF(INDIRECT("'game1 ("&amp;$AD126&amp;")'!$a$2")="R",Season_Summary!V126,""),"")</f>
        <v>0</v>
      </c>
      <c r="W126" s="284">
        <f ca="1">IFERROR(IF(INDIRECT("'game1 ("&amp;$AD126&amp;")'!$a$2")="R",Season_Summary!W126,""),"")</f>
        <v>0</v>
      </c>
      <c r="X126" s="284">
        <f ca="1">IFERROR(IF(INDIRECT("'game1 ("&amp;$AD126&amp;")'!$a$2")="R",Season_Summary!X126,""),"")</f>
        <v>0</v>
      </c>
      <c r="Y126" s="284">
        <f ca="1">IFERROR(IF(INDIRECT("'game1 ("&amp;$AD126&amp;")'!$a$2")="R",Season_Summary!Y126,""),"")</f>
        <v>0</v>
      </c>
      <c r="Z126" s="284">
        <f ca="1">IFERROR(IF(INDIRECT("'game1 ("&amp;$AD126&amp;")'!$a$2")="R",Season_Summary!Z126,""),"")</f>
        <v>0</v>
      </c>
      <c r="AA126" s="284">
        <f ca="1">IFERROR(IF(INDIRECT("'game1 ("&amp;$AD126&amp;")'!$a$2")="R",Season_Summary!AA126,""),"")</f>
        <v>0</v>
      </c>
      <c r="AB126" s="284">
        <f ca="1">IFERROR(IF(INDIRECT("'game1 ("&amp;$AD126&amp;")'!$a$2")="R",Season_Summary!AB126,""),"")</f>
        <v>0</v>
      </c>
      <c r="AC126" s="284">
        <f ca="1">IFERROR(IF(INDIRECT("'game1 ("&amp;$AD126&amp;")'!$a$2")="R",Season_Summary!AC126,""),"")</f>
        <v>0</v>
      </c>
      <c r="AD126" s="165">
        <f t="shared" si="36"/>
        <v>12</v>
      </c>
    </row>
    <row r="127" spans="1:33" x14ac:dyDescent="0.25">
      <c r="A127" s="221" t="str">
        <f ca="1">IFERROR(IF(INDIRECT("'game1 ("&amp;$AD127&amp;")'!$a$2")="R",Season_Summary!A127,""),"")</f>
        <v>Sundance: 1/25/18 **</v>
      </c>
      <c r="B127" s="134">
        <f ca="1">IFERROR(IF(INDIRECT("'game1 ("&amp;$AD127&amp;")'!$a$2")="R",Season_Summary!B127,""),"")</f>
        <v>10</v>
      </c>
      <c r="C127" s="134">
        <f ca="1">IFERROR(IF(INDIRECT("'game1 ("&amp;$AD127&amp;")'!$a$2")="R",Season_Summary!C127,""),"")</f>
        <v>29</v>
      </c>
      <c r="D127" s="135">
        <f ca="1">IFERROR(IF(INDIRECT("'game1 ("&amp;$AD127&amp;")'!$a$2")="R",Season_Summary!D127,""),"")</f>
        <v>0.34482758620689657</v>
      </c>
      <c r="E127" s="134">
        <f ca="1">IFERROR(IF(INDIRECT("'game1 ("&amp;$AD127&amp;")'!$a$2")="R",Season_Summary!E127,""),"")</f>
        <v>18</v>
      </c>
      <c r="F127" s="134">
        <f ca="1">IFERROR(IF(INDIRECT("'game1 ("&amp;$AD127&amp;")'!$a$2")="R",Season_Summary!F127,""),"")</f>
        <v>30</v>
      </c>
      <c r="G127" s="135">
        <f ca="1">IFERROR(IF(INDIRECT("'game1 ("&amp;$AD127&amp;")'!$a$2")="R",Season_Summary!G127,""),"")</f>
        <v>0.6</v>
      </c>
      <c r="H127" s="134">
        <f ca="1">IFERROR(IF(INDIRECT("'game1 ("&amp;$AD127&amp;")'!$a$2")="R",Season_Summary!H127,""),"")</f>
        <v>10</v>
      </c>
      <c r="I127" s="134">
        <f ca="1">IFERROR(IF(INDIRECT("'game1 ("&amp;$AD127&amp;")'!$a$2")="R",Season_Summary!I127,""),"")</f>
        <v>13</v>
      </c>
      <c r="J127" s="135">
        <f ca="1">IFERROR(IF(INDIRECT("'game1 ("&amp;$AD127&amp;")'!$a$2")="R",Season_Summary!J127,""),"")</f>
        <v>0.76923076923076927</v>
      </c>
      <c r="K127" s="135">
        <f ca="1">IFERROR(IF(INDIRECT("'game1 ("&amp;$AD127&amp;")'!$a$2")="R",Season_Summary!K127,""),"")</f>
        <v>0.47457627118644069</v>
      </c>
      <c r="L127" s="134">
        <f ca="1">IFERROR(IF(INDIRECT("'game1 ("&amp;$AD127&amp;")'!$a$2")="R",Season_Summary!L127,""),"")</f>
        <v>8</v>
      </c>
      <c r="M127" s="134">
        <f ca="1">IFERROR(IF(INDIRECT("'game1 ("&amp;$AD127&amp;")'!$a$2")="R",Season_Summary!M127,""),"")</f>
        <v>25</v>
      </c>
      <c r="N127" s="145">
        <f ca="1">IFERROR(IF(INDIRECT("'game1 ("&amp;$AD127&amp;")'!$a$2")="R",Season_Summary!N127,""),"")</f>
        <v>33</v>
      </c>
      <c r="O127" s="134">
        <f ca="1">IFERROR(IF(INDIRECT("'game1 ("&amp;$AD127&amp;")'!$a$2")="R",Season_Summary!O127,""),"")</f>
        <v>21</v>
      </c>
      <c r="P127" s="145">
        <f ca="1">IFERROR(IF(INDIRECT("'game1 ("&amp;$AD127&amp;")'!$a$2")="R",Season_Summary!P127,""),"")</f>
        <v>16</v>
      </c>
      <c r="Q127" s="134">
        <f ca="1">IFERROR(IF(INDIRECT("'game1 ("&amp;$AD127&amp;")'!$a$2")="R",Season_Summary!Q127,""),"")</f>
        <v>0</v>
      </c>
      <c r="R127" s="134">
        <f ca="1">IFERROR(IF(INDIRECT("'game1 ("&amp;$AD127&amp;")'!$a$2")="R",Season_Summary!R127,""),"")</f>
        <v>14</v>
      </c>
      <c r="S127" s="145">
        <f ca="1">IFERROR(IF(INDIRECT("'game1 ("&amp;$AD127&amp;")'!$a$2")="R",Season_Summary!S127,""),"")</f>
        <v>22</v>
      </c>
      <c r="T127" s="284" t="str">
        <f ca="1">IFERROR(IF(INDIRECT("'game1 ("&amp;$AD127&amp;")'!$a$2")="R",Season_Summary!T127,""),"")</f>
        <v>29 - P Watt, 24</v>
      </c>
      <c r="U127" s="284">
        <f ca="1">IFERROR(IF(INDIRECT("'game1 ("&amp;$AD127&amp;")'!$a$2")="R",Season_Summary!U127,""),"")</f>
        <v>0</v>
      </c>
      <c r="V127" s="284">
        <f ca="1">IFERROR(IF(INDIRECT("'game1 ("&amp;$AD127&amp;")'!$a$2")="R",Season_Summary!V127,""),"")</f>
        <v>0</v>
      </c>
      <c r="W127" s="284" t="str">
        <f ca="1">IFERROR(IF(INDIRECT("'game1 ("&amp;$AD127&amp;")'!$a$2")="R",Season_Summary!W127,""),"")</f>
        <v>7 - C Louderback, 23</v>
      </c>
      <c r="X127" s="284">
        <f ca="1">IFERROR(IF(INDIRECT("'game1 ("&amp;$AD127&amp;")'!$a$2")="R",Season_Summary!X127,""),"")</f>
        <v>0</v>
      </c>
      <c r="Y127" s="284">
        <f ca="1">IFERROR(IF(INDIRECT("'game1 ("&amp;$AD127&amp;")'!$a$2")="R",Season_Summary!Y127,""),"")</f>
        <v>0</v>
      </c>
      <c r="Z127" s="284" t="str">
        <f ca="1">IFERROR(IF(INDIRECT("'game1 ("&amp;$AD127&amp;")'!$a$2")="R",Season_Summary!Z127,""),"")</f>
        <v>5 - C Louderback, 23</v>
      </c>
      <c r="AA127" s="284">
        <f ca="1">IFERROR(IF(INDIRECT("'game1 ("&amp;$AD127&amp;")'!$a$2")="R",Season_Summary!AA127,""),"")</f>
        <v>0</v>
      </c>
      <c r="AB127" s="284">
        <f ca="1">IFERROR(IF(INDIRECT("'game1 ("&amp;$AD127&amp;")'!$a$2")="R",Season_Summary!AB127,""),"")</f>
        <v>0</v>
      </c>
      <c r="AC127" s="284">
        <f ca="1">IFERROR(IF(INDIRECT("'game1 ("&amp;$AD127&amp;")'!$a$2")="R",Season_Summary!AC127,""),"")</f>
        <v>0</v>
      </c>
      <c r="AD127" s="165">
        <f t="shared" si="36"/>
        <v>13</v>
      </c>
    </row>
    <row r="128" spans="1:33" x14ac:dyDescent="0.25">
      <c r="A128" s="136" t="str">
        <f ca="1">IFERROR(IF(INDIRECT("'game1 ("&amp;$AD128&amp;")'!$a$2")="R",Season_Summary!A128,""),"")</f>
        <v xml:space="preserve">76 - 47 </v>
      </c>
      <c r="B128" s="137">
        <f ca="1">IFERROR(IF(INDIRECT("'game1 ("&amp;$AD128&amp;")'!$a$2")="R",Season_Summary!B128,""),"")</f>
        <v>6</v>
      </c>
      <c r="C128" s="137">
        <f ca="1">IFERROR(IF(INDIRECT("'game1 ("&amp;$AD128&amp;")'!$a$2")="R",Season_Summary!C128,""),"")</f>
        <v>18</v>
      </c>
      <c r="D128" s="138">
        <f ca="1">IFERROR(IF(INDIRECT("'game1 ("&amp;$AD128&amp;")'!$a$2")="R",Season_Summary!D128,""),"")</f>
        <v>0.33333333333333331</v>
      </c>
      <c r="E128" s="137">
        <f ca="1">IFERROR(IF(INDIRECT("'game1 ("&amp;$AD128&amp;")'!$a$2")="R",Season_Summary!E128,""),"")</f>
        <v>9</v>
      </c>
      <c r="F128" s="137">
        <f ca="1">IFERROR(IF(INDIRECT("'game1 ("&amp;$AD128&amp;")'!$a$2")="R",Season_Summary!F128,""),"")</f>
        <v>23</v>
      </c>
      <c r="G128" s="138">
        <f ca="1">IFERROR(IF(INDIRECT("'game1 ("&amp;$AD128&amp;")'!$a$2")="R",Season_Summary!G128,""),"")</f>
        <v>0.39130434782608697</v>
      </c>
      <c r="H128" s="137">
        <f ca="1">IFERROR(IF(INDIRECT("'game1 ("&amp;$AD128&amp;")'!$a$2")="R",Season_Summary!H128,""),"")</f>
        <v>11</v>
      </c>
      <c r="I128" s="137">
        <f ca="1">IFERROR(IF(INDIRECT("'game1 ("&amp;$AD128&amp;")'!$a$2")="R",Season_Summary!I128,""),"")</f>
        <v>19</v>
      </c>
      <c r="J128" s="138">
        <f ca="1">IFERROR(IF(INDIRECT("'game1 ("&amp;$AD128&amp;")'!$a$2")="R",Season_Summary!J128,""),"")</f>
        <v>0.57894736842105265</v>
      </c>
      <c r="K128" s="138">
        <f ca="1">IFERROR(IF(INDIRECT("'game1 ("&amp;$AD128&amp;")'!$a$2")="R",Season_Summary!K128,""),"")</f>
        <v>0.36585365853658536</v>
      </c>
      <c r="L128" s="137">
        <f ca="1">IFERROR(IF(INDIRECT("'game1 ("&amp;$AD128&amp;")'!$a$2")="R",Season_Summary!L128,""),"")</f>
        <v>5</v>
      </c>
      <c r="M128" s="137">
        <f ca="1">IFERROR(IF(INDIRECT("'game1 ("&amp;$AD128&amp;")'!$a$2")="R",Season_Summary!M128,""),"")</f>
        <v>24</v>
      </c>
      <c r="N128" s="146">
        <f ca="1">IFERROR(IF(INDIRECT("'game1 ("&amp;$AD128&amp;")'!$a$2")="R",Season_Summary!N128,""),"")</f>
        <v>29</v>
      </c>
      <c r="O128" s="137">
        <f ca="1">IFERROR(IF(INDIRECT("'game1 ("&amp;$AD128&amp;")'!$a$2")="R",Season_Summary!O128,""),"")</f>
        <v>9</v>
      </c>
      <c r="P128" s="146">
        <f ca="1">IFERROR(IF(INDIRECT("'game1 ("&amp;$AD128&amp;")'!$a$2")="R",Season_Summary!P128,""),"")</f>
        <v>3</v>
      </c>
      <c r="Q128" s="137">
        <f ca="1">IFERROR(IF(INDIRECT("'game1 ("&amp;$AD128&amp;")'!$a$2")="R",Season_Summary!Q128,""),"")</f>
        <v>0</v>
      </c>
      <c r="R128" s="137">
        <f ca="1">IFERROR(IF(INDIRECT("'game1 ("&amp;$AD128&amp;")'!$a$2")="R",Season_Summary!R128,""),"")</f>
        <v>26</v>
      </c>
      <c r="S128" s="146">
        <f ca="1">IFERROR(IF(INDIRECT("'game1 ("&amp;$AD128&amp;")'!$a$2")="R",Season_Summary!S128,""),"")</f>
        <v>13</v>
      </c>
      <c r="T128" s="284">
        <f ca="1">IFERROR(IF(INDIRECT("'game1 ("&amp;$AD128&amp;")'!$a$2")="R",Season_Summary!T128,""),"")</f>
        <v>0</v>
      </c>
      <c r="U128" s="284">
        <f ca="1">IFERROR(IF(INDIRECT("'game1 ("&amp;$AD128&amp;")'!$a$2")="R",Season_Summary!U128,""),"")</f>
        <v>0</v>
      </c>
      <c r="V128" s="284">
        <f ca="1">IFERROR(IF(INDIRECT("'game1 ("&amp;$AD128&amp;")'!$a$2")="R",Season_Summary!V128,""),"")</f>
        <v>0</v>
      </c>
      <c r="W128" s="284">
        <f ca="1">IFERROR(IF(INDIRECT("'game1 ("&amp;$AD128&amp;")'!$a$2")="R",Season_Summary!W128,""),"")</f>
        <v>0</v>
      </c>
      <c r="X128" s="284">
        <f ca="1">IFERROR(IF(INDIRECT("'game1 ("&amp;$AD128&amp;")'!$a$2")="R",Season_Summary!X128,""),"")</f>
        <v>0</v>
      </c>
      <c r="Y128" s="284">
        <f ca="1">IFERROR(IF(INDIRECT("'game1 ("&amp;$AD128&amp;")'!$a$2")="R",Season_Summary!Y128,""),"")</f>
        <v>0</v>
      </c>
      <c r="Z128" s="284">
        <f ca="1">IFERROR(IF(INDIRECT("'game1 ("&amp;$AD128&amp;")'!$a$2")="R",Season_Summary!Z128,""),"")</f>
        <v>0</v>
      </c>
      <c r="AA128" s="284">
        <f ca="1">IFERROR(IF(INDIRECT("'game1 ("&amp;$AD128&amp;")'!$a$2")="R",Season_Summary!AA128,""),"")</f>
        <v>0</v>
      </c>
      <c r="AB128" s="284">
        <f ca="1">IFERROR(IF(INDIRECT("'game1 ("&amp;$AD128&amp;")'!$a$2")="R",Season_Summary!AB128,""),"")</f>
        <v>0</v>
      </c>
      <c r="AC128" s="284">
        <f ca="1">IFERROR(IF(INDIRECT("'game1 ("&amp;$AD128&amp;")'!$a$2")="R",Season_Summary!AC128,""),"")</f>
        <v>0</v>
      </c>
      <c r="AD128" s="165">
        <f t="shared" si="36"/>
        <v>13</v>
      </c>
    </row>
    <row r="129" spans="1:30" x14ac:dyDescent="0.25">
      <c r="A129" s="221" t="str">
        <f ca="1">IFERROR(IF(INDIRECT("'game1 ("&amp;$AD129&amp;")'!$a$2")="R",Season_Summary!A129,""),"")</f>
        <v>Big Horn: 1/27/18 **</v>
      </c>
      <c r="B129" s="134">
        <f ca="1">IFERROR(IF(INDIRECT("'game1 ("&amp;$AD129&amp;")'!$a$2")="R",Season_Summary!B129,""),"")</f>
        <v>11</v>
      </c>
      <c r="C129" s="134">
        <f ca="1">IFERROR(IF(INDIRECT("'game1 ("&amp;$AD129&amp;")'!$a$2")="R",Season_Summary!C129,""),"")</f>
        <v>24</v>
      </c>
      <c r="D129" s="135">
        <f ca="1">IFERROR(IF(INDIRECT("'game1 ("&amp;$AD129&amp;")'!$a$2")="R",Season_Summary!D129,""),"")</f>
        <v>0.45833333333333331</v>
      </c>
      <c r="E129" s="134">
        <f ca="1">IFERROR(IF(INDIRECT("'game1 ("&amp;$AD129&amp;")'!$a$2")="R",Season_Summary!E129,""),"")</f>
        <v>14</v>
      </c>
      <c r="F129" s="134">
        <f ca="1">IFERROR(IF(INDIRECT("'game1 ("&amp;$AD129&amp;")'!$a$2")="R",Season_Summary!F129,""),"")</f>
        <v>37</v>
      </c>
      <c r="G129" s="135">
        <f ca="1">IFERROR(IF(INDIRECT("'game1 ("&amp;$AD129&amp;")'!$a$2")="R",Season_Summary!G129,""),"")</f>
        <v>0.3783783783783784</v>
      </c>
      <c r="H129" s="134">
        <f ca="1">IFERROR(IF(INDIRECT("'game1 ("&amp;$AD129&amp;")'!$a$2")="R",Season_Summary!H129,""),"")</f>
        <v>4</v>
      </c>
      <c r="I129" s="134">
        <f ca="1">IFERROR(IF(INDIRECT("'game1 ("&amp;$AD129&amp;")'!$a$2")="R",Season_Summary!I129,""),"")</f>
        <v>10</v>
      </c>
      <c r="J129" s="135">
        <f ca="1">IFERROR(IF(INDIRECT("'game1 ("&amp;$AD129&amp;")'!$a$2")="R",Season_Summary!J129,""),"")</f>
        <v>0.4</v>
      </c>
      <c r="K129" s="135">
        <f ca="1">IFERROR(IF(INDIRECT("'game1 ("&amp;$AD129&amp;")'!$a$2")="R",Season_Summary!K129,""),"")</f>
        <v>0.4098360655737705</v>
      </c>
      <c r="L129" s="134">
        <f ca="1">IFERROR(IF(INDIRECT("'game1 ("&amp;$AD129&amp;")'!$a$2")="R",Season_Summary!L129,""),"")</f>
        <v>15</v>
      </c>
      <c r="M129" s="134">
        <f ca="1">IFERROR(IF(INDIRECT("'game1 ("&amp;$AD129&amp;")'!$a$2")="R",Season_Summary!M129,""),"")</f>
        <v>26</v>
      </c>
      <c r="N129" s="145">
        <f ca="1">IFERROR(IF(INDIRECT("'game1 ("&amp;$AD129&amp;")'!$a$2")="R",Season_Summary!N129,""),"")</f>
        <v>41</v>
      </c>
      <c r="O129" s="134">
        <f ca="1">IFERROR(IF(INDIRECT("'game1 ("&amp;$AD129&amp;")'!$a$2")="R",Season_Summary!O129,""),"")</f>
        <v>20</v>
      </c>
      <c r="P129" s="145">
        <f ca="1">IFERROR(IF(INDIRECT("'game1 ("&amp;$AD129&amp;")'!$a$2")="R",Season_Summary!P129,""),"")</f>
        <v>8</v>
      </c>
      <c r="Q129" s="134">
        <f ca="1">IFERROR(IF(INDIRECT("'game1 ("&amp;$AD129&amp;")'!$a$2")="R",Season_Summary!Q129,""),"")</f>
        <v>3</v>
      </c>
      <c r="R129" s="134">
        <f ca="1">IFERROR(IF(INDIRECT("'game1 ("&amp;$AD129&amp;")'!$a$2")="R",Season_Summary!R129,""),"")</f>
        <v>19</v>
      </c>
      <c r="S129" s="145">
        <f ca="1">IFERROR(IF(INDIRECT("'game1 ("&amp;$AD129&amp;")'!$a$2")="R",Season_Summary!S129,""),"")</f>
        <v>9</v>
      </c>
      <c r="T129" s="284" t="str">
        <f ca="1">IFERROR(IF(INDIRECT("'game1 ("&amp;$AD129&amp;")'!$a$2")="R",Season_Summary!T129,""),"")</f>
        <v>23 - C Louderback, 23</v>
      </c>
      <c r="U129" s="284">
        <f ca="1">IFERROR(IF(INDIRECT("'game1 ("&amp;$AD129&amp;")'!$a$2")="R",Season_Summary!U129,""),"")</f>
        <v>0</v>
      </c>
      <c r="V129" s="284">
        <f ca="1">IFERROR(IF(INDIRECT("'game1 ("&amp;$AD129&amp;")'!$a$2")="R",Season_Summary!V129,""),"")</f>
        <v>0</v>
      </c>
      <c r="W129" s="284" t="str">
        <f ca="1">IFERROR(IF(INDIRECT("'game1 ("&amp;$AD129&amp;")'!$a$2")="R",Season_Summary!W129,""),"")</f>
        <v>13 - C Louderback, 23</v>
      </c>
      <c r="X129" s="284">
        <f ca="1">IFERROR(IF(INDIRECT("'game1 ("&amp;$AD129&amp;")'!$a$2")="R",Season_Summary!X129,""),"")</f>
        <v>0</v>
      </c>
      <c r="Y129" s="284">
        <f ca="1">IFERROR(IF(INDIRECT("'game1 ("&amp;$AD129&amp;")'!$a$2")="R",Season_Summary!Y129,""),"")</f>
        <v>0</v>
      </c>
      <c r="Z129" s="284" t="str">
        <f ca="1">IFERROR(IF(INDIRECT("'game1 ("&amp;$AD129&amp;")'!$a$2")="R",Season_Summary!Z129,""),"")</f>
        <v>7 - D Butts, 14</v>
      </c>
      <c r="AA129" s="284">
        <f ca="1">IFERROR(IF(INDIRECT("'game1 ("&amp;$AD129&amp;")'!$a$2")="R",Season_Summary!AA129,""),"")</f>
        <v>0</v>
      </c>
      <c r="AB129" s="284">
        <f ca="1">IFERROR(IF(INDIRECT("'game1 ("&amp;$AD129&amp;")'!$a$2")="R",Season_Summary!AB129,""),"")</f>
        <v>0</v>
      </c>
      <c r="AC129" s="284">
        <f ca="1">IFERROR(IF(INDIRECT("'game1 ("&amp;$AD129&amp;")'!$a$2")="R",Season_Summary!AC129,""),"")</f>
        <v>0</v>
      </c>
      <c r="AD129" s="165">
        <f t="shared" si="36"/>
        <v>14</v>
      </c>
    </row>
    <row r="130" spans="1:30" x14ac:dyDescent="0.25">
      <c r="A130" s="136" t="str">
        <f ca="1">IFERROR(IF(INDIRECT("'game1 ("&amp;$AD130&amp;")'!$a$2")="R",Season_Summary!A130,""),"")</f>
        <v xml:space="preserve">65 - 66 </v>
      </c>
      <c r="B130" s="137">
        <f ca="1">IFERROR(IF(INDIRECT("'game1 ("&amp;$AD130&amp;")'!$a$2")="R",Season_Summary!B130,""),"")</f>
        <v>7</v>
      </c>
      <c r="C130" s="137">
        <f ca="1">IFERROR(IF(INDIRECT("'game1 ("&amp;$AD130&amp;")'!$a$2")="R",Season_Summary!C130,""),"")</f>
        <v>18</v>
      </c>
      <c r="D130" s="138">
        <f ca="1">IFERROR(IF(INDIRECT("'game1 ("&amp;$AD130&amp;")'!$a$2")="R",Season_Summary!D130,""),"")</f>
        <v>0.3888888888888889</v>
      </c>
      <c r="E130" s="137">
        <f ca="1">IFERROR(IF(INDIRECT("'game1 ("&amp;$AD130&amp;")'!$a$2")="R",Season_Summary!E130,""),"")</f>
        <v>20</v>
      </c>
      <c r="F130" s="137">
        <f ca="1">IFERROR(IF(INDIRECT("'game1 ("&amp;$AD130&amp;")'!$a$2")="R",Season_Summary!F130,""),"")</f>
        <v>55</v>
      </c>
      <c r="G130" s="138">
        <f ca="1">IFERROR(IF(INDIRECT("'game1 ("&amp;$AD130&amp;")'!$a$2")="R",Season_Summary!G130,""),"")</f>
        <v>0.36363636363636365</v>
      </c>
      <c r="H130" s="137">
        <f ca="1">IFERROR(IF(INDIRECT("'game1 ("&amp;$AD130&amp;")'!$a$2")="R",Season_Summary!H130,""),"")</f>
        <v>5</v>
      </c>
      <c r="I130" s="137">
        <f ca="1">IFERROR(IF(INDIRECT("'game1 ("&amp;$AD130&amp;")'!$a$2")="R",Season_Summary!I130,""),"")</f>
        <v>7</v>
      </c>
      <c r="J130" s="138">
        <f ca="1">IFERROR(IF(INDIRECT("'game1 ("&amp;$AD130&amp;")'!$a$2")="R",Season_Summary!J130,""),"")</f>
        <v>0.7142857142857143</v>
      </c>
      <c r="K130" s="138">
        <f ca="1">IFERROR(IF(INDIRECT("'game1 ("&amp;$AD130&amp;")'!$a$2")="R",Season_Summary!K130,""),"")</f>
        <v>0.36986301369863012</v>
      </c>
      <c r="L130" s="137">
        <f ca="1">IFERROR(IF(INDIRECT("'game1 ("&amp;$AD130&amp;")'!$a$2")="R",Season_Summary!L130,""),"")</f>
        <v>20</v>
      </c>
      <c r="M130" s="137">
        <f ca="1">IFERROR(IF(INDIRECT("'game1 ("&amp;$AD130&amp;")'!$a$2")="R",Season_Summary!M130,""),"")</f>
        <v>23</v>
      </c>
      <c r="N130" s="146">
        <f ca="1">IFERROR(IF(INDIRECT("'game1 ("&amp;$AD130&amp;")'!$a$2")="R",Season_Summary!N130,""),"")</f>
        <v>43</v>
      </c>
      <c r="O130" s="137">
        <f ca="1">IFERROR(IF(INDIRECT("'game1 ("&amp;$AD130&amp;")'!$a$2")="R",Season_Summary!O130,""),"")</f>
        <v>13</v>
      </c>
      <c r="P130" s="146">
        <f ca="1">IFERROR(IF(INDIRECT("'game1 ("&amp;$AD130&amp;")'!$a$2")="R",Season_Summary!P130,""),"")</f>
        <v>12</v>
      </c>
      <c r="Q130" s="137">
        <f ca="1">IFERROR(IF(INDIRECT("'game1 ("&amp;$AD130&amp;")'!$a$2")="R",Season_Summary!Q130,""),"")</f>
        <v>5</v>
      </c>
      <c r="R130" s="137">
        <f ca="1">IFERROR(IF(INDIRECT("'game1 ("&amp;$AD130&amp;")'!$a$2")="R",Season_Summary!R130,""),"")</f>
        <v>13</v>
      </c>
      <c r="S130" s="146">
        <f ca="1">IFERROR(IF(INDIRECT("'game1 ("&amp;$AD130&amp;")'!$a$2")="R",Season_Summary!S130,""),"")</f>
        <v>10</v>
      </c>
      <c r="T130" s="284">
        <f ca="1">IFERROR(IF(INDIRECT("'game1 ("&amp;$AD130&amp;")'!$a$2")="R",Season_Summary!T130,""),"")</f>
        <v>0</v>
      </c>
      <c r="U130" s="284">
        <f ca="1">IFERROR(IF(INDIRECT("'game1 ("&amp;$AD130&amp;")'!$a$2")="R",Season_Summary!U130,""),"")</f>
        <v>0</v>
      </c>
      <c r="V130" s="284">
        <f ca="1">IFERROR(IF(INDIRECT("'game1 ("&amp;$AD130&amp;")'!$a$2")="R",Season_Summary!V130,""),"")</f>
        <v>0</v>
      </c>
      <c r="W130" s="284">
        <f ca="1">IFERROR(IF(INDIRECT("'game1 ("&amp;$AD130&amp;")'!$a$2")="R",Season_Summary!W130,""),"")</f>
        <v>0</v>
      </c>
      <c r="X130" s="284">
        <f ca="1">IFERROR(IF(INDIRECT("'game1 ("&amp;$AD130&amp;")'!$a$2")="R",Season_Summary!X130,""),"")</f>
        <v>0</v>
      </c>
      <c r="Y130" s="284">
        <f ca="1">IFERROR(IF(INDIRECT("'game1 ("&amp;$AD130&amp;")'!$a$2")="R",Season_Summary!Y130,""),"")</f>
        <v>0</v>
      </c>
      <c r="Z130" s="284">
        <f ca="1">IFERROR(IF(INDIRECT("'game1 ("&amp;$AD130&amp;")'!$a$2")="R",Season_Summary!Z130,""),"")</f>
        <v>0</v>
      </c>
      <c r="AA130" s="284">
        <f ca="1">IFERROR(IF(INDIRECT("'game1 ("&amp;$AD130&amp;")'!$a$2")="R",Season_Summary!AA130,""),"")</f>
        <v>0</v>
      </c>
      <c r="AB130" s="284">
        <f ca="1">IFERROR(IF(INDIRECT("'game1 ("&amp;$AD130&amp;")'!$a$2")="R",Season_Summary!AB130,""),"")</f>
        <v>0</v>
      </c>
      <c r="AC130" s="284">
        <f ca="1">IFERROR(IF(INDIRECT("'game1 ("&amp;$AD130&amp;")'!$a$2")="R",Season_Summary!AC130,""),"")</f>
        <v>0</v>
      </c>
      <c r="AD130" s="165">
        <f t="shared" si="36"/>
        <v>14</v>
      </c>
    </row>
    <row r="131" spans="1:30" x14ac:dyDescent="0.25">
      <c r="A131" s="221" t="str">
        <f ca="1">IFERROR(IF(INDIRECT("'game1 ("&amp;$AD131&amp;")'!$a$2")="R",Season_Summary!A131,""),"")</f>
        <v>Moorcroft: 2/1/18 **</v>
      </c>
      <c r="B131" s="134">
        <f ca="1">IFERROR(IF(INDIRECT("'game1 ("&amp;$AD131&amp;")'!$a$2")="R",Season_Summary!B131,""),"")</f>
        <v>1</v>
      </c>
      <c r="C131" s="134">
        <f ca="1">IFERROR(IF(INDIRECT("'game1 ("&amp;$AD131&amp;")'!$a$2")="R",Season_Summary!C131,""),"")</f>
        <v>17</v>
      </c>
      <c r="D131" s="135">
        <f ca="1">IFERROR(IF(INDIRECT("'game1 ("&amp;$AD131&amp;")'!$a$2")="R",Season_Summary!D131,""),"")</f>
        <v>5.8823529411764705E-2</v>
      </c>
      <c r="E131" s="134">
        <f ca="1">IFERROR(IF(INDIRECT("'game1 ("&amp;$AD131&amp;")'!$a$2")="R",Season_Summary!E131,""),"")</f>
        <v>27</v>
      </c>
      <c r="F131" s="134">
        <f ca="1">IFERROR(IF(INDIRECT("'game1 ("&amp;$AD131&amp;")'!$a$2")="R",Season_Summary!F131,""),"")</f>
        <v>43</v>
      </c>
      <c r="G131" s="135">
        <f ca="1">IFERROR(IF(INDIRECT("'game1 ("&amp;$AD131&amp;")'!$a$2")="R",Season_Summary!G131,""),"")</f>
        <v>0.62790697674418605</v>
      </c>
      <c r="H131" s="134">
        <f ca="1">IFERROR(IF(INDIRECT("'game1 ("&amp;$AD131&amp;")'!$a$2")="R",Season_Summary!H131,""),"")</f>
        <v>7</v>
      </c>
      <c r="I131" s="134">
        <f ca="1">IFERROR(IF(INDIRECT("'game1 ("&amp;$AD131&amp;")'!$a$2")="R",Season_Summary!I131,""),"")</f>
        <v>11</v>
      </c>
      <c r="J131" s="135">
        <f ca="1">IFERROR(IF(INDIRECT("'game1 ("&amp;$AD131&amp;")'!$a$2")="R",Season_Summary!J131,""),"")</f>
        <v>0.63636363636363635</v>
      </c>
      <c r="K131" s="135">
        <f ca="1">IFERROR(IF(INDIRECT("'game1 ("&amp;$AD131&amp;")'!$a$2")="R",Season_Summary!K131,""),"")</f>
        <v>0.46666666666666667</v>
      </c>
      <c r="L131" s="134">
        <f ca="1">IFERROR(IF(INDIRECT("'game1 ("&amp;$AD131&amp;")'!$a$2")="R",Season_Summary!L131,""),"")</f>
        <v>14</v>
      </c>
      <c r="M131" s="134">
        <f ca="1">IFERROR(IF(INDIRECT("'game1 ("&amp;$AD131&amp;")'!$a$2")="R",Season_Summary!M131,""),"")</f>
        <v>25</v>
      </c>
      <c r="N131" s="145">
        <f ca="1">IFERROR(IF(INDIRECT("'game1 ("&amp;$AD131&amp;")'!$a$2")="R",Season_Summary!N131,""),"")</f>
        <v>39</v>
      </c>
      <c r="O131" s="134">
        <f ca="1">IFERROR(IF(INDIRECT("'game1 ("&amp;$AD131&amp;")'!$a$2")="R",Season_Summary!O131,""),"")</f>
        <v>19</v>
      </c>
      <c r="P131" s="145">
        <f ca="1">IFERROR(IF(INDIRECT("'game1 ("&amp;$AD131&amp;")'!$a$2")="R",Season_Summary!P131,""),"")</f>
        <v>13</v>
      </c>
      <c r="Q131" s="134">
        <f ca="1">IFERROR(IF(INDIRECT("'game1 ("&amp;$AD131&amp;")'!$a$2")="R",Season_Summary!Q131,""),"")</f>
        <v>5</v>
      </c>
      <c r="R131" s="134">
        <f ca="1">IFERROR(IF(INDIRECT("'game1 ("&amp;$AD131&amp;")'!$a$2")="R",Season_Summary!R131,""),"")</f>
        <v>11</v>
      </c>
      <c r="S131" s="145">
        <f ca="1">IFERROR(IF(INDIRECT("'game1 ("&amp;$AD131&amp;")'!$a$2")="R",Season_Summary!S131,""),"")</f>
        <v>9</v>
      </c>
      <c r="T131" s="284" t="str">
        <f ca="1">IFERROR(IF(INDIRECT("'game1 ("&amp;$AD131&amp;")'!$a$2")="R",Season_Summary!T131,""),"")</f>
        <v>27 - C Louderback, 23</v>
      </c>
      <c r="U131" s="284">
        <f ca="1">IFERROR(IF(INDIRECT("'game1 ("&amp;$AD131&amp;")'!$a$2")="R",Season_Summary!U131,""),"")</f>
        <v>0</v>
      </c>
      <c r="V131" s="284">
        <f ca="1">IFERROR(IF(INDIRECT("'game1 ("&amp;$AD131&amp;")'!$a$2")="R",Season_Summary!V131,""),"")</f>
        <v>0</v>
      </c>
      <c r="W131" s="284" t="str">
        <f ca="1">IFERROR(IF(INDIRECT("'game1 ("&amp;$AD131&amp;")'!$a$2")="R",Season_Summary!W131,""),"")</f>
        <v>9 - P Watt, 24</v>
      </c>
      <c r="X131" s="284">
        <f ca="1">IFERROR(IF(INDIRECT("'game1 ("&amp;$AD131&amp;")'!$a$2")="R",Season_Summary!X131,""),"")</f>
        <v>0</v>
      </c>
      <c r="Y131" s="284">
        <f ca="1">IFERROR(IF(INDIRECT("'game1 ("&amp;$AD131&amp;")'!$a$2")="R",Season_Summary!Y131,""),"")</f>
        <v>0</v>
      </c>
      <c r="Z131" s="284" t="str">
        <f ca="1">IFERROR(IF(INDIRECT("'game1 ("&amp;$AD131&amp;")'!$a$2")="R",Season_Summary!Z131,""),"")</f>
        <v>7 - D Barritt, 20</v>
      </c>
      <c r="AA131" s="284">
        <f ca="1">IFERROR(IF(INDIRECT("'game1 ("&amp;$AD131&amp;")'!$a$2")="R",Season_Summary!AA131,""),"")</f>
        <v>0</v>
      </c>
      <c r="AB131" s="284">
        <f ca="1">IFERROR(IF(INDIRECT("'game1 ("&amp;$AD131&amp;")'!$a$2")="R",Season_Summary!AB131,""),"")</f>
        <v>0</v>
      </c>
      <c r="AC131" s="284">
        <f ca="1">IFERROR(IF(INDIRECT("'game1 ("&amp;$AD131&amp;")'!$a$2")="R",Season_Summary!AC131,""),"")</f>
        <v>0</v>
      </c>
      <c r="AD131" s="165">
        <f t="shared" si="36"/>
        <v>15</v>
      </c>
    </row>
    <row r="132" spans="1:30" x14ac:dyDescent="0.25">
      <c r="A132" s="136" t="str">
        <f ca="1">IFERROR(IF(INDIRECT("'game1 ("&amp;$AD132&amp;")'!$a$2")="R",Season_Summary!A132,""),"")</f>
        <v xml:space="preserve">64 - 41 </v>
      </c>
      <c r="B132" s="137">
        <f ca="1">IFERROR(IF(INDIRECT("'game1 ("&amp;$AD132&amp;")'!$a$2")="R",Season_Summary!B132,""),"")</f>
        <v>5</v>
      </c>
      <c r="C132" s="137">
        <f ca="1">IFERROR(IF(INDIRECT("'game1 ("&amp;$AD132&amp;")'!$a$2")="R",Season_Summary!C132,""),"")</f>
        <v>23</v>
      </c>
      <c r="D132" s="138">
        <f ca="1">IFERROR(IF(INDIRECT("'game1 ("&amp;$AD132&amp;")'!$a$2")="R",Season_Summary!D132,""),"")</f>
        <v>0.21739130434782608</v>
      </c>
      <c r="E132" s="137">
        <f ca="1">IFERROR(IF(INDIRECT("'game1 ("&amp;$AD132&amp;")'!$a$2")="R",Season_Summary!E132,""),"")</f>
        <v>12</v>
      </c>
      <c r="F132" s="137">
        <f ca="1">IFERROR(IF(INDIRECT("'game1 ("&amp;$AD132&amp;")'!$a$2")="R",Season_Summary!F132,""),"")</f>
        <v>27</v>
      </c>
      <c r="G132" s="138">
        <f ca="1">IFERROR(IF(INDIRECT("'game1 ("&amp;$AD132&amp;")'!$a$2")="R",Season_Summary!G132,""),"")</f>
        <v>0.44444444444444442</v>
      </c>
      <c r="H132" s="137">
        <f ca="1">IFERROR(IF(INDIRECT("'game1 ("&amp;$AD132&amp;")'!$a$2")="R",Season_Summary!H132,""),"")</f>
        <v>2</v>
      </c>
      <c r="I132" s="137">
        <f ca="1">IFERROR(IF(INDIRECT("'game1 ("&amp;$AD132&amp;")'!$a$2")="R",Season_Summary!I132,""),"")</f>
        <v>7</v>
      </c>
      <c r="J132" s="138">
        <f ca="1">IFERROR(IF(INDIRECT("'game1 ("&amp;$AD132&amp;")'!$a$2")="R",Season_Summary!J132,""),"")</f>
        <v>0.2857142857142857</v>
      </c>
      <c r="K132" s="138">
        <f ca="1">IFERROR(IF(INDIRECT("'game1 ("&amp;$AD132&amp;")'!$a$2")="R",Season_Summary!K132,""),"")</f>
        <v>0.34</v>
      </c>
      <c r="L132" s="137">
        <f ca="1">IFERROR(IF(INDIRECT("'game1 ("&amp;$AD132&amp;")'!$a$2")="R",Season_Summary!L132,""),"")</f>
        <v>9</v>
      </c>
      <c r="M132" s="137">
        <f ca="1">IFERROR(IF(INDIRECT("'game1 ("&amp;$AD132&amp;")'!$a$2")="R",Season_Summary!M132,""),"")</f>
        <v>20</v>
      </c>
      <c r="N132" s="146">
        <f ca="1">IFERROR(IF(INDIRECT("'game1 ("&amp;$AD132&amp;")'!$a$2")="R",Season_Summary!N132,""),"")</f>
        <v>29</v>
      </c>
      <c r="O132" s="137">
        <f ca="1">IFERROR(IF(INDIRECT("'game1 ("&amp;$AD132&amp;")'!$a$2")="R",Season_Summary!O132,""),"")</f>
        <v>7</v>
      </c>
      <c r="P132" s="146">
        <f ca="1">IFERROR(IF(INDIRECT("'game1 ("&amp;$AD132&amp;")'!$a$2")="R",Season_Summary!P132,""),"")</f>
        <v>4</v>
      </c>
      <c r="Q132" s="137">
        <f ca="1">IFERROR(IF(INDIRECT("'game1 ("&amp;$AD132&amp;")'!$a$2")="R",Season_Summary!Q132,""),"")</f>
        <v>0</v>
      </c>
      <c r="R132" s="137">
        <f ca="1">IFERROR(IF(INDIRECT("'game1 ("&amp;$AD132&amp;")'!$a$2")="R",Season_Summary!R132,""),"")</f>
        <v>20</v>
      </c>
      <c r="S132" s="146">
        <f ca="1">IFERROR(IF(INDIRECT("'game1 ("&amp;$AD132&amp;")'!$a$2")="R",Season_Summary!S132,""),"")</f>
        <v>9</v>
      </c>
      <c r="T132" s="284">
        <f ca="1">IFERROR(IF(INDIRECT("'game1 ("&amp;$AD132&amp;")'!$a$2")="R",Season_Summary!T132,""),"")</f>
        <v>0</v>
      </c>
      <c r="U132" s="284">
        <f ca="1">IFERROR(IF(INDIRECT("'game1 ("&amp;$AD132&amp;")'!$a$2")="R",Season_Summary!U132,""),"")</f>
        <v>0</v>
      </c>
      <c r="V132" s="284">
        <f ca="1">IFERROR(IF(INDIRECT("'game1 ("&amp;$AD132&amp;")'!$a$2")="R",Season_Summary!V132,""),"")</f>
        <v>0</v>
      </c>
      <c r="W132" s="284">
        <f ca="1">IFERROR(IF(INDIRECT("'game1 ("&amp;$AD132&amp;")'!$a$2")="R",Season_Summary!W132,""),"")</f>
        <v>0</v>
      </c>
      <c r="X132" s="284">
        <f ca="1">IFERROR(IF(INDIRECT("'game1 ("&amp;$AD132&amp;")'!$a$2")="R",Season_Summary!X132,""),"")</f>
        <v>0</v>
      </c>
      <c r="Y132" s="284">
        <f ca="1">IFERROR(IF(INDIRECT("'game1 ("&amp;$AD132&amp;")'!$a$2")="R",Season_Summary!Y132,""),"")</f>
        <v>0</v>
      </c>
      <c r="Z132" s="284">
        <f ca="1">IFERROR(IF(INDIRECT("'game1 ("&amp;$AD132&amp;")'!$a$2")="R",Season_Summary!Z132,""),"")</f>
        <v>0</v>
      </c>
      <c r="AA132" s="284">
        <f ca="1">IFERROR(IF(INDIRECT("'game1 ("&amp;$AD132&amp;")'!$a$2")="R",Season_Summary!AA132,""),"")</f>
        <v>0</v>
      </c>
      <c r="AB132" s="284">
        <f ca="1">IFERROR(IF(INDIRECT("'game1 ("&amp;$AD132&amp;")'!$a$2")="R",Season_Summary!AB132,""),"")</f>
        <v>0</v>
      </c>
      <c r="AC132" s="284">
        <f ca="1">IFERROR(IF(INDIRECT("'game1 ("&amp;$AD132&amp;")'!$a$2")="R",Season_Summary!AC132,""),"")</f>
        <v>0</v>
      </c>
      <c r="AD132" s="165">
        <f t="shared" si="36"/>
        <v>15</v>
      </c>
    </row>
    <row r="133" spans="1:30" x14ac:dyDescent="0.25">
      <c r="A133" s="221" t="str">
        <f ca="1">IFERROR(IF(INDIRECT("'game1 ("&amp;$AD133&amp;")'!$a$2")="R",Season_Summary!A133,""),"")</f>
        <v>Tongue River: 2/2/18 **</v>
      </c>
      <c r="B133" s="134">
        <f ca="1">IFERROR(IF(INDIRECT("'game1 ("&amp;$AD133&amp;")'!$a$2")="R",Season_Summary!B133,""),"")</f>
        <v>8</v>
      </c>
      <c r="C133" s="134">
        <f ca="1">IFERROR(IF(INDIRECT("'game1 ("&amp;$AD133&amp;")'!$a$2")="R",Season_Summary!C133,""),"")</f>
        <v>24</v>
      </c>
      <c r="D133" s="135">
        <f ca="1">IFERROR(IF(INDIRECT("'game1 ("&amp;$AD133&amp;")'!$a$2")="R",Season_Summary!D133,""),"")</f>
        <v>0.33333333333333331</v>
      </c>
      <c r="E133" s="134">
        <f ca="1">IFERROR(IF(INDIRECT("'game1 ("&amp;$AD133&amp;")'!$a$2")="R",Season_Summary!E133,""),"")</f>
        <v>27</v>
      </c>
      <c r="F133" s="134">
        <f ca="1">IFERROR(IF(INDIRECT("'game1 ("&amp;$AD133&amp;")'!$a$2")="R",Season_Summary!F133,""),"")</f>
        <v>38</v>
      </c>
      <c r="G133" s="135">
        <f ca="1">IFERROR(IF(INDIRECT("'game1 ("&amp;$AD133&amp;")'!$a$2")="R",Season_Summary!G133,""),"")</f>
        <v>0.71052631578947367</v>
      </c>
      <c r="H133" s="134">
        <f ca="1">IFERROR(IF(INDIRECT("'game1 ("&amp;$AD133&amp;")'!$a$2")="R",Season_Summary!H133,""),"")</f>
        <v>5</v>
      </c>
      <c r="I133" s="134">
        <f ca="1">IFERROR(IF(INDIRECT("'game1 ("&amp;$AD133&amp;")'!$a$2")="R",Season_Summary!I133,""),"")</f>
        <v>12</v>
      </c>
      <c r="J133" s="135">
        <f ca="1">IFERROR(IF(INDIRECT("'game1 ("&amp;$AD133&amp;")'!$a$2")="R",Season_Summary!J133,""),"")</f>
        <v>0.41666666666666669</v>
      </c>
      <c r="K133" s="135">
        <f ca="1">IFERROR(IF(INDIRECT("'game1 ("&amp;$AD133&amp;")'!$a$2")="R",Season_Summary!K133,""),"")</f>
        <v>0.56451612903225812</v>
      </c>
      <c r="L133" s="134">
        <f ca="1">IFERROR(IF(INDIRECT("'game1 ("&amp;$AD133&amp;")'!$a$2")="R",Season_Summary!L133,""),"")</f>
        <v>12</v>
      </c>
      <c r="M133" s="134">
        <f ca="1">IFERROR(IF(INDIRECT("'game1 ("&amp;$AD133&amp;")'!$a$2")="R",Season_Summary!M133,""),"")</f>
        <v>18</v>
      </c>
      <c r="N133" s="145">
        <f ca="1">IFERROR(IF(INDIRECT("'game1 ("&amp;$AD133&amp;")'!$a$2")="R",Season_Summary!N133,""),"")</f>
        <v>30</v>
      </c>
      <c r="O133" s="134">
        <f ca="1">IFERROR(IF(INDIRECT("'game1 ("&amp;$AD133&amp;")'!$a$2")="R",Season_Summary!O133,""),"")</f>
        <v>28</v>
      </c>
      <c r="P133" s="145">
        <f ca="1">IFERROR(IF(INDIRECT("'game1 ("&amp;$AD133&amp;")'!$a$2")="R",Season_Summary!P133,""),"")</f>
        <v>13</v>
      </c>
      <c r="Q133" s="134">
        <f ca="1">IFERROR(IF(INDIRECT("'game1 ("&amp;$AD133&amp;")'!$a$2")="R",Season_Summary!Q133,""),"")</f>
        <v>1</v>
      </c>
      <c r="R133" s="134">
        <f ca="1">IFERROR(IF(INDIRECT("'game1 ("&amp;$AD133&amp;")'!$a$2")="R",Season_Summary!R133,""),"")</f>
        <v>14</v>
      </c>
      <c r="S133" s="145">
        <f ca="1">IFERROR(IF(INDIRECT("'game1 ("&amp;$AD133&amp;")'!$a$2")="R",Season_Summary!S133,""),"")</f>
        <v>10</v>
      </c>
      <c r="T133" s="284" t="str">
        <f ca="1">IFERROR(IF(INDIRECT("'game1 ("&amp;$AD133&amp;")'!$a$2")="R",Season_Summary!T133,""),"")</f>
        <v>25 - C Louderback, 23</v>
      </c>
      <c r="U133" s="284">
        <f ca="1">IFERROR(IF(INDIRECT("'game1 ("&amp;$AD133&amp;")'!$a$2")="R",Season_Summary!U133,""),"")</f>
        <v>0</v>
      </c>
      <c r="V133" s="284">
        <f ca="1">IFERROR(IF(INDIRECT("'game1 ("&amp;$AD133&amp;")'!$a$2")="R",Season_Summary!V133,""),"")</f>
        <v>0</v>
      </c>
      <c r="W133" s="284" t="str">
        <f ca="1">IFERROR(IF(INDIRECT("'game1 ("&amp;$AD133&amp;")'!$a$2")="R",Season_Summary!W133,""),"")</f>
        <v>8 - C Louderback, 23</v>
      </c>
      <c r="X133" s="284">
        <f ca="1">IFERROR(IF(INDIRECT("'game1 ("&amp;$AD133&amp;")'!$a$2")="R",Season_Summary!X133,""),"")</f>
        <v>0</v>
      </c>
      <c r="Y133" s="284">
        <f ca="1">IFERROR(IF(INDIRECT("'game1 ("&amp;$AD133&amp;")'!$a$2")="R",Season_Summary!Y133,""),"")</f>
        <v>0</v>
      </c>
      <c r="Z133" s="284" t="str">
        <f ca="1">IFERROR(IF(INDIRECT("'game1 ("&amp;$AD133&amp;")'!$a$2")="R",Season_Summary!Z133,""),"")</f>
        <v>7 - D Butts, 14</v>
      </c>
      <c r="AA133" s="284">
        <f ca="1">IFERROR(IF(INDIRECT("'game1 ("&amp;$AD133&amp;")'!$a$2")="R",Season_Summary!AA133,""),"")</f>
        <v>0</v>
      </c>
      <c r="AB133" s="284">
        <f ca="1">IFERROR(IF(INDIRECT("'game1 ("&amp;$AD133&amp;")'!$a$2")="R",Season_Summary!AB133,""),"")</f>
        <v>0</v>
      </c>
      <c r="AC133" s="284">
        <f ca="1">IFERROR(IF(INDIRECT("'game1 ("&amp;$AD133&amp;")'!$a$2")="R",Season_Summary!AC133,""),"")</f>
        <v>0</v>
      </c>
      <c r="AD133" s="165">
        <f t="shared" si="36"/>
        <v>16</v>
      </c>
    </row>
    <row r="134" spans="1:30" x14ac:dyDescent="0.25">
      <c r="A134" s="136" t="str">
        <f ca="1">IFERROR(IF(INDIRECT("'game1 ("&amp;$AD134&amp;")'!$a$2")="R",Season_Summary!A134,""),"")</f>
        <v xml:space="preserve">83 - 65 </v>
      </c>
      <c r="B134" s="137">
        <f ca="1">IFERROR(IF(INDIRECT("'game1 ("&amp;$AD134&amp;")'!$a$2")="R",Season_Summary!B134,""),"")</f>
        <v>6</v>
      </c>
      <c r="C134" s="137">
        <f ca="1">IFERROR(IF(INDIRECT("'game1 ("&amp;$AD134&amp;")'!$a$2")="R",Season_Summary!C134,""),"")</f>
        <v>16</v>
      </c>
      <c r="D134" s="138">
        <f ca="1">IFERROR(IF(INDIRECT("'game1 ("&amp;$AD134&amp;")'!$a$2")="R",Season_Summary!D134,""),"")</f>
        <v>0.375</v>
      </c>
      <c r="E134" s="137">
        <f ca="1">IFERROR(IF(INDIRECT("'game1 ("&amp;$AD134&amp;")'!$a$2")="R",Season_Summary!E134,""),"")</f>
        <v>19</v>
      </c>
      <c r="F134" s="137">
        <f ca="1">IFERROR(IF(INDIRECT("'game1 ("&amp;$AD134&amp;")'!$a$2")="R",Season_Summary!F134,""),"")</f>
        <v>42</v>
      </c>
      <c r="G134" s="138">
        <f ca="1">IFERROR(IF(INDIRECT("'game1 ("&amp;$AD134&amp;")'!$a$2")="R",Season_Summary!G134,""),"")</f>
        <v>0.45238095238095238</v>
      </c>
      <c r="H134" s="137">
        <f ca="1">IFERROR(IF(INDIRECT("'game1 ("&amp;$AD134&amp;")'!$a$2")="R",Season_Summary!H134,""),"")</f>
        <v>9</v>
      </c>
      <c r="I134" s="137">
        <f ca="1">IFERROR(IF(INDIRECT("'game1 ("&amp;$AD134&amp;")'!$a$2")="R",Season_Summary!I134,""),"")</f>
        <v>12</v>
      </c>
      <c r="J134" s="138">
        <f ca="1">IFERROR(IF(INDIRECT("'game1 ("&amp;$AD134&amp;")'!$a$2")="R",Season_Summary!J134,""),"")</f>
        <v>0.75</v>
      </c>
      <c r="K134" s="138">
        <f ca="1">IFERROR(IF(INDIRECT("'game1 ("&amp;$AD134&amp;")'!$a$2")="R",Season_Summary!K134,""),"")</f>
        <v>0.43103448275862066</v>
      </c>
      <c r="L134" s="137">
        <f ca="1">IFERROR(IF(INDIRECT("'game1 ("&amp;$AD134&amp;")'!$a$2")="R",Season_Summary!L134,""),"")</f>
        <v>14</v>
      </c>
      <c r="M134" s="137">
        <f ca="1">IFERROR(IF(INDIRECT("'game1 ("&amp;$AD134&amp;")'!$a$2")="R",Season_Summary!M134,""),"")</f>
        <v>20</v>
      </c>
      <c r="N134" s="146">
        <f ca="1">IFERROR(IF(INDIRECT("'game1 ("&amp;$AD134&amp;")'!$a$2")="R",Season_Summary!N134,""),"")</f>
        <v>34</v>
      </c>
      <c r="O134" s="137">
        <f ca="1">IFERROR(IF(INDIRECT("'game1 ("&amp;$AD134&amp;")'!$a$2")="R",Season_Summary!O134,""),"")</f>
        <v>15</v>
      </c>
      <c r="P134" s="146">
        <f ca="1">IFERROR(IF(INDIRECT("'game1 ("&amp;$AD134&amp;")'!$a$2")="R",Season_Summary!P134,""),"")</f>
        <v>5</v>
      </c>
      <c r="Q134" s="137">
        <f ca="1">IFERROR(IF(INDIRECT("'game1 ("&amp;$AD134&amp;")'!$a$2")="R",Season_Summary!Q134,""),"")</f>
        <v>1</v>
      </c>
      <c r="R134" s="137">
        <f ca="1">IFERROR(IF(INDIRECT("'game1 ("&amp;$AD134&amp;")'!$a$2")="R",Season_Summary!R134,""),"")</f>
        <v>23</v>
      </c>
      <c r="S134" s="146">
        <f ca="1">IFERROR(IF(INDIRECT("'game1 ("&amp;$AD134&amp;")'!$a$2")="R",Season_Summary!S134,""),"")</f>
        <v>12</v>
      </c>
      <c r="T134" s="284">
        <f ca="1">IFERROR(IF(INDIRECT("'game1 ("&amp;$AD134&amp;")'!$a$2")="R",Season_Summary!T134,""),"")</f>
        <v>0</v>
      </c>
      <c r="U134" s="284">
        <f ca="1">IFERROR(IF(INDIRECT("'game1 ("&amp;$AD134&amp;")'!$a$2")="R",Season_Summary!U134,""),"")</f>
        <v>0</v>
      </c>
      <c r="V134" s="284">
        <f ca="1">IFERROR(IF(INDIRECT("'game1 ("&amp;$AD134&amp;")'!$a$2")="R",Season_Summary!V134,""),"")</f>
        <v>0</v>
      </c>
      <c r="W134" s="284">
        <f ca="1">IFERROR(IF(INDIRECT("'game1 ("&amp;$AD134&amp;")'!$a$2")="R",Season_Summary!W134,""),"")</f>
        <v>0</v>
      </c>
      <c r="X134" s="284">
        <f ca="1">IFERROR(IF(INDIRECT("'game1 ("&amp;$AD134&amp;")'!$a$2")="R",Season_Summary!X134,""),"")</f>
        <v>0</v>
      </c>
      <c r="Y134" s="284">
        <f ca="1">IFERROR(IF(INDIRECT("'game1 ("&amp;$AD134&amp;")'!$a$2")="R",Season_Summary!Y134,""),"")</f>
        <v>0</v>
      </c>
      <c r="Z134" s="284">
        <f ca="1">IFERROR(IF(INDIRECT("'game1 ("&amp;$AD134&amp;")'!$a$2")="R",Season_Summary!Z134,""),"")</f>
        <v>0</v>
      </c>
      <c r="AA134" s="284">
        <f ca="1">IFERROR(IF(INDIRECT("'game1 ("&amp;$AD134&amp;")'!$a$2")="R",Season_Summary!AA134,""),"")</f>
        <v>0</v>
      </c>
      <c r="AB134" s="284">
        <f ca="1">IFERROR(IF(INDIRECT("'game1 ("&amp;$AD134&amp;")'!$a$2")="R",Season_Summary!AB134,""),"")</f>
        <v>0</v>
      </c>
      <c r="AC134" s="284">
        <f ca="1">IFERROR(IF(INDIRECT("'game1 ("&amp;$AD134&amp;")'!$a$2")="R",Season_Summary!AC134,""),"")</f>
        <v>0</v>
      </c>
      <c r="AD134" s="165">
        <f t="shared" si="36"/>
        <v>16</v>
      </c>
    </row>
    <row r="135" spans="1:30" x14ac:dyDescent="0.25">
      <c r="A135" s="221" t="str">
        <f ca="1">IFERROR(IF(INDIRECT("'game1 ("&amp;$AD135&amp;")'!$a$2")="R",Season_Summary!A135,""),"")</f>
        <v>Sundance: 2/6/18 **</v>
      </c>
      <c r="B135" s="134">
        <f ca="1">IFERROR(IF(INDIRECT("'game1 ("&amp;$AD135&amp;")'!$a$2")="R",Season_Summary!B135,""),"")</f>
        <v>6</v>
      </c>
      <c r="C135" s="134">
        <f ca="1">IFERROR(IF(INDIRECT("'game1 ("&amp;$AD135&amp;")'!$a$2")="R",Season_Summary!C135,""),"")</f>
        <v>25</v>
      </c>
      <c r="D135" s="135">
        <f ca="1">IFERROR(IF(INDIRECT("'game1 ("&amp;$AD135&amp;")'!$a$2")="R",Season_Summary!D135,""),"")</f>
        <v>0.24</v>
      </c>
      <c r="E135" s="134">
        <f ca="1">IFERROR(IF(INDIRECT("'game1 ("&amp;$AD135&amp;")'!$a$2")="R",Season_Summary!E135,""),"")</f>
        <v>23</v>
      </c>
      <c r="F135" s="134">
        <f ca="1">IFERROR(IF(INDIRECT("'game1 ("&amp;$AD135&amp;")'!$a$2")="R",Season_Summary!F135,""),"")</f>
        <v>42</v>
      </c>
      <c r="G135" s="135">
        <f ca="1">IFERROR(IF(INDIRECT("'game1 ("&amp;$AD135&amp;")'!$a$2")="R",Season_Summary!G135,""),"")</f>
        <v>0.54761904761904767</v>
      </c>
      <c r="H135" s="134">
        <f ca="1">IFERROR(IF(INDIRECT("'game1 ("&amp;$AD135&amp;")'!$a$2")="R",Season_Summary!H135,""),"")</f>
        <v>5</v>
      </c>
      <c r="I135" s="134">
        <f ca="1">IFERROR(IF(INDIRECT("'game1 ("&amp;$AD135&amp;")'!$a$2")="R",Season_Summary!I135,""),"")</f>
        <v>11</v>
      </c>
      <c r="J135" s="135">
        <f ca="1">IFERROR(IF(INDIRECT("'game1 ("&amp;$AD135&amp;")'!$a$2")="R",Season_Summary!J135,""),"")</f>
        <v>0.45454545454545453</v>
      </c>
      <c r="K135" s="135">
        <f ca="1">IFERROR(IF(INDIRECT("'game1 ("&amp;$AD135&amp;")'!$a$2")="R",Season_Summary!K135,""),"")</f>
        <v>0.43283582089552236</v>
      </c>
      <c r="L135" s="134">
        <f ca="1">IFERROR(IF(INDIRECT("'game1 ("&amp;$AD135&amp;")'!$a$2")="R",Season_Summary!L135,""),"")</f>
        <v>20</v>
      </c>
      <c r="M135" s="134">
        <f ca="1">IFERROR(IF(INDIRECT("'game1 ("&amp;$AD135&amp;")'!$a$2")="R",Season_Summary!M135,""),"")</f>
        <v>24</v>
      </c>
      <c r="N135" s="145">
        <f ca="1">IFERROR(IF(INDIRECT("'game1 ("&amp;$AD135&amp;")'!$a$2")="R",Season_Summary!N135,""),"")</f>
        <v>44</v>
      </c>
      <c r="O135" s="134">
        <f ca="1">IFERROR(IF(INDIRECT("'game1 ("&amp;$AD135&amp;")'!$a$2")="R",Season_Summary!O135,""),"")</f>
        <v>16</v>
      </c>
      <c r="P135" s="145">
        <f ca="1">IFERROR(IF(INDIRECT("'game1 ("&amp;$AD135&amp;")'!$a$2")="R",Season_Summary!P135,""),"")</f>
        <v>8</v>
      </c>
      <c r="Q135" s="134">
        <f ca="1">IFERROR(IF(INDIRECT("'game1 ("&amp;$AD135&amp;")'!$a$2")="R",Season_Summary!Q135,""),"")</f>
        <v>0</v>
      </c>
      <c r="R135" s="134">
        <f ca="1">IFERROR(IF(INDIRECT("'game1 ("&amp;$AD135&amp;")'!$a$2")="R",Season_Summary!R135,""),"")</f>
        <v>4</v>
      </c>
      <c r="S135" s="145">
        <f ca="1">IFERROR(IF(INDIRECT("'game1 ("&amp;$AD135&amp;")'!$a$2")="R",Season_Summary!S135,""),"")</f>
        <v>14</v>
      </c>
      <c r="T135" s="284" t="str">
        <f ca="1">IFERROR(IF(INDIRECT("'game1 ("&amp;$AD135&amp;")'!$a$2")="R",Season_Summary!T135,""),"")</f>
        <v>21 - C Louderback, 23</v>
      </c>
      <c r="U135" s="284">
        <f ca="1">IFERROR(IF(INDIRECT("'game1 ("&amp;$AD135&amp;")'!$a$2")="R",Season_Summary!U135,""),"")</f>
        <v>0</v>
      </c>
      <c r="V135" s="284">
        <f ca="1">IFERROR(IF(INDIRECT("'game1 ("&amp;$AD135&amp;")'!$a$2")="R",Season_Summary!V135,""),"")</f>
        <v>0</v>
      </c>
      <c r="W135" s="284" t="str">
        <f ca="1">IFERROR(IF(INDIRECT("'game1 ("&amp;$AD135&amp;")'!$a$2")="R",Season_Summary!W135,""),"")</f>
        <v>11 - P Watt, 24</v>
      </c>
      <c r="X135" s="284">
        <f ca="1">IFERROR(IF(INDIRECT("'game1 ("&amp;$AD135&amp;")'!$a$2")="R",Season_Summary!X135,""),"")</f>
        <v>0</v>
      </c>
      <c r="Y135" s="284">
        <f ca="1">IFERROR(IF(INDIRECT("'game1 ("&amp;$AD135&amp;")'!$a$2")="R",Season_Summary!Y135,""),"")</f>
        <v>0</v>
      </c>
      <c r="Z135" s="284" t="str">
        <f ca="1">IFERROR(IF(INDIRECT("'game1 ("&amp;$AD135&amp;")'!$a$2")="R",Season_Summary!Z135,""),"")</f>
        <v>5 - C Louderback, 23</v>
      </c>
      <c r="AA135" s="284">
        <f ca="1">IFERROR(IF(INDIRECT("'game1 ("&amp;$AD135&amp;")'!$a$2")="R",Season_Summary!AA135,""),"")</f>
        <v>0</v>
      </c>
      <c r="AB135" s="284">
        <f ca="1">IFERROR(IF(INDIRECT("'game1 ("&amp;$AD135&amp;")'!$a$2")="R",Season_Summary!AB135,""),"")</f>
        <v>0</v>
      </c>
      <c r="AC135" s="284">
        <f ca="1">IFERROR(IF(INDIRECT("'game1 ("&amp;$AD135&amp;")'!$a$2")="R",Season_Summary!AC135,""),"")</f>
        <v>0</v>
      </c>
      <c r="AD135" s="165">
        <f t="shared" si="36"/>
        <v>17</v>
      </c>
    </row>
    <row r="136" spans="1:30" x14ac:dyDescent="0.25">
      <c r="A136" s="136" t="str">
        <f ca="1">IFERROR(IF(INDIRECT("'game1 ("&amp;$AD136&amp;")'!$a$2")="R",Season_Summary!A136,""),"")</f>
        <v xml:space="preserve">69 - 49 </v>
      </c>
      <c r="B136" s="137">
        <f ca="1">IFERROR(IF(INDIRECT("'game1 ("&amp;$AD136&amp;")'!$a$2")="R",Season_Summary!B136,""),"")</f>
        <v>6</v>
      </c>
      <c r="C136" s="137">
        <f ca="1">IFERROR(IF(INDIRECT("'game1 ("&amp;$AD136&amp;")'!$a$2")="R",Season_Summary!C136,""),"")</f>
        <v>14</v>
      </c>
      <c r="D136" s="138">
        <f ca="1">IFERROR(IF(INDIRECT("'game1 ("&amp;$AD136&amp;")'!$a$2")="R",Season_Summary!D136,""),"")</f>
        <v>0.42857142857142855</v>
      </c>
      <c r="E136" s="137">
        <f ca="1">IFERROR(IF(INDIRECT("'game1 ("&amp;$AD136&amp;")'!$a$2")="R",Season_Summary!E136,""),"")</f>
        <v>14</v>
      </c>
      <c r="F136" s="137">
        <f ca="1">IFERROR(IF(INDIRECT("'game1 ("&amp;$AD136&amp;")'!$a$2")="R",Season_Summary!F136,""),"")</f>
        <v>33</v>
      </c>
      <c r="G136" s="138">
        <f ca="1">IFERROR(IF(INDIRECT("'game1 ("&amp;$AD136&amp;")'!$a$2")="R",Season_Summary!G136,""),"")</f>
        <v>0.42424242424242425</v>
      </c>
      <c r="H136" s="137">
        <f ca="1">IFERROR(IF(INDIRECT("'game1 ("&amp;$AD136&amp;")'!$a$2")="R",Season_Summary!H136,""),"")</f>
        <v>3</v>
      </c>
      <c r="I136" s="137">
        <f ca="1">IFERROR(IF(INDIRECT("'game1 ("&amp;$AD136&amp;")'!$a$2")="R",Season_Summary!I136,""),"")</f>
        <v>7</v>
      </c>
      <c r="J136" s="138">
        <f ca="1">IFERROR(IF(INDIRECT("'game1 ("&amp;$AD136&amp;")'!$a$2")="R",Season_Summary!J136,""),"")</f>
        <v>0.42857142857142855</v>
      </c>
      <c r="K136" s="138">
        <f ca="1">IFERROR(IF(INDIRECT("'game1 ("&amp;$AD136&amp;")'!$a$2")="R",Season_Summary!K136,""),"")</f>
        <v>0.42553191489361702</v>
      </c>
      <c r="L136" s="137">
        <f ca="1">IFERROR(IF(INDIRECT("'game1 ("&amp;$AD136&amp;")'!$a$2")="R",Season_Summary!L136,""),"")</f>
        <v>6</v>
      </c>
      <c r="M136" s="137">
        <f ca="1">IFERROR(IF(INDIRECT("'game1 ("&amp;$AD136&amp;")'!$a$2")="R",Season_Summary!M136,""),"")</f>
        <v>19</v>
      </c>
      <c r="N136" s="146">
        <f ca="1">IFERROR(IF(INDIRECT("'game1 ("&amp;$AD136&amp;")'!$a$2")="R",Season_Summary!N136,""),"")</f>
        <v>25</v>
      </c>
      <c r="O136" s="137">
        <f ca="1">IFERROR(IF(INDIRECT("'game1 ("&amp;$AD136&amp;")'!$a$2")="R",Season_Summary!O136,""),"")</f>
        <v>10</v>
      </c>
      <c r="P136" s="146">
        <f ca="1">IFERROR(IF(INDIRECT("'game1 ("&amp;$AD136&amp;")'!$a$2")="R",Season_Summary!P136,""),"")</f>
        <v>3</v>
      </c>
      <c r="Q136" s="137">
        <f ca="1">IFERROR(IF(INDIRECT("'game1 ("&amp;$AD136&amp;")'!$a$2")="R",Season_Summary!Q136,""),"")</f>
        <v>0</v>
      </c>
      <c r="R136" s="137">
        <f ca="1">IFERROR(IF(INDIRECT("'game1 ("&amp;$AD136&amp;")'!$a$2")="R",Season_Summary!R136,""),"")</f>
        <v>11</v>
      </c>
      <c r="S136" s="146">
        <f ca="1">IFERROR(IF(INDIRECT("'game1 ("&amp;$AD136&amp;")'!$a$2")="R",Season_Summary!S136,""),"")</f>
        <v>9</v>
      </c>
      <c r="T136" s="284">
        <f ca="1">IFERROR(IF(INDIRECT("'game1 ("&amp;$AD136&amp;")'!$a$2")="R",Season_Summary!T136,""),"")</f>
        <v>0</v>
      </c>
      <c r="U136" s="284">
        <f ca="1">IFERROR(IF(INDIRECT("'game1 ("&amp;$AD136&amp;")'!$a$2")="R",Season_Summary!U136,""),"")</f>
        <v>0</v>
      </c>
      <c r="V136" s="284">
        <f ca="1">IFERROR(IF(INDIRECT("'game1 ("&amp;$AD136&amp;")'!$a$2")="R",Season_Summary!V136,""),"")</f>
        <v>0</v>
      </c>
      <c r="W136" s="284">
        <f ca="1">IFERROR(IF(INDIRECT("'game1 ("&amp;$AD136&amp;")'!$a$2")="R",Season_Summary!W136,""),"")</f>
        <v>0</v>
      </c>
      <c r="X136" s="284">
        <f ca="1">IFERROR(IF(INDIRECT("'game1 ("&amp;$AD136&amp;")'!$a$2")="R",Season_Summary!X136,""),"")</f>
        <v>0</v>
      </c>
      <c r="Y136" s="284">
        <f ca="1">IFERROR(IF(INDIRECT("'game1 ("&amp;$AD136&amp;")'!$a$2")="R",Season_Summary!Y136,""),"")</f>
        <v>0</v>
      </c>
      <c r="Z136" s="284">
        <f ca="1">IFERROR(IF(INDIRECT("'game1 ("&amp;$AD136&amp;")'!$a$2")="R",Season_Summary!Z136,""),"")</f>
        <v>0</v>
      </c>
      <c r="AA136" s="284">
        <f ca="1">IFERROR(IF(INDIRECT("'game1 ("&amp;$AD136&amp;")'!$a$2")="R",Season_Summary!AA136,""),"")</f>
        <v>0</v>
      </c>
      <c r="AB136" s="284">
        <f ca="1">IFERROR(IF(INDIRECT("'game1 ("&amp;$AD136&amp;")'!$a$2")="R",Season_Summary!AB136,""),"")</f>
        <v>0</v>
      </c>
      <c r="AC136" s="284">
        <f ca="1">IFERROR(IF(INDIRECT("'game1 ("&amp;$AD136&amp;")'!$a$2")="R",Season_Summary!AC136,""),"")</f>
        <v>0</v>
      </c>
      <c r="AD136" s="165">
        <f t="shared" si="36"/>
        <v>17</v>
      </c>
    </row>
    <row r="137" spans="1:30" x14ac:dyDescent="0.25">
      <c r="A137" s="221" t="str">
        <f ca="1">IFERROR(IF(INDIRECT("'game1 ("&amp;$AD137&amp;")'!$a$2")="R",Season_Summary!A137,""),"")</f>
        <v>Wright: 2/8/18 **</v>
      </c>
      <c r="B137" s="134">
        <f ca="1">IFERROR(IF(INDIRECT("'game1 ("&amp;$AD137&amp;")'!$a$2")="R",Season_Summary!B137,""),"")</f>
        <v>6</v>
      </c>
      <c r="C137" s="134">
        <f ca="1">IFERROR(IF(INDIRECT("'game1 ("&amp;$AD137&amp;")'!$a$2")="R",Season_Summary!C137,""),"")</f>
        <v>25</v>
      </c>
      <c r="D137" s="135">
        <f ca="1">IFERROR(IF(INDIRECT("'game1 ("&amp;$AD137&amp;")'!$a$2")="R",Season_Summary!D137,""),"")</f>
        <v>0.24</v>
      </c>
      <c r="E137" s="134">
        <f ca="1">IFERROR(IF(INDIRECT("'game1 ("&amp;$AD137&amp;")'!$a$2")="R",Season_Summary!E137,""),"")</f>
        <v>11</v>
      </c>
      <c r="F137" s="134">
        <f ca="1">IFERROR(IF(INDIRECT("'game1 ("&amp;$AD137&amp;")'!$a$2")="R",Season_Summary!F137,""),"")</f>
        <v>33</v>
      </c>
      <c r="G137" s="135">
        <f ca="1">IFERROR(IF(INDIRECT("'game1 ("&amp;$AD137&amp;")'!$a$2")="R",Season_Summary!G137,""),"")</f>
        <v>0.33333333333333331</v>
      </c>
      <c r="H137" s="134">
        <f ca="1">IFERROR(IF(INDIRECT("'game1 ("&amp;$AD137&amp;")'!$a$2")="R",Season_Summary!H137,""),"")</f>
        <v>20</v>
      </c>
      <c r="I137" s="134">
        <f ca="1">IFERROR(IF(INDIRECT("'game1 ("&amp;$AD137&amp;")'!$a$2")="R",Season_Summary!I137,""),"")</f>
        <v>29</v>
      </c>
      <c r="J137" s="135">
        <f ca="1">IFERROR(IF(INDIRECT("'game1 ("&amp;$AD137&amp;")'!$a$2")="R",Season_Summary!J137,""),"")</f>
        <v>0.68965517241379315</v>
      </c>
      <c r="K137" s="135">
        <f ca="1">IFERROR(IF(INDIRECT("'game1 ("&amp;$AD137&amp;")'!$a$2")="R",Season_Summary!K137,""),"")</f>
        <v>0.29310344827586204</v>
      </c>
      <c r="L137" s="134">
        <f ca="1">IFERROR(IF(INDIRECT("'game1 ("&amp;$AD137&amp;")'!$a$2")="R",Season_Summary!L137,""),"")</f>
        <v>20</v>
      </c>
      <c r="M137" s="134">
        <f ca="1">IFERROR(IF(INDIRECT("'game1 ("&amp;$AD137&amp;")'!$a$2")="R",Season_Summary!M137,""),"")</f>
        <v>16</v>
      </c>
      <c r="N137" s="145">
        <f ca="1">IFERROR(IF(INDIRECT("'game1 ("&amp;$AD137&amp;")'!$a$2")="R",Season_Summary!N137,""),"")</f>
        <v>36</v>
      </c>
      <c r="O137" s="134">
        <f ca="1">IFERROR(IF(INDIRECT("'game1 ("&amp;$AD137&amp;")'!$a$2")="R",Season_Summary!O137,""),"")</f>
        <v>9</v>
      </c>
      <c r="P137" s="145">
        <f ca="1">IFERROR(IF(INDIRECT("'game1 ("&amp;$AD137&amp;")'!$a$2")="R",Season_Summary!P137,""),"")</f>
        <v>12</v>
      </c>
      <c r="Q137" s="134">
        <f ca="1">IFERROR(IF(INDIRECT("'game1 ("&amp;$AD137&amp;")'!$a$2")="R",Season_Summary!Q137,""),"")</f>
        <v>3</v>
      </c>
      <c r="R137" s="134">
        <f ca="1">IFERROR(IF(INDIRECT("'game1 ("&amp;$AD137&amp;")'!$a$2")="R",Season_Summary!R137,""),"")</f>
        <v>20</v>
      </c>
      <c r="S137" s="145">
        <f ca="1">IFERROR(IF(INDIRECT("'game1 ("&amp;$AD137&amp;")'!$a$2")="R",Season_Summary!S137,""),"")</f>
        <v>22</v>
      </c>
      <c r="T137" s="284" t="str">
        <f ca="1">IFERROR(IF(INDIRECT("'game1 ("&amp;$AD137&amp;")'!$a$2")="R",Season_Summary!T137,""),"")</f>
        <v>23 - P Watt, 24</v>
      </c>
      <c r="U137" s="284">
        <f ca="1">IFERROR(IF(INDIRECT("'game1 ("&amp;$AD137&amp;")'!$a$2")="R",Season_Summary!U137,""),"")</f>
        <v>0</v>
      </c>
      <c r="V137" s="284">
        <f ca="1">IFERROR(IF(INDIRECT("'game1 ("&amp;$AD137&amp;")'!$a$2")="R",Season_Summary!V137,""),"")</f>
        <v>0</v>
      </c>
      <c r="W137" s="284" t="str">
        <f ca="1">IFERROR(IF(INDIRECT("'game1 ("&amp;$AD137&amp;")'!$a$2")="R",Season_Summary!W137,""),"")</f>
        <v>11 - P Watt, 24</v>
      </c>
      <c r="X137" s="284">
        <f ca="1">IFERROR(IF(INDIRECT("'game1 ("&amp;$AD137&amp;")'!$a$2")="R",Season_Summary!X137,""),"")</f>
        <v>0</v>
      </c>
      <c r="Y137" s="284">
        <f ca="1">IFERROR(IF(INDIRECT("'game1 ("&amp;$AD137&amp;")'!$a$2")="R",Season_Summary!Y137,""),"")</f>
        <v>0</v>
      </c>
      <c r="Z137" s="284" t="str">
        <f ca="1">IFERROR(IF(INDIRECT("'game1 ("&amp;$AD137&amp;")'!$a$2")="R",Season_Summary!Z137,""),"")</f>
        <v>3 - P Watt, 24</v>
      </c>
      <c r="AA137" s="284">
        <f ca="1">IFERROR(IF(INDIRECT("'game1 ("&amp;$AD137&amp;")'!$a$2")="R",Season_Summary!AA137,""),"")</f>
        <v>0</v>
      </c>
      <c r="AB137" s="284">
        <f ca="1">IFERROR(IF(INDIRECT("'game1 ("&amp;$AD137&amp;")'!$a$2")="R",Season_Summary!AB137,""),"")</f>
        <v>0</v>
      </c>
      <c r="AC137" s="284">
        <f ca="1">IFERROR(IF(INDIRECT("'game1 ("&amp;$AD137&amp;")'!$a$2")="R",Season_Summary!AC137,""),"")</f>
        <v>0</v>
      </c>
      <c r="AD137" s="165">
        <f t="shared" si="36"/>
        <v>18</v>
      </c>
    </row>
    <row r="138" spans="1:30" x14ac:dyDescent="0.25">
      <c r="A138" s="136" t="str">
        <f ca="1">IFERROR(IF(INDIRECT("'game1 ("&amp;$AD138&amp;")'!$a$2")="R",Season_Summary!A138,""),"")</f>
        <v xml:space="preserve">60 - 67 </v>
      </c>
      <c r="B138" s="137">
        <f ca="1">IFERROR(IF(INDIRECT("'game1 ("&amp;$AD138&amp;")'!$a$2")="R",Season_Summary!B138,""),"")</f>
        <v>5</v>
      </c>
      <c r="C138" s="137">
        <f ca="1">IFERROR(IF(INDIRECT("'game1 ("&amp;$AD138&amp;")'!$a$2")="R",Season_Summary!C138,""),"")</f>
        <v>8</v>
      </c>
      <c r="D138" s="138">
        <f ca="1">IFERROR(IF(INDIRECT("'game1 ("&amp;$AD138&amp;")'!$a$2")="R",Season_Summary!D138,""),"")</f>
        <v>0.625</v>
      </c>
      <c r="E138" s="137">
        <f ca="1">IFERROR(IF(INDIRECT("'game1 ("&amp;$AD138&amp;")'!$a$2")="R",Season_Summary!E138,""),"")</f>
        <v>20</v>
      </c>
      <c r="F138" s="137">
        <f ca="1">IFERROR(IF(INDIRECT("'game1 ("&amp;$AD138&amp;")'!$a$2")="R",Season_Summary!F138,""),"")</f>
        <v>37</v>
      </c>
      <c r="G138" s="138">
        <f ca="1">IFERROR(IF(INDIRECT("'game1 ("&amp;$AD138&amp;")'!$a$2")="R",Season_Summary!G138,""),"")</f>
        <v>0.54054054054054057</v>
      </c>
      <c r="H138" s="137">
        <f ca="1">IFERROR(IF(INDIRECT("'game1 ("&amp;$AD138&amp;")'!$a$2")="R",Season_Summary!H138,""),"")</f>
        <v>12</v>
      </c>
      <c r="I138" s="137">
        <f ca="1">IFERROR(IF(INDIRECT("'game1 ("&amp;$AD138&amp;")'!$a$2")="R",Season_Summary!I138,""),"")</f>
        <v>27</v>
      </c>
      <c r="J138" s="138">
        <f ca="1">IFERROR(IF(INDIRECT("'game1 ("&amp;$AD138&amp;")'!$a$2")="R",Season_Summary!J138,""),"")</f>
        <v>0.44444444444444442</v>
      </c>
      <c r="K138" s="138">
        <f ca="1">IFERROR(IF(INDIRECT("'game1 ("&amp;$AD138&amp;")'!$a$2")="R",Season_Summary!K138,""),"")</f>
        <v>0.55555555555555558</v>
      </c>
      <c r="L138" s="137">
        <f ca="1">IFERROR(IF(INDIRECT("'game1 ("&amp;$AD138&amp;")'!$a$2")="R",Season_Summary!L138,""),"")</f>
        <v>9</v>
      </c>
      <c r="M138" s="137">
        <f ca="1">IFERROR(IF(INDIRECT("'game1 ("&amp;$AD138&amp;")'!$a$2")="R",Season_Summary!M138,""),"")</f>
        <v>25</v>
      </c>
      <c r="N138" s="146">
        <f ca="1">IFERROR(IF(INDIRECT("'game1 ("&amp;$AD138&amp;")'!$a$2")="R",Season_Summary!N138,""),"")</f>
        <v>34</v>
      </c>
      <c r="O138" s="137">
        <f ca="1">IFERROR(IF(INDIRECT("'game1 ("&amp;$AD138&amp;")'!$a$2")="R",Season_Summary!O138,""),"")</f>
        <v>6</v>
      </c>
      <c r="P138" s="146">
        <f ca="1">IFERROR(IF(INDIRECT("'game1 ("&amp;$AD138&amp;")'!$a$2")="R",Season_Summary!P138,""),"")</f>
        <v>9</v>
      </c>
      <c r="Q138" s="137">
        <f ca="1">IFERROR(IF(INDIRECT("'game1 ("&amp;$AD138&amp;")'!$a$2")="R",Season_Summary!Q138,""),"")</f>
        <v>1</v>
      </c>
      <c r="R138" s="137">
        <f ca="1">IFERROR(IF(INDIRECT("'game1 ("&amp;$AD138&amp;")'!$a$2")="R",Season_Summary!R138,""),"")</f>
        <v>25</v>
      </c>
      <c r="S138" s="146">
        <f ca="1">IFERROR(IF(INDIRECT("'game1 ("&amp;$AD138&amp;")'!$a$2")="R",Season_Summary!S138,""),"")</f>
        <v>23</v>
      </c>
      <c r="T138" s="284">
        <f ca="1">IFERROR(IF(INDIRECT("'game1 ("&amp;$AD138&amp;")'!$a$2")="R",Season_Summary!T138,""),"")</f>
        <v>0</v>
      </c>
      <c r="U138" s="284">
        <f ca="1">IFERROR(IF(INDIRECT("'game1 ("&amp;$AD138&amp;")'!$a$2")="R",Season_Summary!U138,""),"")</f>
        <v>0</v>
      </c>
      <c r="V138" s="284">
        <f ca="1">IFERROR(IF(INDIRECT("'game1 ("&amp;$AD138&amp;")'!$a$2")="R",Season_Summary!V138,""),"")</f>
        <v>0</v>
      </c>
      <c r="W138" s="284">
        <f ca="1">IFERROR(IF(INDIRECT("'game1 ("&amp;$AD138&amp;")'!$a$2")="R",Season_Summary!W138,""),"")</f>
        <v>0</v>
      </c>
      <c r="X138" s="284">
        <f ca="1">IFERROR(IF(INDIRECT("'game1 ("&amp;$AD138&amp;")'!$a$2")="R",Season_Summary!X138,""),"")</f>
        <v>0</v>
      </c>
      <c r="Y138" s="284">
        <f ca="1">IFERROR(IF(INDIRECT("'game1 ("&amp;$AD138&amp;")'!$a$2")="R",Season_Summary!Y138,""),"")</f>
        <v>0</v>
      </c>
      <c r="Z138" s="284">
        <f ca="1">IFERROR(IF(INDIRECT("'game1 ("&amp;$AD138&amp;")'!$a$2")="R",Season_Summary!Z138,""),"")</f>
        <v>0</v>
      </c>
      <c r="AA138" s="284">
        <f ca="1">IFERROR(IF(INDIRECT("'game1 ("&amp;$AD138&amp;")'!$a$2")="R",Season_Summary!AA138,""),"")</f>
        <v>0</v>
      </c>
      <c r="AB138" s="284">
        <f ca="1">IFERROR(IF(INDIRECT("'game1 ("&amp;$AD138&amp;")'!$a$2")="R",Season_Summary!AB138,""),"")</f>
        <v>0</v>
      </c>
      <c r="AC138" s="284">
        <f ca="1">IFERROR(IF(INDIRECT("'game1 ("&amp;$AD138&amp;")'!$a$2")="R",Season_Summary!AC138,""),"")</f>
        <v>0</v>
      </c>
      <c r="AD138" s="165">
        <f t="shared" si="36"/>
        <v>18</v>
      </c>
    </row>
    <row r="139" spans="1:30" x14ac:dyDescent="0.25">
      <c r="A139" s="221" t="str">
        <f ca="1">IFERROR(IF(INDIRECT("'game1 ("&amp;$AD139&amp;")'!$a$2")="R",Season_Summary!A139,""),"")</f>
        <v/>
      </c>
      <c r="B139" s="134" t="str">
        <f ca="1">IFERROR(IF(INDIRECT("'game1 ("&amp;$AD139&amp;")'!$a$2")="R",Season_Summary!B139,""),"")</f>
        <v/>
      </c>
      <c r="C139" s="134" t="str">
        <f ca="1">IFERROR(IF(INDIRECT("'game1 ("&amp;$AD139&amp;")'!$a$2")="R",Season_Summary!C139,""),"")</f>
        <v/>
      </c>
      <c r="D139" s="135" t="str">
        <f ca="1">IFERROR(IF(INDIRECT("'game1 ("&amp;$AD139&amp;")'!$a$2")="R",Season_Summary!D139,""),"")</f>
        <v/>
      </c>
      <c r="E139" s="134" t="str">
        <f ca="1">IFERROR(IF(INDIRECT("'game1 ("&amp;$AD139&amp;")'!$a$2")="R",Season_Summary!E139,""),"")</f>
        <v/>
      </c>
      <c r="F139" s="134" t="str">
        <f ca="1">IFERROR(IF(INDIRECT("'game1 ("&amp;$AD139&amp;")'!$a$2")="R",Season_Summary!F139,""),"")</f>
        <v/>
      </c>
      <c r="G139" s="135" t="str">
        <f ca="1">IFERROR(IF(INDIRECT("'game1 ("&amp;$AD139&amp;")'!$a$2")="R",Season_Summary!G139,""),"")</f>
        <v/>
      </c>
      <c r="H139" s="134" t="str">
        <f ca="1">IFERROR(IF(INDIRECT("'game1 ("&amp;$AD139&amp;")'!$a$2")="R",Season_Summary!H139,""),"")</f>
        <v/>
      </c>
      <c r="I139" s="134" t="str">
        <f ca="1">IFERROR(IF(INDIRECT("'game1 ("&amp;$AD139&amp;")'!$a$2")="R",Season_Summary!I139,""),"")</f>
        <v/>
      </c>
      <c r="J139" s="135" t="str">
        <f ca="1">IFERROR(IF(INDIRECT("'game1 ("&amp;$AD139&amp;")'!$a$2")="R",Season_Summary!J139,""),"")</f>
        <v/>
      </c>
      <c r="K139" s="135" t="str">
        <f ca="1">IFERROR(IF(INDIRECT("'game1 ("&amp;$AD139&amp;")'!$a$2")="R",Season_Summary!K139,""),"")</f>
        <v/>
      </c>
      <c r="L139" s="134" t="str">
        <f ca="1">IFERROR(IF(INDIRECT("'game1 ("&amp;$AD139&amp;")'!$a$2")="R",Season_Summary!L139,""),"")</f>
        <v/>
      </c>
      <c r="M139" s="134" t="str">
        <f ca="1">IFERROR(IF(INDIRECT("'game1 ("&amp;$AD139&amp;")'!$a$2")="R",Season_Summary!M139,""),"")</f>
        <v/>
      </c>
      <c r="N139" s="145" t="str">
        <f ca="1">IFERROR(IF(INDIRECT("'game1 ("&amp;$AD139&amp;")'!$a$2")="R",Season_Summary!N139,""),"")</f>
        <v/>
      </c>
      <c r="O139" s="134" t="str">
        <f ca="1">IFERROR(IF(INDIRECT("'game1 ("&amp;$AD139&amp;")'!$a$2")="R",Season_Summary!O139,""),"")</f>
        <v/>
      </c>
      <c r="P139" s="145" t="str">
        <f ca="1">IFERROR(IF(INDIRECT("'game1 ("&amp;$AD139&amp;")'!$a$2")="R",Season_Summary!P139,""),"")</f>
        <v/>
      </c>
      <c r="Q139" s="134" t="str">
        <f ca="1">IFERROR(IF(INDIRECT("'game1 ("&amp;$AD139&amp;")'!$a$2")="R",Season_Summary!Q139,""),"")</f>
        <v/>
      </c>
      <c r="R139" s="134" t="str">
        <f ca="1">IFERROR(IF(INDIRECT("'game1 ("&amp;$AD139&amp;")'!$a$2")="R",Season_Summary!R139,""),"")</f>
        <v/>
      </c>
      <c r="S139" s="145" t="str">
        <f ca="1">IFERROR(IF(INDIRECT("'game1 ("&amp;$AD139&amp;")'!$a$2")="R",Season_Summary!S139,""),"")</f>
        <v/>
      </c>
      <c r="T139" s="284" t="str">
        <f ca="1">IFERROR(IF(INDIRECT("'game1 ("&amp;$AD139&amp;")'!$a$2")="R",Season_Summary!T139,""),"")</f>
        <v/>
      </c>
      <c r="U139" s="284" t="str">
        <f ca="1">IFERROR(IF(INDIRECT("'game1 ("&amp;$AD139&amp;")'!$a$2")="R",Season_Summary!U139,""),"")</f>
        <v/>
      </c>
      <c r="V139" s="284" t="str">
        <f ca="1">IFERROR(IF(INDIRECT("'game1 ("&amp;$AD139&amp;")'!$a$2")="R",Season_Summary!V139,""),"")</f>
        <v/>
      </c>
      <c r="W139" s="284" t="str">
        <f ca="1">IFERROR(IF(INDIRECT("'game1 ("&amp;$AD139&amp;")'!$a$2")="R",Season_Summary!W139,""),"")</f>
        <v/>
      </c>
      <c r="X139" s="284" t="str">
        <f ca="1">IFERROR(IF(INDIRECT("'game1 ("&amp;$AD139&amp;")'!$a$2")="R",Season_Summary!X139,""),"")</f>
        <v/>
      </c>
      <c r="Y139" s="284" t="str">
        <f ca="1">IFERROR(IF(INDIRECT("'game1 ("&amp;$AD139&amp;")'!$a$2")="R",Season_Summary!Y139,""),"")</f>
        <v/>
      </c>
      <c r="Z139" s="284" t="str">
        <f ca="1">IFERROR(IF(INDIRECT("'game1 ("&amp;$AD139&amp;")'!$a$2")="R",Season_Summary!Z139,""),"")</f>
        <v/>
      </c>
      <c r="AA139" s="284" t="str">
        <f ca="1">IFERROR(IF(INDIRECT("'game1 ("&amp;$AD139&amp;")'!$a$2")="R",Season_Summary!AA139,""),"")</f>
        <v/>
      </c>
      <c r="AB139" s="284" t="str">
        <f ca="1">IFERROR(IF(INDIRECT("'game1 ("&amp;$AD139&amp;")'!$a$2")="R",Season_Summary!AB139,""),"")</f>
        <v/>
      </c>
      <c r="AC139" s="284" t="str">
        <f ca="1">IFERROR(IF(INDIRECT("'game1 ("&amp;$AD139&amp;")'!$a$2")="R",Season_Summary!AC139,""),"")</f>
        <v/>
      </c>
      <c r="AD139" s="165">
        <f t="shared" si="36"/>
        <v>19</v>
      </c>
    </row>
    <row r="140" spans="1:30" x14ac:dyDescent="0.25">
      <c r="A140" s="136" t="str">
        <f ca="1">IFERROR(IF(INDIRECT("'game1 ("&amp;$AD140&amp;")'!$a$2")="R",Season_Summary!A140,""),"")</f>
        <v/>
      </c>
      <c r="B140" s="137" t="str">
        <f ca="1">IFERROR(IF(INDIRECT("'game1 ("&amp;$AD140&amp;")'!$a$2")="R",Season_Summary!B140,""),"")</f>
        <v/>
      </c>
      <c r="C140" s="137" t="str">
        <f ca="1">IFERROR(IF(INDIRECT("'game1 ("&amp;$AD140&amp;")'!$a$2")="R",Season_Summary!C140,""),"")</f>
        <v/>
      </c>
      <c r="D140" s="138" t="str">
        <f ca="1">IFERROR(IF(INDIRECT("'game1 ("&amp;$AD140&amp;")'!$a$2")="R",Season_Summary!D140,""),"")</f>
        <v/>
      </c>
      <c r="E140" s="137" t="str">
        <f ca="1">IFERROR(IF(INDIRECT("'game1 ("&amp;$AD140&amp;")'!$a$2")="R",Season_Summary!E140,""),"")</f>
        <v/>
      </c>
      <c r="F140" s="137" t="str">
        <f ca="1">IFERROR(IF(INDIRECT("'game1 ("&amp;$AD140&amp;")'!$a$2")="R",Season_Summary!F140,""),"")</f>
        <v/>
      </c>
      <c r="G140" s="138" t="str">
        <f ca="1">IFERROR(IF(INDIRECT("'game1 ("&amp;$AD140&amp;")'!$a$2")="R",Season_Summary!G140,""),"")</f>
        <v/>
      </c>
      <c r="H140" s="137" t="str">
        <f ca="1">IFERROR(IF(INDIRECT("'game1 ("&amp;$AD140&amp;")'!$a$2")="R",Season_Summary!H140,""),"")</f>
        <v/>
      </c>
      <c r="I140" s="137" t="str">
        <f ca="1">IFERROR(IF(INDIRECT("'game1 ("&amp;$AD140&amp;")'!$a$2")="R",Season_Summary!I140,""),"")</f>
        <v/>
      </c>
      <c r="J140" s="138" t="str">
        <f ca="1">IFERROR(IF(INDIRECT("'game1 ("&amp;$AD140&amp;")'!$a$2")="R",Season_Summary!J140,""),"")</f>
        <v/>
      </c>
      <c r="K140" s="138" t="str">
        <f ca="1">IFERROR(IF(INDIRECT("'game1 ("&amp;$AD140&amp;")'!$a$2")="R",Season_Summary!K140,""),"")</f>
        <v/>
      </c>
      <c r="L140" s="137" t="str">
        <f ca="1">IFERROR(IF(INDIRECT("'game1 ("&amp;$AD140&amp;")'!$a$2")="R",Season_Summary!L140,""),"")</f>
        <v/>
      </c>
      <c r="M140" s="137" t="str">
        <f ca="1">IFERROR(IF(INDIRECT("'game1 ("&amp;$AD140&amp;")'!$a$2")="R",Season_Summary!M140,""),"")</f>
        <v/>
      </c>
      <c r="N140" s="146" t="str">
        <f ca="1">IFERROR(IF(INDIRECT("'game1 ("&amp;$AD140&amp;")'!$a$2")="R",Season_Summary!N140,""),"")</f>
        <v/>
      </c>
      <c r="O140" s="137" t="str">
        <f ca="1">IFERROR(IF(INDIRECT("'game1 ("&amp;$AD140&amp;")'!$a$2")="R",Season_Summary!O140,""),"")</f>
        <v/>
      </c>
      <c r="P140" s="146" t="str">
        <f ca="1">IFERROR(IF(INDIRECT("'game1 ("&amp;$AD140&amp;")'!$a$2")="R",Season_Summary!P140,""),"")</f>
        <v/>
      </c>
      <c r="Q140" s="137" t="str">
        <f ca="1">IFERROR(IF(INDIRECT("'game1 ("&amp;$AD140&amp;")'!$a$2")="R",Season_Summary!Q140,""),"")</f>
        <v/>
      </c>
      <c r="R140" s="137" t="str">
        <f ca="1">IFERROR(IF(INDIRECT("'game1 ("&amp;$AD140&amp;")'!$a$2")="R",Season_Summary!R140,""),"")</f>
        <v/>
      </c>
      <c r="S140" s="146" t="str">
        <f ca="1">IFERROR(IF(INDIRECT("'game1 ("&amp;$AD140&amp;")'!$a$2")="R",Season_Summary!S140,""),"")</f>
        <v/>
      </c>
      <c r="T140" s="284" t="str">
        <f ca="1">IFERROR(IF(INDIRECT("'game1 ("&amp;$AD140&amp;")'!$a$2")="R",Season_Summary!T140,""),"")</f>
        <v/>
      </c>
      <c r="U140" s="284" t="str">
        <f ca="1">IFERROR(IF(INDIRECT("'game1 ("&amp;$AD140&amp;")'!$a$2")="R",Season_Summary!U140,""),"")</f>
        <v/>
      </c>
      <c r="V140" s="284" t="str">
        <f ca="1">IFERROR(IF(INDIRECT("'game1 ("&amp;$AD140&amp;")'!$a$2")="R",Season_Summary!V140,""),"")</f>
        <v/>
      </c>
      <c r="W140" s="284" t="str">
        <f ca="1">IFERROR(IF(INDIRECT("'game1 ("&amp;$AD140&amp;")'!$a$2")="R",Season_Summary!W140,""),"")</f>
        <v/>
      </c>
      <c r="X140" s="284" t="str">
        <f ca="1">IFERROR(IF(INDIRECT("'game1 ("&amp;$AD140&amp;")'!$a$2")="R",Season_Summary!X140,""),"")</f>
        <v/>
      </c>
      <c r="Y140" s="284" t="str">
        <f ca="1">IFERROR(IF(INDIRECT("'game1 ("&amp;$AD140&amp;")'!$a$2")="R",Season_Summary!Y140,""),"")</f>
        <v/>
      </c>
      <c r="Z140" s="284" t="str">
        <f ca="1">IFERROR(IF(INDIRECT("'game1 ("&amp;$AD140&amp;")'!$a$2")="R",Season_Summary!Z140,""),"")</f>
        <v/>
      </c>
      <c r="AA140" s="284" t="str">
        <f ca="1">IFERROR(IF(INDIRECT("'game1 ("&amp;$AD140&amp;")'!$a$2")="R",Season_Summary!AA140,""),"")</f>
        <v/>
      </c>
      <c r="AB140" s="284" t="str">
        <f ca="1">IFERROR(IF(INDIRECT("'game1 ("&amp;$AD140&amp;")'!$a$2")="R",Season_Summary!AB140,""),"")</f>
        <v/>
      </c>
      <c r="AC140" s="284" t="str">
        <f ca="1">IFERROR(IF(INDIRECT("'game1 ("&amp;$AD140&amp;")'!$a$2")="R",Season_Summary!AC140,""),"")</f>
        <v/>
      </c>
      <c r="AD140" s="165">
        <f t="shared" si="36"/>
        <v>19</v>
      </c>
    </row>
    <row r="141" spans="1:30" x14ac:dyDescent="0.25">
      <c r="A141" s="221" t="str">
        <f ca="1">IFERROR(IF(INDIRECT("'game1 ("&amp;$AD141&amp;")'!$a$2")="R",Season_Summary!A141,""),"")</f>
        <v>Big Horn: 2/16/18 **</v>
      </c>
      <c r="B141" s="134">
        <f ca="1">IFERROR(IF(INDIRECT("'game1 ("&amp;$AD141&amp;")'!$a$2")="R",Season_Summary!B141,""),"")</f>
        <v>4</v>
      </c>
      <c r="C141" s="134">
        <f ca="1">IFERROR(IF(INDIRECT("'game1 ("&amp;$AD141&amp;")'!$a$2")="R",Season_Summary!C141,""),"")</f>
        <v>13</v>
      </c>
      <c r="D141" s="135">
        <f ca="1">IFERROR(IF(INDIRECT("'game1 ("&amp;$AD141&amp;")'!$a$2")="R",Season_Summary!D141,""),"")</f>
        <v>0.30769230769230771</v>
      </c>
      <c r="E141" s="134">
        <f ca="1">IFERROR(IF(INDIRECT("'game1 ("&amp;$AD141&amp;")'!$a$2")="R",Season_Summary!E141,""),"")</f>
        <v>15</v>
      </c>
      <c r="F141" s="134">
        <f ca="1">IFERROR(IF(INDIRECT("'game1 ("&amp;$AD141&amp;")'!$a$2")="R",Season_Summary!F141,""),"")</f>
        <v>29</v>
      </c>
      <c r="G141" s="135">
        <f ca="1">IFERROR(IF(INDIRECT("'game1 ("&amp;$AD141&amp;")'!$a$2")="R",Season_Summary!G141,""),"")</f>
        <v>0.51724137931034486</v>
      </c>
      <c r="H141" s="134">
        <f ca="1">IFERROR(IF(INDIRECT("'game1 ("&amp;$AD141&amp;")'!$a$2")="R",Season_Summary!H141,""),"")</f>
        <v>13</v>
      </c>
      <c r="I141" s="134">
        <f ca="1">IFERROR(IF(INDIRECT("'game1 ("&amp;$AD141&amp;")'!$a$2")="R",Season_Summary!I141,""),"")</f>
        <v>18</v>
      </c>
      <c r="J141" s="135">
        <f ca="1">IFERROR(IF(INDIRECT("'game1 ("&amp;$AD141&amp;")'!$a$2")="R",Season_Summary!J141,""),"")</f>
        <v>0.72222222222222221</v>
      </c>
      <c r="K141" s="135">
        <f ca="1">IFERROR(IF(INDIRECT("'game1 ("&amp;$AD141&amp;")'!$a$2")="R",Season_Summary!K141,""),"")</f>
        <v>0.45238095238095238</v>
      </c>
      <c r="L141" s="134">
        <f ca="1">IFERROR(IF(INDIRECT("'game1 ("&amp;$AD141&amp;")'!$a$2")="R",Season_Summary!L141,""),"")</f>
        <v>9</v>
      </c>
      <c r="M141" s="134">
        <f ca="1">IFERROR(IF(INDIRECT("'game1 ("&amp;$AD141&amp;")'!$a$2")="R",Season_Summary!M141,""),"")</f>
        <v>23</v>
      </c>
      <c r="N141" s="145">
        <f ca="1">IFERROR(IF(INDIRECT("'game1 ("&amp;$AD141&amp;")'!$a$2")="R",Season_Summary!N141,""),"")</f>
        <v>32</v>
      </c>
      <c r="O141" s="134">
        <f ca="1">IFERROR(IF(INDIRECT("'game1 ("&amp;$AD141&amp;")'!$a$2")="R",Season_Summary!O141,""),"")</f>
        <v>13</v>
      </c>
      <c r="P141" s="145">
        <f ca="1">IFERROR(IF(INDIRECT("'game1 ("&amp;$AD141&amp;")'!$a$2")="R",Season_Summary!P141,""),"")</f>
        <v>2</v>
      </c>
      <c r="Q141" s="134">
        <f ca="1">IFERROR(IF(INDIRECT("'game1 ("&amp;$AD141&amp;")'!$a$2")="R",Season_Summary!Q141,""),"")</f>
        <v>1</v>
      </c>
      <c r="R141" s="134">
        <f ca="1">IFERROR(IF(INDIRECT("'game1 ("&amp;$AD141&amp;")'!$a$2")="R",Season_Summary!R141,""),"")</f>
        <v>14</v>
      </c>
      <c r="S141" s="145">
        <f ca="1">IFERROR(IF(INDIRECT("'game1 ("&amp;$AD141&amp;")'!$a$2")="R",Season_Summary!S141,""),"")</f>
        <v>9</v>
      </c>
      <c r="T141" s="284" t="str">
        <f ca="1">IFERROR(IF(INDIRECT("'game1 ("&amp;$AD141&amp;")'!$a$2")="R",Season_Summary!T141,""),"")</f>
        <v>17 - C Louderback, 23</v>
      </c>
      <c r="U141" s="284">
        <f ca="1">IFERROR(IF(INDIRECT("'game1 ("&amp;$AD141&amp;")'!$a$2")="R",Season_Summary!U141,""),"")</f>
        <v>0</v>
      </c>
      <c r="V141" s="284">
        <f ca="1">IFERROR(IF(INDIRECT("'game1 ("&amp;$AD141&amp;")'!$a$2")="R",Season_Summary!V141,""),"")</f>
        <v>0</v>
      </c>
      <c r="W141" s="284" t="str">
        <f ca="1">IFERROR(IF(INDIRECT("'game1 ("&amp;$AD141&amp;")'!$a$2")="R",Season_Summary!W141,""),"")</f>
        <v>8 - P Watt, 24: C Louderback, 23</v>
      </c>
      <c r="X141" s="284">
        <f ca="1">IFERROR(IF(INDIRECT("'game1 ("&amp;$AD141&amp;")'!$a$2")="R",Season_Summary!X141,""),"")</f>
        <v>0</v>
      </c>
      <c r="Y141" s="284">
        <f ca="1">IFERROR(IF(INDIRECT("'game1 ("&amp;$AD141&amp;")'!$a$2")="R",Season_Summary!Y141,""),"")</f>
        <v>0</v>
      </c>
      <c r="Z141" s="284" t="str">
        <f ca="1">IFERROR(IF(INDIRECT("'game1 ("&amp;$AD141&amp;")'!$a$2")="R",Season_Summary!Z141,""),"")</f>
        <v>4 - D Barritt, 20: B Bruce, 22</v>
      </c>
      <c r="AA141" s="284">
        <f ca="1">IFERROR(IF(INDIRECT("'game1 ("&amp;$AD141&amp;")'!$a$2")="R",Season_Summary!AA141,""),"")</f>
        <v>0</v>
      </c>
      <c r="AB141" s="284">
        <f ca="1">IFERROR(IF(INDIRECT("'game1 ("&amp;$AD141&amp;")'!$a$2")="R",Season_Summary!AB141,""),"")</f>
        <v>0</v>
      </c>
      <c r="AC141" s="284">
        <f ca="1">IFERROR(IF(INDIRECT("'game1 ("&amp;$AD141&amp;")'!$a$2")="R",Season_Summary!AC141,""),"")</f>
        <v>0</v>
      </c>
      <c r="AD141" s="165">
        <f t="shared" si="36"/>
        <v>20</v>
      </c>
    </row>
    <row r="142" spans="1:30" x14ac:dyDescent="0.25">
      <c r="A142" s="136" t="str">
        <f ca="1">IFERROR(IF(INDIRECT("'game1 ("&amp;$AD142&amp;")'!$a$2")="R",Season_Summary!A142,""),"")</f>
        <v xml:space="preserve">55 - 52 </v>
      </c>
      <c r="B142" s="137">
        <f ca="1">IFERROR(IF(INDIRECT("'game1 ("&amp;$AD142&amp;")'!$a$2")="R",Season_Summary!B142,""),"")</f>
        <v>4</v>
      </c>
      <c r="C142" s="137">
        <f ca="1">IFERROR(IF(INDIRECT("'game1 ("&amp;$AD142&amp;")'!$a$2")="R",Season_Summary!C142,""),"")</f>
        <v>16</v>
      </c>
      <c r="D142" s="138">
        <f ca="1">IFERROR(IF(INDIRECT("'game1 ("&amp;$AD142&amp;")'!$a$2")="R",Season_Summary!D142,""),"")</f>
        <v>0.25</v>
      </c>
      <c r="E142" s="137">
        <f ca="1">IFERROR(IF(INDIRECT("'game1 ("&amp;$AD142&amp;")'!$a$2")="R",Season_Summary!E142,""),"")</f>
        <v>18</v>
      </c>
      <c r="F142" s="137">
        <f ca="1">IFERROR(IF(INDIRECT("'game1 ("&amp;$AD142&amp;")'!$a$2")="R",Season_Summary!F142,""),"")</f>
        <v>41</v>
      </c>
      <c r="G142" s="138">
        <f ca="1">IFERROR(IF(INDIRECT("'game1 ("&amp;$AD142&amp;")'!$a$2")="R",Season_Summary!G142,""),"")</f>
        <v>0.43902439024390244</v>
      </c>
      <c r="H142" s="137">
        <f ca="1">IFERROR(IF(INDIRECT("'game1 ("&amp;$AD142&amp;")'!$a$2")="R",Season_Summary!H142,""),"")</f>
        <v>4</v>
      </c>
      <c r="I142" s="137">
        <f ca="1">IFERROR(IF(INDIRECT("'game1 ("&amp;$AD142&amp;")'!$a$2")="R",Season_Summary!I142,""),"")</f>
        <v>6</v>
      </c>
      <c r="J142" s="138">
        <f ca="1">IFERROR(IF(INDIRECT("'game1 ("&amp;$AD142&amp;")'!$a$2")="R",Season_Summary!J142,""),"")</f>
        <v>0.66666666666666663</v>
      </c>
      <c r="K142" s="138">
        <f ca="1">IFERROR(IF(INDIRECT("'game1 ("&amp;$AD142&amp;")'!$a$2")="R",Season_Summary!K142,""),"")</f>
        <v>0.38596491228070173</v>
      </c>
      <c r="L142" s="137">
        <f ca="1">IFERROR(IF(INDIRECT("'game1 ("&amp;$AD142&amp;")'!$a$2")="R",Season_Summary!L142,""),"")</f>
        <v>10</v>
      </c>
      <c r="M142" s="137">
        <f ca="1">IFERROR(IF(INDIRECT("'game1 ("&amp;$AD142&amp;")'!$a$2")="R",Season_Summary!M142,""),"")</f>
        <v>17</v>
      </c>
      <c r="N142" s="146">
        <f ca="1">IFERROR(IF(INDIRECT("'game1 ("&amp;$AD142&amp;")'!$a$2")="R",Season_Summary!N142,""),"")</f>
        <v>27</v>
      </c>
      <c r="O142" s="137">
        <f ca="1">IFERROR(IF(INDIRECT("'game1 ("&amp;$AD142&amp;")'!$a$2")="R",Season_Summary!O142,""),"")</f>
        <v>2</v>
      </c>
      <c r="P142" s="146">
        <f ca="1">IFERROR(IF(INDIRECT("'game1 ("&amp;$AD142&amp;")'!$a$2")="R",Season_Summary!P142,""),"")</f>
        <v>6</v>
      </c>
      <c r="Q142" s="137">
        <f ca="1">IFERROR(IF(INDIRECT("'game1 ("&amp;$AD142&amp;")'!$a$2")="R",Season_Summary!Q142,""),"")</f>
        <v>2</v>
      </c>
      <c r="R142" s="137">
        <f ca="1">IFERROR(IF(INDIRECT("'game1 ("&amp;$AD142&amp;")'!$a$2")="R",Season_Summary!R142,""),"")</f>
        <v>9</v>
      </c>
      <c r="S142" s="146">
        <f ca="1">IFERROR(IF(INDIRECT("'game1 ("&amp;$AD142&amp;")'!$a$2")="R",Season_Summary!S142,""),"")</f>
        <v>17</v>
      </c>
      <c r="T142" s="284">
        <f ca="1">IFERROR(IF(INDIRECT("'game1 ("&amp;$AD142&amp;")'!$a$2")="R",Season_Summary!T142,""),"")</f>
        <v>0</v>
      </c>
      <c r="U142" s="284">
        <f ca="1">IFERROR(IF(INDIRECT("'game1 ("&amp;$AD142&amp;")'!$a$2")="R",Season_Summary!U142,""),"")</f>
        <v>0</v>
      </c>
      <c r="V142" s="284">
        <f ca="1">IFERROR(IF(INDIRECT("'game1 ("&amp;$AD142&amp;")'!$a$2")="R",Season_Summary!V142,""),"")</f>
        <v>0</v>
      </c>
      <c r="W142" s="284">
        <f ca="1">IFERROR(IF(INDIRECT("'game1 ("&amp;$AD142&amp;")'!$a$2")="R",Season_Summary!W142,""),"")</f>
        <v>0</v>
      </c>
      <c r="X142" s="284">
        <f ca="1">IFERROR(IF(INDIRECT("'game1 ("&amp;$AD142&amp;")'!$a$2")="R",Season_Summary!X142,""),"")</f>
        <v>0</v>
      </c>
      <c r="Y142" s="284">
        <f ca="1">IFERROR(IF(INDIRECT("'game1 ("&amp;$AD142&amp;")'!$a$2")="R",Season_Summary!Y142,""),"")</f>
        <v>0</v>
      </c>
      <c r="Z142" s="284">
        <f ca="1">IFERROR(IF(INDIRECT("'game1 ("&amp;$AD142&amp;")'!$a$2")="R",Season_Summary!Z142,""),"")</f>
        <v>0</v>
      </c>
      <c r="AA142" s="284">
        <f ca="1">IFERROR(IF(INDIRECT("'game1 ("&amp;$AD142&amp;")'!$a$2")="R",Season_Summary!AA142,""),"")</f>
        <v>0</v>
      </c>
      <c r="AB142" s="284">
        <f ca="1">IFERROR(IF(INDIRECT("'game1 ("&amp;$AD142&amp;")'!$a$2")="R",Season_Summary!AB142,""),"")</f>
        <v>0</v>
      </c>
      <c r="AC142" s="284">
        <f ca="1">IFERROR(IF(INDIRECT("'game1 ("&amp;$AD142&amp;")'!$a$2")="R",Season_Summary!AC142,""),"")</f>
        <v>0</v>
      </c>
      <c r="AD142" s="165">
        <f t="shared" si="36"/>
        <v>20</v>
      </c>
    </row>
    <row r="143" spans="1:30" x14ac:dyDescent="0.25">
      <c r="A143" s="221" t="str">
        <f ca="1">IFERROR(IF(INDIRECT("'game1 ("&amp;$AD143&amp;")'!$a$2")="R",Season_Summary!A143,""),"")</f>
        <v>Tongue River: 2/17/18 **</v>
      </c>
      <c r="B143" s="134">
        <f ca="1">IFERROR(IF(INDIRECT("'game1 ("&amp;$AD143&amp;")'!$a$2")="R",Season_Summary!B143,""),"")</f>
        <v>6</v>
      </c>
      <c r="C143" s="134">
        <f ca="1">IFERROR(IF(INDIRECT("'game1 ("&amp;$AD143&amp;")'!$a$2")="R",Season_Summary!C143,""),"")</f>
        <v>24</v>
      </c>
      <c r="D143" s="135">
        <f ca="1">IFERROR(IF(INDIRECT("'game1 ("&amp;$AD143&amp;")'!$a$2")="R",Season_Summary!D143,""),"")</f>
        <v>0.25</v>
      </c>
      <c r="E143" s="134">
        <f ca="1">IFERROR(IF(INDIRECT("'game1 ("&amp;$AD143&amp;")'!$a$2")="R",Season_Summary!E143,""),"")</f>
        <v>27</v>
      </c>
      <c r="F143" s="134">
        <f ca="1">IFERROR(IF(INDIRECT("'game1 ("&amp;$AD143&amp;")'!$a$2")="R",Season_Summary!F143,""),"")</f>
        <v>45</v>
      </c>
      <c r="G143" s="135">
        <f ca="1">IFERROR(IF(INDIRECT("'game1 ("&amp;$AD143&amp;")'!$a$2")="R",Season_Summary!G143,""),"")</f>
        <v>0.6</v>
      </c>
      <c r="H143" s="134">
        <f ca="1">IFERROR(IF(INDIRECT("'game1 ("&amp;$AD143&amp;")'!$a$2")="R",Season_Summary!H143,""),"")</f>
        <v>9</v>
      </c>
      <c r="I143" s="134">
        <f ca="1">IFERROR(IF(INDIRECT("'game1 ("&amp;$AD143&amp;")'!$a$2")="R",Season_Summary!I143,""),"")</f>
        <v>16</v>
      </c>
      <c r="J143" s="135">
        <f ca="1">IFERROR(IF(INDIRECT("'game1 ("&amp;$AD143&amp;")'!$a$2")="R",Season_Summary!J143,""),"")</f>
        <v>0.5625</v>
      </c>
      <c r="K143" s="135">
        <f ca="1">IFERROR(IF(INDIRECT("'game1 ("&amp;$AD143&amp;")'!$a$2")="R",Season_Summary!K143,""),"")</f>
        <v>0.47826086956521741</v>
      </c>
      <c r="L143" s="134">
        <f ca="1">IFERROR(IF(INDIRECT("'game1 ("&amp;$AD143&amp;")'!$a$2")="R",Season_Summary!L143,""),"")</f>
        <v>15</v>
      </c>
      <c r="M143" s="134">
        <f ca="1">IFERROR(IF(INDIRECT("'game1 ("&amp;$AD143&amp;")'!$a$2")="R",Season_Summary!M143,""),"")</f>
        <v>30</v>
      </c>
      <c r="N143" s="145">
        <f ca="1">IFERROR(IF(INDIRECT("'game1 ("&amp;$AD143&amp;")'!$a$2")="R",Season_Summary!N143,""),"")</f>
        <v>45</v>
      </c>
      <c r="O143" s="134">
        <f ca="1">IFERROR(IF(INDIRECT("'game1 ("&amp;$AD143&amp;")'!$a$2")="R",Season_Summary!O143,""),"")</f>
        <v>24</v>
      </c>
      <c r="P143" s="145">
        <f ca="1">IFERROR(IF(INDIRECT("'game1 ("&amp;$AD143&amp;")'!$a$2")="R",Season_Summary!P143,""),"")</f>
        <v>8</v>
      </c>
      <c r="Q143" s="134">
        <f ca="1">IFERROR(IF(INDIRECT("'game1 ("&amp;$AD143&amp;")'!$a$2")="R",Season_Summary!Q143,""),"")</f>
        <v>0</v>
      </c>
      <c r="R143" s="134">
        <f ca="1">IFERROR(IF(INDIRECT("'game1 ("&amp;$AD143&amp;")'!$a$2")="R",Season_Summary!R143,""),"")</f>
        <v>7</v>
      </c>
      <c r="S143" s="145">
        <f ca="1">IFERROR(IF(INDIRECT("'game1 ("&amp;$AD143&amp;")'!$a$2")="R",Season_Summary!S143,""),"")</f>
        <v>15</v>
      </c>
      <c r="T143" s="284" t="str">
        <f ca="1">IFERROR(IF(INDIRECT("'game1 ("&amp;$AD143&amp;")'!$a$2")="R",Season_Summary!T143,""),"")</f>
        <v>24 - P Watt, 24</v>
      </c>
      <c r="U143" s="284">
        <f ca="1">IFERROR(IF(INDIRECT("'game1 ("&amp;$AD143&amp;")'!$a$2")="R",Season_Summary!U143,""),"")</f>
        <v>0</v>
      </c>
      <c r="V143" s="284">
        <f ca="1">IFERROR(IF(INDIRECT("'game1 ("&amp;$AD143&amp;")'!$a$2")="R",Season_Summary!V143,""),"")</f>
        <v>0</v>
      </c>
      <c r="W143" s="284" t="str">
        <f ca="1">IFERROR(IF(INDIRECT("'game1 ("&amp;$AD143&amp;")'!$a$2")="R",Season_Summary!W143,""),"")</f>
        <v>17 - P Watt, 24</v>
      </c>
      <c r="X143" s="284">
        <f ca="1">IFERROR(IF(INDIRECT("'game1 ("&amp;$AD143&amp;")'!$a$2")="R",Season_Summary!X143,""),"")</f>
        <v>0</v>
      </c>
      <c r="Y143" s="284">
        <f ca="1">IFERROR(IF(INDIRECT("'game1 ("&amp;$AD143&amp;")'!$a$2")="R",Season_Summary!Y143,""),"")</f>
        <v>0</v>
      </c>
      <c r="Z143" s="284" t="str">
        <f ca="1">IFERROR(IF(INDIRECT("'game1 ("&amp;$AD143&amp;")'!$a$2")="R",Season_Summary!Z143,""),"")</f>
        <v>7 - D Butts, 14</v>
      </c>
      <c r="AA143" s="284">
        <f ca="1">IFERROR(IF(INDIRECT("'game1 ("&amp;$AD143&amp;")'!$a$2")="R",Season_Summary!AA143,""),"")</f>
        <v>0</v>
      </c>
      <c r="AB143" s="284">
        <f ca="1">IFERROR(IF(INDIRECT("'game1 ("&amp;$AD143&amp;")'!$a$2")="R",Season_Summary!AB143,""),"")</f>
        <v>0</v>
      </c>
      <c r="AC143" s="284">
        <f ca="1">IFERROR(IF(INDIRECT("'game1 ("&amp;$AD143&amp;")'!$a$2")="R",Season_Summary!AC143,""),"")</f>
        <v>0</v>
      </c>
      <c r="AD143" s="165">
        <f t="shared" si="36"/>
        <v>21</v>
      </c>
    </row>
    <row r="144" spans="1:30" x14ac:dyDescent="0.25">
      <c r="A144" s="136" t="str">
        <f ca="1">IFERROR(IF(INDIRECT("'game1 ("&amp;$AD144&amp;")'!$a$2")="R",Season_Summary!A144,""),"")</f>
        <v xml:space="preserve">81 - 57 </v>
      </c>
      <c r="B144" s="137">
        <f ca="1">IFERROR(IF(INDIRECT("'game1 ("&amp;$AD144&amp;")'!$a$2")="R",Season_Summary!B144,""),"")</f>
        <v>7</v>
      </c>
      <c r="C144" s="137">
        <f ca="1">IFERROR(IF(INDIRECT("'game1 ("&amp;$AD144&amp;")'!$a$2")="R",Season_Summary!C144,""),"")</f>
        <v>20</v>
      </c>
      <c r="D144" s="138">
        <f ca="1">IFERROR(IF(INDIRECT("'game1 ("&amp;$AD144&amp;")'!$a$2")="R",Season_Summary!D144,""),"")</f>
        <v>0.35</v>
      </c>
      <c r="E144" s="137">
        <f ca="1">IFERROR(IF(INDIRECT("'game1 ("&amp;$AD144&amp;")'!$a$2")="R",Season_Summary!E144,""),"")</f>
        <v>13</v>
      </c>
      <c r="F144" s="137">
        <f ca="1">IFERROR(IF(INDIRECT("'game1 ("&amp;$AD144&amp;")'!$a$2")="R",Season_Summary!F144,""),"")</f>
        <v>37</v>
      </c>
      <c r="G144" s="138">
        <f ca="1">IFERROR(IF(INDIRECT("'game1 ("&amp;$AD144&amp;")'!$a$2")="R",Season_Summary!G144,""),"")</f>
        <v>0.35135135135135137</v>
      </c>
      <c r="H144" s="137">
        <f ca="1">IFERROR(IF(INDIRECT("'game1 ("&amp;$AD144&amp;")'!$a$2")="R",Season_Summary!H144,""),"")</f>
        <v>10</v>
      </c>
      <c r="I144" s="137">
        <f ca="1">IFERROR(IF(INDIRECT("'game1 ("&amp;$AD144&amp;")'!$a$2")="R",Season_Summary!I144,""),"")</f>
        <v>17</v>
      </c>
      <c r="J144" s="138">
        <f ca="1">IFERROR(IF(INDIRECT("'game1 ("&amp;$AD144&amp;")'!$a$2")="R",Season_Summary!J144,""),"")</f>
        <v>0.58823529411764708</v>
      </c>
      <c r="K144" s="138">
        <f ca="1">IFERROR(IF(INDIRECT("'game1 ("&amp;$AD144&amp;")'!$a$2")="R",Season_Summary!K144,""),"")</f>
        <v>0.35087719298245612</v>
      </c>
      <c r="L144" s="137">
        <f ca="1">IFERROR(IF(INDIRECT("'game1 ("&amp;$AD144&amp;")'!$a$2")="R",Season_Summary!L144,""),"")</f>
        <v>8</v>
      </c>
      <c r="M144" s="137">
        <f ca="1">IFERROR(IF(INDIRECT("'game1 ("&amp;$AD144&amp;")'!$a$2")="R",Season_Summary!M144,""),"")</f>
        <v>24</v>
      </c>
      <c r="N144" s="146">
        <f ca="1">IFERROR(IF(INDIRECT("'game1 ("&amp;$AD144&amp;")'!$a$2")="R",Season_Summary!N144,""),"")</f>
        <v>32</v>
      </c>
      <c r="O144" s="137">
        <f ca="1">IFERROR(IF(INDIRECT("'game1 ("&amp;$AD144&amp;")'!$a$2")="R",Season_Summary!O144,""),"")</f>
        <v>13</v>
      </c>
      <c r="P144" s="146">
        <f ca="1">IFERROR(IF(INDIRECT("'game1 ("&amp;$AD144&amp;")'!$a$2")="R",Season_Summary!P144,""),"")</f>
        <v>3</v>
      </c>
      <c r="Q144" s="137">
        <f ca="1">IFERROR(IF(INDIRECT("'game1 ("&amp;$AD144&amp;")'!$a$2")="R",Season_Summary!Q144,""),"")</f>
        <v>1</v>
      </c>
      <c r="R144" s="137">
        <f ca="1">IFERROR(IF(INDIRECT("'game1 ("&amp;$AD144&amp;")'!$a$2")="R",Season_Summary!R144,""),"")</f>
        <v>12</v>
      </c>
      <c r="S144" s="146">
        <f ca="1">IFERROR(IF(INDIRECT("'game1 ("&amp;$AD144&amp;")'!$a$2")="R",Season_Summary!S144,""),"")</f>
        <v>14</v>
      </c>
      <c r="T144" s="284">
        <f ca="1">IFERROR(IF(INDIRECT("'game1 ("&amp;$AD144&amp;")'!$a$2")="R",Season_Summary!T144,""),"")</f>
        <v>0</v>
      </c>
      <c r="U144" s="284">
        <f ca="1">IFERROR(IF(INDIRECT("'game1 ("&amp;$AD144&amp;")'!$a$2")="R",Season_Summary!U144,""),"")</f>
        <v>0</v>
      </c>
      <c r="V144" s="284">
        <f ca="1">IFERROR(IF(INDIRECT("'game1 ("&amp;$AD144&amp;")'!$a$2")="R",Season_Summary!V144,""),"")</f>
        <v>0</v>
      </c>
      <c r="W144" s="284">
        <f ca="1">IFERROR(IF(INDIRECT("'game1 ("&amp;$AD144&amp;")'!$a$2")="R",Season_Summary!W144,""),"")</f>
        <v>0</v>
      </c>
      <c r="X144" s="284">
        <f ca="1">IFERROR(IF(INDIRECT("'game1 ("&amp;$AD144&amp;")'!$a$2")="R",Season_Summary!X144,""),"")</f>
        <v>0</v>
      </c>
      <c r="Y144" s="284">
        <f ca="1">IFERROR(IF(INDIRECT("'game1 ("&amp;$AD144&amp;")'!$a$2")="R",Season_Summary!Y144,""),"")</f>
        <v>0</v>
      </c>
      <c r="Z144" s="284">
        <f ca="1">IFERROR(IF(INDIRECT("'game1 ("&amp;$AD144&amp;")'!$a$2")="R",Season_Summary!Z144,""),"")</f>
        <v>0</v>
      </c>
      <c r="AA144" s="284">
        <f ca="1">IFERROR(IF(INDIRECT("'game1 ("&amp;$AD144&amp;")'!$a$2")="R",Season_Summary!AA144,""),"")</f>
        <v>0</v>
      </c>
      <c r="AB144" s="284">
        <f ca="1">IFERROR(IF(INDIRECT("'game1 ("&amp;$AD144&amp;")'!$a$2")="R",Season_Summary!AB144,""),"")</f>
        <v>0</v>
      </c>
      <c r="AC144" s="284">
        <f ca="1">IFERROR(IF(INDIRECT("'game1 ("&amp;$AD144&amp;")'!$a$2")="R",Season_Summary!AC144,""),"")</f>
        <v>0</v>
      </c>
      <c r="AD144" s="165">
        <f t="shared" si="36"/>
        <v>21</v>
      </c>
    </row>
    <row r="145" spans="1:30" x14ac:dyDescent="0.25">
      <c r="A145" s="221" t="str">
        <f ca="1">IFERROR(IF(INDIRECT("'game1 ("&amp;$AD145&amp;")'!$a$2")="R",Season_Summary!A145,""),"")</f>
        <v/>
      </c>
      <c r="B145" s="134" t="str">
        <f ca="1">IFERROR(IF(INDIRECT("'game1 ("&amp;$AD145&amp;")'!$a$2")="R",Season_Summary!B145,""),"")</f>
        <v/>
      </c>
      <c r="C145" s="134" t="str">
        <f ca="1">IFERROR(IF(INDIRECT("'game1 ("&amp;$AD145&amp;")'!$a$2")="R",Season_Summary!C145,""),"")</f>
        <v/>
      </c>
      <c r="D145" s="135" t="str">
        <f ca="1">IFERROR(IF(INDIRECT("'game1 ("&amp;$AD145&amp;")'!$a$2")="R",Season_Summary!D145,""),"")</f>
        <v/>
      </c>
      <c r="E145" s="134" t="str">
        <f ca="1">IFERROR(IF(INDIRECT("'game1 ("&amp;$AD145&amp;")'!$a$2")="R",Season_Summary!E145,""),"")</f>
        <v/>
      </c>
      <c r="F145" s="134" t="str">
        <f ca="1">IFERROR(IF(INDIRECT("'game1 ("&amp;$AD145&amp;")'!$a$2")="R",Season_Summary!F145,""),"")</f>
        <v/>
      </c>
      <c r="G145" s="135" t="str">
        <f ca="1">IFERROR(IF(INDIRECT("'game1 ("&amp;$AD145&amp;")'!$a$2")="R",Season_Summary!G145,""),"")</f>
        <v/>
      </c>
      <c r="H145" s="134" t="str">
        <f ca="1">IFERROR(IF(INDIRECT("'game1 ("&amp;$AD145&amp;")'!$a$2")="R",Season_Summary!H145,""),"")</f>
        <v/>
      </c>
      <c r="I145" s="134" t="str">
        <f ca="1">IFERROR(IF(INDIRECT("'game1 ("&amp;$AD145&amp;")'!$a$2")="R",Season_Summary!I145,""),"")</f>
        <v/>
      </c>
      <c r="J145" s="135" t="str">
        <f ca="1">IFERROR(IF(INDIRECT("'game1 ("&amp;$AD145&amp;")'!$a$2")="R",Season_Summary!J145,""),"")</f>
        <v/>
      </c>
      <c r="K145" s="135" t="str">
        <f ca="1">IFERROR(IF(INDIRECT("'game1 ("&amp;$AD145&amp;")'!$a$2")="R",Season_Summary!K145,""),"")</f>
        <v/>
      </c>
      <c r="L145" s="134" t="str">
        <f ca="1">IFERROR(IF(INDIRECT("'game1 ("&amp;$AD145&amp;")'!$a$2")="R",Season_Summary!L145,""),"")</f>
        <v/>
      </c>
      <c r="M145" s="134" t="str">
        <f ca="1">IFERROR(IF(INDIRECT("'game1 ("&amp;$AD145&amp;")'!$a$2")="R",Season_Summary!M145,""),"")</f>
        <v/>
      </c>
      <c r="N145" s="145" t="str">
        <f ca="1">IFERROR(IF(INDIRECT("'game1 ("&amp;$AD145&amp;")'!$a$2")="R",Season_Summary!N145,""),"")</f>
        <v/>
      </c>
      <c r="O145" s="134" t="str">
        <f ca="1">IFERROR(IF(INDIRECT("'game1 ("&amp;$AD145&amp;")'!$a$2")="R",Season_Summary!O145,""),"")</f>
        <v/>
      </c>
      <c r="P145" s="145" t="str">
        <f ca="1">IFERROR(IF(INDIRECT("'game1 ("&amp;$AD145&amp;")'!$a$2")="R",Season_Summary!P145,""),"")</f>
        <v/>
      </c>
      <c r="Q145" s="134" t="str">
        <f ca="1">IFERROR(IF(INDIRECT("'game1 ("&amp;$AD145&amp;")'!$a$2")="R",Season_Summary!Q145,""),"")</f>
        <v/>
      </c>
      <c r="R145" s="134" t="str">
        <f ca="1">IFERROR(IF(INDIRECT("'game1 ("&amp;$AD145&amp;")'!$a$2")="R",Season_Summary!R145,""),"")</f>
        <v/>
      </c>
      <c r="S145" s="145" t="str">
        <f ca="1">IFERROR(IF(INDIRECT("'game1 ("&amp;$AD145&amp;")'!$a$2")="R",Season_Summary!S145,""),"")</f>
        <v/>
      </c>
      <c r="T145" s="284" t="str">
        <f ca="1">IFERROR(IF(INDIRECT("'game1 ("&amp;$AD145&amp;")'!$a$2")="R",Season_Summary!T145,""),"")</f>
        <v/>
      </c>
      <c r="U145" s="284" t="str">
        <f ca="1">IFERROR(IF(INDIRECT("'game1 ("&amp;$AD145&amp;")'!$a$2")="R",Season_Summary!U145,""),"")</f>
        <v/>
      </c>
      <c r="V145" s="284" t="str">
        <f ca="1">IFERROR(IF(INDIRECT("'game1 ("&amp;$AD145&amp;")'!$a$2")="R",Season_Summary!V145,""),"")</f>
        <v/>
      </c>
      <c r="W145" s="284" t="str">
        <f ca="1">IFERROR(IF(INDIRECT("'game1 ("&amp;$AD145&amp;")'!$a$2")="R",Season_Summary!W145,""),"")</f>
        <v/>
      </c>
      <c r="X145" s="284" t="str">
        <f ca="1">IFERROR(IF(INDIRECT("'game1 ("&amp;$AD145&amp;")'!$a$2")="R",Season_Summary!X145,""),"")</f>
        <v/>
      </c>
      <c r="Y145" s="284" t="str">
        <f ca="1">IFERROR(IF(INDIRECT("'game1 ("&amp;$AD145&amp;")'!$a$2")="R",Season_Summary!Y145,""),"")</f>
        <v/>
      </c>
      <c r="Z145" s="284" t="str">
        <f ca="1">IFERROR(IF(INDIRECT("'game1 ("&amp;$AD145&amp;")'!$a$2")="R",Season_Summary!Z145,""),"")</f>
        <v/>
      </c>
      <c r="AA145" s="284" t="str">
        <f ca="1">IFERROR(IF(INDIRECT("'game1 ("&amp;$AD145&amp;")'!$a$2")="R",Season_Summary!AA145,""),"")</f>
        <v/>
      </c>
      <c r="AB145" s="284" t="str">
        <f ca="1">IFERROR(IF(INDIRECT("'game1 ("&amp;$AD145&amp;")'!$a$2")="R",Season_Summary!AB145,""),"")</f>
        <v/>
      </c>
      <c r="AC145" s="284" t="str">
        <f ca="1">IFERROR(IF(INDIRECT("'game1 ("&amp;$AD145&amp;")'!$a$2")="R",Season_Summary!AC145,""),"")</f>
        <v/>
      </c>
      <c r="AD145" s="165">
        <f t="shared" si="36"/>
        <v>22</v>
      </c>
    </row>
    <row r="146" spans="1:30" x14ac:dyDescent="0.25">
      <c r="A146" s="136" t="str">
        <f ca="1">IFERROR(IF(INDIRECT("'game1 ("&amp;$AD146&amp;")'!$a$2")="R",Season_Summary!A146,""),"")</f>
        <v/>
      </c>
      <c r="B146" s="137" t="str">
        <f ca="1">IFERROR(IF(INDIRECT("'game1 ("&amp;$AD146&amp;")'!$a$2")="R",Season_Summary!B146,""),"")</f>
        <v/>
      </c>
      <c r="C146" s="137" t="str">
        <f ca="1">IFERROR(IF(INDIRECT("'game1 ("&amp;$AD146&amp;")'!$a$2")="R",Season_Summary!C146,""),"")</f>
        <v/>
      </c>
      <c r="D146" s="138" t="str">
        <f ca="1">IFERROR(IF(INDIRECT("'game1 ("&amp;$AD146&amp;")'!$a$2")="R",Season_Summary!D146,""),"")</f>
        <v/>
      </c>
      <c r="E146" s="137" t="str">
        <f ca="1">IFERROR(IF(INDIRECT("'game1 ("&amp;$AD146&amp;")'!$a$2")="R",Season_Summary!E146,""),"")</f>
        <v/>
      </c>
      <c r="F146" s="137" t="str">
        <f ca="1">IFERROR(IF(INDIRECT("'game1 ("&amp;$AD146&amp;")'!$a$2")="R",Season_Summary!F146,""),"")</f>
        <v/>
      </c>
      <c r="G146" s="138" t="str">
        <f ca="1">IFERROR(IF(INDIRECT("'game1 ("&amp;$AD146&amp;")'!$a$2")="R",Season_Summary!G146,""),"")</f>
        <v/>
      </c>
      <c r="H146" s="137" t="str">
        <f ca="1">IFERROR(IF(INDIRECT("'game1 ("&amp;$AD146&amp;")'!$a$2")="R",Season_Summary!H146,""),"")</f>
        <v/>
      </c>
      <c r="I146" s="137" t="str">
        <f ca="1">IFERROR(IF(INDIRECT("'game1 ("&amp;$AD146&amp;")'!$a$2")="R",Season_Summary!I146,""),"")</f>
        <v/>
      </c>
      <c r="J146" s="138" t="str">
        <f ca="1">IFERROR(IF(INDIRECT("'game1 ("&amp;$AD146&amp;")'!$a$2")="R",Season_Summary!J146,""),"")</f>
        <v/>
      </c>
      <c r="K146" s="138" t="str">
        <f ca="1">IFERROR(IF(INDIRECT("'game1 ("&amp;$AD146&amp;")'!$a$2")="R",Season_Summary!K146,""),"")</f>
        <v/>
      </c>
      <c r="L146" s="137" t="str">
        <f ca="1">IFERROR(IF(INDIRECT("'game1 ("&amp;$AD146&amp;")'!$a$2")="R",Season_Summary!L146,""),"")</f>
        <v/>
      </c>
      <c r="M146" s="137" t="str">
        <f ca="1">IFERROR(IF(INDIRECT("'game1 ("&amp;$AD146&amp;")'!$a$2")="R",Season_Summary!M146,""),"")</f>
        <v/>
      </c>
      <c r="N146" s="146" t="str">
        <f ca="1">IFERROR(IF(INDIRECT("'game1 ("&amp;$AD146&amp;")'!$a$2")="R",Season_Summary!N146,""),"")</f>
        <v/>
      </c>
      <c r="O146" s="137" t="str">
        <f ca="1">IFERROR(IF(INDIRECT("'game1 ("&amp;$AD146&amp;")'!$a$2")="R",Season_Summary!O146,""),"")</f>
        <v/>
      </c>
      <c r="P146" s="146" t="str">
        <f ca="1">IFERROR(IF(INDIRECT("'game1 ("&amp;$AD146&amp;")'!$a$2")="R",Season_Summary!P146,""),"")</f>
        <v/>
      </c>
      <c r="Q146" s="137" t="str">
        <f ca="1">IFERROR(IF(INDIRECT("'game1 ("&amp;$AD146&amp;")'!$a$2")="R",Season_Summary!Q146,""),"")</f>
        <v/>
      </c>
      <c r="R146" s="137" t="str">
        <f ca="1">IFERROR(IF(INDIRECT("'game1 ("&amp;$AD146&amp;")'!$a$2")="R",Season_Summary!R146,""),"")</f>
        <v/>
      </c>
      <c r="S146" s="146" t="str">
        <f ca="1">IFERROR(IF(INDIRECT("'game1 ("&amp;$AD146&amp;")'!$a$2")="R",Season_Summary!S146,""),"")</f>
        <v/>
      </c>
      <c r="T146" s="284" t="str">
        <f ca="1">IFERROR(IF(INDIRECT("'game1 ("&amp;$AD146&amp;")'!$a$2")="R",Season_Summary!T146,""),"")</f>
        <v/>
      </c>
      <c r="U146" s="284" t="str">
        <f ca="1">IFERROR(IF(INDIRECT("'game1 ("&amp;$AD146&amp;")'!$a$2")="R",Season_Summary!U146,""),"")</f>
        <v/>
      </c>
      <c r="V146" s="284" t="str">
        <f ca="1">IFERROR(IF(INDIRECT("'game1 ("&amp;$AD146&amp;")'!$a$2")="R",Season_Summary!V146,""),"")</f>
        <v/>
      </c>
      <c r="W146" s="284" t="str">
        <f ca="1">IFERROR(IF(INDIRECT("'game1 ("&amp;$AD146&amp;")'!$a$2")="R",Season_Summary!W146,""),"")</f>
        <v/>
      </c>
      <c r="X146" s="284" t="str">
        <f ca="1">IFERROR(IF(INDIRECT("'game1 ("&amp;$AD146&amp;")'!$a$2")="R",Season_Summary!X146,""),"")</f>
        <v/>
      </c>
      <c r="Y146" s="284" t="str">
        <f ca="1">IFERROR(IF(INDIRECT("'game1 ("&amp;$AD146&amp;")'!$a$2")="R",Season_Summary!Y146,""),"")</f>
        <v/>
      </c>
      <c r="Z146" s="284" t="str">
        <f ca="1">IFERROR(IF(INDIRECT("'game1 ("&amp;$AD146&amp;")'!$a$2")="R",Season_Summary!Z146,""),"")</f>
        <v/>
      </c>
      <c r="AA146" s="284" t="str">
        <f ca="1">IFERROR(IF(INDIRECT("'game1 ("&amp;$AD146&amp;")'!$a$2")="R",Season_Summary!AA146,""),"")</f>
        <v/>
      </c>
      <c r="AB146" s="284" t="str">
        <f ca="1">IFERROR(IF(INDIRECT("'game1 ("&amp;$AD146&amp;")'!$a$2")="R",Season_Summary!AB146,""),"")</f>
        <v/>
      </c>
      <c r="AC146" s="284" t="str">
        <f ca="1">IFERROR(IF(INDIRECT("'game1 ("&amp;$AD146&amp;")'!$a$2")="R",Season_Summary!AC146,""),"")</f>
        <v/>
      </c>
      <c r="AD146" s="165">
        <f t="shared" si="36"/>
        <v>22</v>
      </c>
    </row>
    <row r="147" spans="1:30" x14ac:dyDescent="0.25">
      <c r="A147" s="221" t="str">
        <f ca="1">IFERROR(IF(INDIRECT("'game1 ("&amp;$AD147&amp;")'!$a$2")="R",Season_Summary!A147,""),"")</f>
        <v/>
      </c>
      <c r="B147" s="134" t="str">
        <f ca="1">IFERROR(IF(INDIRECT("'game1 ("&amp;$AD147&amp;")'!$a$2")="R",Season_Summary!B147,""),"")</f>
        <v/>
      </c>
      <c r="C147" s="134" t="str">
        <f ca="1">IFERROR(IF(INDIRECT("'game1 ("&amp;$AD147&amp;")'!$a$2")="R",Season_Summary!C147,""),"")</f>
        <v/>
      </c>
      <c r="D147" s="135" t="str">
        <f ca="1">IFERROR(IF(INDIRECT("'game1 ("&amp;$AD147&amp;")'!$a$2")="R",Season_Summary!D147,""),"")</f>
        <v/>
      </c>
      <c r="E147" s="134" t="str">
        <f ca="1">IFERROR(IF(INDIRECT("'game1 ("&amp;$AD147&amp;")'!$a$2")="R",Season_Summary!E147,""),"")</f>
        <v/>
      </c>
      <c r="F147" s="134" t="str">
        <f ca="1">IFERROR(IF(INDIRECT("'game1 ("&amp;$AD147&amp;")'!$a$2")="R",Season_Summary!F147,""),"")</f>
        <v/>
      </c>
      <c r="G147" s="135" t="str">
        <f ca="1">IFERROR(IF(INDIRECT("'game1 ("&amp;$AD147&amp;")'!$a$2")="R",Season_Summary!G147,""),"")</f>
        <v/>
      </c>
      <c r="H147" s="134" t="str">
        <f ca="1">IFERROR(IF(INDIRECT("'game1 ("&amp;$AD147&amp;")'!$a$2")="R",Season_Summary!H147,""),"")</f>
        <v/>
      </c>
      <c r="I147" s="134" t="str">
        <f ca="1">IFERROR(IF(INDIRECT("'game1 ("&amp;$AD147&amp;")'!$a$2")="R",Season_Summary!I147,""),"")</f>
        <v/>
      </c>
      <c r="J147" s="135" t="str">
        <f ca="1">IFERROR(IF(INDIRECT("'game1 ("&amp;$AD147&amp;")'!$a$2")="R",Season_Summary!J147,""),"")</f>
        <v/>
      </c>
      <c r="K147" s="135" t="str">
        <f ca="1">IFERROR(IF(INDIRECT("'game1 ("&amp;$AD147&amp;")'!$a$2")="R",Season_Summary!K147,""),"")</f>
        <v/>
      </c>
      <c r="L147" s="134" t="str">
        <f ca="1">IFERROR(IF(INDIRECT("'game1 ("&amp;$AD147&amp;")'!$a$2")="R",Season_Summary!L147,""),"")</f>
        <v/>
      </c>
      <c r="M147" s="134" t="str">
        <f ca="1">IFERROR(IF(INDIRECT("'game1 ("&amp;$AD147&amp;")'!$a$2")="R",Season_Summary!M147,""),"")</f>
        <v/>
      </c>
      <c r="N147" s="145" t="str">
        <f ca="1">IFERROR(IF(INDIRECT("'game1 ("&amp;$AD147&amp;")'!$a$2")="R",Season_Summary!N147,""),"")</f>
        <v/>
      </c>
      <c r="O147" s="134" t="str">
        <f ca="1">IFERROR(IF(INDIRECT("'game1 ("&amp;$AD147&amp;")'!$a$2")="R",Season_Summary!O147,""),"")</f>
        <v/>
      </c>
      <c r="P147" s="145" t="str">
        <f ca="1">IFERROR(IF(INDIRECT("'game1 ("&amp;$AD147&amp;")'!$a$2")="R",Season_Summary!P147,""),"")</f>
        <v/>
      </c>
      <c r="Q147" s="134" t="str">
        <f ca="1">IFERROR(IF(INDIRECT("'game1 ("&amp;$AD147&amp;")'!$a$2")="R",Season_Summary!Q147,""),"")</f>
        <v/>
      </c>
      <c r="R147" s="134" t="str">
        <f ca="1">IFERROR(IF(INDIRECT("'game1 ("&amp;$AD147&amp;")'!$a$2")="R",Season_Summary!R147,""),"")</f>
        <v/>
      </c>
      <c r="S147" s="145" t="str">
        <f ca="1">IFERROR(IF(INDIRECT("'game1 ("&amp;$AD147&amp;")'!$a$2")="R",Season_Summary!S147,""),"")</f>
        <v/>
      </c>
      <c r="T147" s="284" t="str">
        <f ca="1">IFERROR(IF(INDIRECT("'game1 ("&amp;$AD147&amp;")'!$a$2")="R",Season_Summary!T147,""),"")</f>
        <v/>
      </c>
      <c r="U147" s="284" t="str">
        <f ca="1">IFERROR(IF(INDIRECT("'game1 ("&amp;$AD147&amp;")'!$a$2")="R",Season_Summary!U147,""),"")</f>
        <v/>
      </c>
      <c r="V147" s="284" t="str">
        <f ca="1">IFERROR(IF(INDIRECT("'game1 ("&amp;$AD147&amp;")'!$a$2")="R",Season_Summary!V147,""),"")</f>
        <v/>
      </c>
      <c r="W147" s="284" t="str">
        <f ca="1">IFERROR(IF(INDIRECT("'game1 ("&amp;$AD147&amp;")'!$a$2")="R",Season_Summary!W147,""),"")</f>
        <v/>
      </c>
      <c r="X147" s="284" t="str">
        <f ca="1">IFERROR(IF(INDIRECT("'game1 ("&amp;$AD147&amp;")'!$a$2")="R",Season_Summary!X147,""),"")</f>
        <v/>
      </c>
      <c r="Y147" s="284" t="str">
        <f ca="1">IFERROR(IF(INDIRECT("'game1 ("&amp;$AD147&amp;")'!$a$2")="R",Season_Summary!Y147,""),"")</f>
        <v/>
      </c>
      <c r="Z147" s="284" t="str">
        <f ca="1">IFERROR(IF(INDIRECT("'game1 ("&amp;$AD147&amp;")'!$a$2")="R",Season_Summary!Z147,""),"")</f>
        <v/>
      </c>
      <c r="AA147" s="284" t="str">
        <f ca="1">IFERROR(IF(INDIRECT("'game1 ("&amp;$AD147&amp;")'!$a$2")="R",Season_Summary!AA147,""),"")</f>
        <v/>
      </c>
      <c r="AB147" s="284" t="str">
        <f ca="1">IFERROR(IF(INDIRECT("'game1 ("&amp;$AD147&amp;")'!$a$2")="R",Season_Summary!AB147,""),"")</f>
        <v/>
      </c>
      <c r="AC147" s="284" t="str">
        <f ca="1">IFERROR(IF(INDIRECT("'game1 ("&amp;$AD147&amp;")'!$a$2")="R",Season_Summary!AC147,""),"")</f>
        <v/>
      </c>
      <c r="AD147" s="165">
        <f t="shared" si="36"/>
        <v>23</v>
      </c>
    </row>
    <row r="148" spans="1:30" x14ac:dyDescent="0.25">
      <c r="A148" s="136" t="str">
        <f ca="1">IFERROR(IF(INDIRECT("'game1 ("&amp;$AD148&amp;")'!$a$2")="R",Season_Summary!A148,""),"")</f>
        <v/>
      </c>
      <c r="B148" s="137" t="str">
        <f ca="1">IFERROR(IF(INDIRECT("'game1 ("&amp;$AD148&amp;")'!$a$2")="R",Season_Summary!B148,""),"")</f>
        <v/>
      </c>
      <c r="C148" s="137" t="str">
        <f ca="1">IFERROR(IF(INDIRECT("'game1 ("&amp;$AD148&amp;")'!$a$2")="R",Season_Summary!C148,""),"")</f>
        <v/>
      </c>
      <c r="D148" s="138" t="str">
        <f ca="1">IFERROR(IF(INDIRECT("'game1 ("&amp;$AD148&amp;")'!$a$2")="R",Season_Summary!D148,""),"")</f>
        <v/>
      </c>
      <c r="E148" s="137" t="str">
        <f ca="1">IFERROR(IF(INDIRECT("'game1 ("&amp;$AD148&amp;")'!$a$2")="R",Season_Summary!E148,""),"")</f>
        <v/>
      </c>
      <c r="F148" s="137" t="str">
        <f ca="1">IFERROR(IF(INDIRECT("'game1 ("&amp;$AD148&amp;")'!$a$2")="R",Season_Summary!F148,""),"")</f>
        <v/>
      </c>
      <c r="G148" s="138" t="str">
        <f ca="1">IFERROR(IF(INDIRECT("'game1 ("&amp;$AD148&amp;")'!$a$2")="R",Season_Summary!G148,""),"")</f>
        <v/>
      </c>
      <c r="H148" s="137" t="str">
        <f ca="1">IFERROR(IF(INDIRECT("'game1 ("&amp;$AD148&amp;")'!$a$2")="R",Season_Summary!H148,""),"")</f>
        <v/>
      </c>
      <c r="I148" s="137" t="str">
        <f ca="1">IFERROR(IF(INDIRECT("'game1 ("&amp;$AD148&amp;")'!$a$2")="R",Season_Summary!I148,""),"")</f>
        <v/>
      </c>
      <c r="J148" s="138" t="str">
        <f ca="1">IFERROR(IF(INDIRECT("'game1 ("&amp;$AD148&amp;")'!$a$2")="R",Season_Summary!J148,""),"")</f>
        <v/>
      </c>
      <c r="K148" s="138" t="str">
        <f ca="1">IFERROR(IF(INDIRECT("'game1 ("&amp;$AD148&amp;")'!$a$2")="R",Season_Summary!K148,""),"")</f>
        <v/>
      </c>
      <c r="L148" s="137" t="str">
        <f ca="1">IFERROR(IF(INDIRECT("'game1 ("&amp;$AD148&amp;")'!$a$2")="R",Season_Summary!L148,""),"")</f>
        <v/>
      </c>
      <c r="M148" s="137" t="str">
        <f ca="1">IFERROR(IF(INDIRECT("'game1 ("&amp;$AD148&amp;")'!$a$2")="R",Season_Summary!M148,""),"")</f>
        <v/>
      </c>
      <c r="N148" s="146" t="str">
        <f ca="1">IFERROR(IF(INDIRECT("'game1 ("&amp;$AD148&amp;")'!$a$2")="R",Season_Summary!N148,""),"")</f>
        <v/>
      </c>
      <c r="O148" s="137" t="str">
        <f ca="1">IFERROR(IF(INDIRECT("'game1 ("&amp;$AD148&amp;")'!$a$2")="R",Season_Summary!O148,""),"")</f>
        <v/>
      </c>
      <c r="P148" s="146" t="str">
        <f ca="1">IFERROR(IF(INDIRECT("'game1 ("&amp;$AD148&amp;")'!$a$2")="R",Season_Summary!P148,""),"")</f>
        <v/>
      </c>
      <c r="Q148" s="137" t="str">
        <f ca="1">IFERROR(IF(INDIRECT("'game1 ("&amp;$AD148&amp;")'!$a$2")="R",Season_Summary!Q148,""),"")</f>
        <v/>
      </c>
      <c r="R148" s="137" t="str">
        <f ca="1">IFERROR(IF(INDIRECT("'game1 ("&amp;$AD148&amp;")'!$a$2")="R",Season_Summary!R148,""),"")</f>
        <v/>
      </c>
      <c r="S148" s="146" t="str">
        <f ca="1">IFERROR(IF(INDIRECT("'game1 ("&amp;$AD148&amp;")'!$a$2")="R",Season_Summary!S148,""),"")</f>
        <v/>
      </c>
      <c r="T148" s="284" t="str">
        <f ca="1">IFERROR(IF(INDIRECT("'game1 ("&amp;$AD148&amp;")'!$a$2")="R",Season_Summary!T148,""),"")</f>
        <v/>
      </c>
      <c r="U148" s="284" t="str">
        <f ca="1">IFERROR(IF(INDIRECT("'game1 ("&amp;$AD148&amp;")'!$a$2")="R",Season_Summary!U148,""),"")</f>
        <v/>
      </c>
      <c r="V148" s="284" t="str">
        <f ca="1">IFERROR(IF(INDIRECT("'game1 ("&amp;$AD148&amp;")'!$a$2")="R",Season_Summary!V148,""),"")</f>
        <v/>
      </c>
      <c r="W148" s="284" t="str">
        <f ca="1">IFERROR(IF(INDIRECT("'game1 ("&amp;$AD148&amp;")'!$a$2")="R",Season_Summary!W148,""),"")</f>
        <v/>
      </c>
      <c r="X148" s="284" t="str">
        <f ca="1">IFERROR(IF(INDIRECT("'game1 ("&amp;$AD148&amp;")'!$a$2")="R",Season_Summary!X148,""),"")</f>
        <v/>
      </c>
      <c r="Y148" s="284" t="str">
        <f ca="1">IFERROR(IF(INDIRECT("'game1 ("&amp;$AD148&amp;")'!$a$2")="R",Season_Summary!Y148,""),"")</f>
        <v/>
      </c>
      <c r="Z148" s="284" t="str">
        <f ca="1">IFERROR(IF(INDIRECT("'game1 ("&amp;$AD148&amp;")'!$a$2")="R",Season_Summary!Z148,""),"")</f>
        <v/>
      </c>
      <c r="AA148" s="284" t="str">
        <f ca="1">IFERROR(IF(INDIRECT("'game1 ("&amp;$AD148&amp;")'!$a$2")="R",Season_Summary!AA148,""),"")</f>
        <v/>
      </c>
      <c r="AB148" s="284" t="str">
        <f ca="1">IFERROR(IF(INDIRECT("'game1 ("&amp;$AD148&amp;")'!$a$2")="R",Season_Summary!AB148,""),"")</f>
        <v/>
      </c>
      <c r="AC148" s="284" t="str">
        <f ca="1">IFERROR(IF(INDIRECT("'game1 ("&amp;$AD148&amp;")'!$a$2")="R",Season_Summary!AC148,""),"")</f>
        <v/>
      </c>
      <c r="AD148" s="165">
        <f t="shared" si="36"/>
        <v>23</v>
      </c>
    </row>
    <row r="149" spans="1:30" x14ac:dyDescent="0.25">
      <c r="A149" s="221" t="str">
        <f ca="1">IFERROR(IF(INDIRECT("'game1 ("&amp;$AD149&amp;")'!$a$2")="R",Season_Summary!A149,""),"")</f>
        <v/>
      </c>
      <c r="B149" s="134" t="str">
        <f ca="1">IFERROR(IF(INDIRECT("'game1 ("&amp;$AD149&amp;")'!$a$2")="R",Season_Summary!B149,""),"")</f>
        <v/>
      </c>
      <c r="C149" s="134" t="str">
        <f ca="1">IFERROR(IF(INDIRECT("'game1 ("&amp;$AD149&amp;")'!$a$2")="R",Season_Summary!C149,""),"")</f>
        <v/>
      </c>
      <c r="D149" s="135" t="str">
        <f ca="1">IFERROR(IF(INDIRECT("'game1 ("&amp;$AD149&amp;")'!$a$2")="R",Season_Summary!D149,""),"")</f>
        <v/>
      </c>
      <c r="E149" s="134" t="str">
        <f ca="1">IFERROR(IF(INDIRECT("'game1 ("&amp;$AD149&amp;")'!$a$2")="R",Season_Summary!E149,""),"")</f>
        <v/>
      </c>
      <c r="F149" s="134" t="str">
        <f ca="1">IFERROR(IF(INDIRECT("'game1 ("&amp;$AD149&amp;")'!$a$2")="R",Season_Summary!F149,""),"")</f>
        <v/>
      </c>
      <c r="G149" s="135" t="str">
        <f ca="1">IFERROR(IF(INDIRECT("'game1 ("&amp;$AD149&amp;")'!$a$2")="R",Season_Summary!G149,""),"")</f>
        <v/>
      </c>
      <c r="H149" s="134" t="str">
        <f ca="1">IFERROR(IF(INDIRECT("'game1 ("&amp;$AD149&amp;")'!$a$2")="R",Season_Summary!H149,""),"")</f>
        <v/>
      </c>
      <c r="I149" s="134" t="str">
        <f ca="1">IFERROR(IF(INDIRECT("'game1 ("&amp;$AD149&amp;")'!$a$2")="R",Season_Summary!I149,""),"")</f>
        <v/>
      </c>
      <c r="J149" s="135" t="str">
        <f ca="1">IFERROR(IF(INDIRECT("'game1 ("&amp;$AD149&amp;")'!$a$2")="R",Season_Summary!J149,""),"")</f>
        <v/>
      </c>
      <c r="K149" s="135" t="str">
        <f ca="1">IFERROR(IF(INDIRECT("'game1 ("&amp;$AD149&amp;")'!$a$2")="R",Season_Summary!K149,""),"")</f>
        <v/>
      </c>
      <c r="L149" s="134" t="str">
        <f ca="1">IFERROR(IF(INDIRECT("'game1 ("&amp;$AD149&amp;")'!$a$2")="R",Season_Summary!L149,""),"")</f>
        <v/>
      </c>
      <c r="M149" s="134" t="str">
        <f ca="1">IFERROR(IF(INDIRECT("'game1 ("&amp;$AD149&amp;")'!$a$2")="R",Season_Summary!M149,""),"")</f>
        <v/>
      </c>
      <c r="N149" s="145" t="str">
        <f ca="1">IFERROR(IF(INDIRECT("'game1 ("&amp;$AD149&amp;")'!$a$2")="R",Season_Summary!N149,""),"")</f>
        <v/>
      </c>
      <c r="O149" s="134" t="str">
        <f ca="1">IFERROR(IF(INDIRECT("'game1 ("&amp;$AD149&amp;")'!$a$2")="R",Season_Summary!O149,""),"")</f>
        <v/>
      </c>
      <c r="P149" s="145" t="str">
        <f ca="1">IFERROR(IF(INDIRECT("'game1 ("&amp;$AD149&amp;")'!$a$2")="R",Season_Summary!P149,""),"")</f>
        <v/>
      </c>
      <c r="Q149" s="134" t="str">
        <f ca="1">IFERROR(IF(INDIRECT("'game1 ("&amp;$AD149&amp;")'!$a$2")="R",Season_Summary!Q149,""),"")</f>
        <v/>
      </c>
      <c r="R149" s="134" t="str">
        <f ca="1">IFERROR(IF(INDIRECT("'game1 ("&amp;$AD149&amp;")'!$a$2")="R",Season_Summary!R149,""),"")</f>
        <v/>
      </c>
      <c r="S149" s="145" t="str">
        <f ca="1">IFERROR(IF(INDIRECT("'game1 ("&amp;$AD149&amp;")'!$a$2")="R",Season_Summary!S149,""),"")</f>
        <v/>
      </c>
      <c r="T149" s="284" t="str">
        <f ca="1">IFERROR(IF(INDIRECT("'game1 ("&amp;$AD149&amp;")'!$a$2")="R",Season_Summary!T149,""),"")</f>
        <v/>
      </c>
      <c r="U149" s="284" t="str">
        <f ca="1">IFERROR(IF(INDIRECT("'game1 ("&amp;$AD149&amp;")'!$a$2")="R",Season_Summary!U149,""),"")</f>
        <v/>
      </c>
      <c r="V149" s="284" t="str">
        <f ca="1">IFERROR(IF(INDIRECT("'game1 ("&amp;$AD149&amp;")'!$a$2")="R",Season_Summary!V149,""),"")</f>
        <v/>
      </c>
      <c r="W149" s="284" t="str">
        <f ca="1">IFERROR(IF(INDIRECT("'game1 ("&amp;$AD149&amp;")'!$a$2")="R",Season_Summary!W149,""),"")</f>
        <v/>
      </c>
      <c r="X149" s="284" t="str">
        <f ca="1">IFERROR(IF(INDIRECT("'game1 ("&amp;$AD149&amp;")'!$a$2")="R",Season_Summary!X149,""),"")</f>
        <v/>
      </c>
      <c r="Y149" s="284" t="str">
        <f ca="1">IFERROR(IF(INDIRECT("'game1 ("&amp;$AD149&amp;")'!$a$2")="R",Season_Summary!Y149,""),"")</f>
        <v/>
      </c>
      <c r="Z149" s="284" t="str">
        <f ca="1">IFERROR(IF(INDIRECT("'game1 ("&amp;$AD149&amp;")'!$a$2")="R",Season_Summary!Z149,""),"")</f>
        <v/>
      </c>
      <c r="AA149" s="284" t="str">
        <f ca="1">IFERROR(IF(INDIRECT("'game1 ("&amp;$AD149&amp;")'!$a$2")="R",Season_Summary!AA149,""),"")</f>
        <v/>
      </c>
      <c r="AB149" s="284" t="str">
        <f ca="1">IFERROR(IF(INDIRECT("'game1 ("&amp;$AD149&amp;")'!$a$2")="R",Season_Summary!AB149,""),"")</f>
        <v/>
      </c>
      <c r="AC149" s="284" t="str">
        <f ca="1">IFERROR(IF(INDIRECT("'game1 ("&amp;$AD149&amp;")'!$a$2")="R",Season_Summary!AC149,""),"")</f>
        <v/>
      </c>
      <c r="AD149" s="165">
        <f t="shared" si="36"/>
        <v>24</v>
      </c>
    </row>
    <row r="150" spans="1:30" x14ac:dyDescent="0.25">
      <c r="A150" s="136" t="str">
        <f ca="1">IFERROR(IF(INDIRECT("'game1 ("&amp;$AD150&amp;")'!$a$2")="R",Season_Summary!A150,""),"")</f>
        <v/>
      </c>
      <c r="B150" s="137" t="str">
        <f ca="1">IFERROR(IF(INDIRECT("'game1 ("&amp;$AD150&amp;")'!$a$2")="R",Season_Summary!B150,""),"")</f>
        <v/>
      </c>
      <c r="C150" s="137" t="str">
        <f ca="1">IFERROR(IF(INDIRECT("'game1 ("&amp;$AD150&amp;")'!$a$2")="R",Season_Summary!C150,""),"")</f>
        <v/>
      </c>
      <c r="D150" s="138" t="str">
        <f ca="1">IFERROR(IF(INDIRECT("'game1 ("&amp;$AD150&amp;")'!$a$2")="R",Season_Summary!D150,""),"")</f>
        <v/>
      </c>
      <c r="E150" s="137" t="str">
        <f ca="1">IFERROR(IF(INDIRECT("'game1 ("&amp;$AD150&amp;")'!$a$2")="R",Season_Summary!E150,""),"")</f>
        <v/>
      </c>
      <c r="F150" s="137" t="str">
        <f ca="1">IFERROR(IF(INDIRECT("'game1 ("&amp;$AD150&amp;")'!$a$2")="R",Season_Summary!F150,""),"")</f>
        <v/>
      </c>
      <c r="G150" s="138" t="str">
        <f ca="1">IFERROR(IF(INDIRECT("'game1 ("&amp;$AD150&amp;")'!$a$2")="R",Season_Summary!G150,""),"")</f>
        <v/>
      </c>
      <c r="H150" s="137" t="str">
        <f ca="1">IFERROR(IF(INDIRECT("'game1 ("&amp;$AD150&amp;")'!$a$2")="R",Season_Summary!H150,""),"")</f>
        <v/>
      </c>
      <c r="I150" s="137" t="str">
        <f ca="1">IFERROR(IF(INDIRECT("'game1 ("&amp;$AD150&amp;")'!$a$2")="R",Season_Summary!I150,""),"")</f>
        <v/>
      </c>
      <c r="J150" s="138" t="str">
        <f ca="1">IFERROR(IF(INDIRECT("'game1 ("&amp;$AD150&amp;")'!$a$2")="R",Season_Summary!J150,""),"")</f>
        <v/>
      </c>
      <c r="K150" s="138" t="str">
        <f ca="1">IFERROR(IF(INDIRECT("'game1 ("&amp;$AD150&amp;")'!$a$2")="R",Season_Summary!K150,""),"")</f>
        <v/>
      </c>
      <c r="L150" s="137" t="str">
        <f ca="1">IFERROR(IF(INDIRECT("'game1 ("&amp;$AD150&amp;")'!$a$2")="R",Season_Summary!L150,""),"")</f>
        <v/>
      </c>
      <c r="M150" s="137" t="str">
        <f ca="1">IFERROR(IF(INDIRECT("'game1 ("&amp;$AD150&amp;")'!$a$2")="R",Season_Summary!M150,""),"")</f>
        <v/>
      </c>
      <c r="N150" s="146" t="str">
        <f ca="1">IFERROR(IF(INDIRECT("'game1 ("&amp;$AD150&amp;")'!$a$2")="R",Season_Summary!N150,""),"")</f>
        <v/>
      </c>
      <c r="O150" s="137" t="str">
        <f ca="1">IFERROR(IF(INDIRECT("'game1 ("&amp;$AD150&amp;")'!$a$2")="R",Season_Summary!O150,""),"")</f>
        <v/>
      </c>
      <c r="P150" s="146" t="str">
        <f ca="1">IFERROR(IF(INDIRECT("'game1 ("&amp;$AD150&amp;")'!$a$2")="R",Season_Summary!P150,""),"")</f>
        <v/>
      </c>
      <c r="Q150" s="137" t="str">
        <f ca="1">IFERROR(IF(INDIRECT("'game1 ("&amp;$AD150&amp;")'!$a$2")="R",Season_Summary!Q150,""),"")</f>
        <v/>
      </c>
      <c r="R150" s="137" t="str">
        <f ca="1">IFERROR(IF(INDIRECT("'game1 ("&amp;$AD150&amp;")'!$a$2")="R",Season_Summary!R150,""),"")</f>
        <v/>
      </c>
      <c r="S150" s="146" t="str">
        <f ca="1">IFERROR(IF(INDIRECT("'game1 ("&amp;$AD150&amp;")'!$a$2")="R",Season_Summary!S150,""),"")</f>
        <v/>
      </c>
      <c r="T150" s="284" t="str">
        <f ca="1">IFERROR(IF(INDIRECT("'game1 ("&amp;$AD150&amp;")'!$a$2")="R",Season_Summary!T150,""),"")</f>
        <v/>
      </c>
      <c r="U150" s="284" t="str">
        <f ca="1">IFERROR(IF(INDIRECT("'game1 ("&amp;$AD150&amp;")'!$a$2")="R",Season_Summary!U150,""),"")</f>
        <v/>
      </c>
      <c r="V150" s="284" t="str">
        <f ca="1">IFERROR(IF(INDIRECT("'game1 ("&amp;$AD150&amp;")'!$a$2")="R",Season_Summary!V150,""),"")</f>
        <v/>
      </c>
      <c r="W150" s="284" t="str">
        <f ca="1">IFERROR(IF(INDIRECT("'game1 ("&amp;$AD150&amp;")'!$a$2")="R",Season_Summary!W150,""),"")</f>
        <v/>
      </c>
      <c r="X150" s="284" t="str">
        <f ca="1">IFERROR(IF(INDIRECT("'game1 ("&amp;$AD150&amp;")'!$a$2")="R",Season_Summary!X150,""),"")</f>
        <v/>
      </c>
      <c r="Y150" s="284" t="str">
        <f ca="1">IFERROR(IF(INDIRECT("'game1 ("&amp;$AD150&amp;")'!$a$2")="R",Season_Summary!Y150,""),"")</f>
        <v/>
      </c>
      <c r="Z150" s="284" t="str">
        <f ca="1">IFERROR(IF(INDIRECT("'game1 ("&amp;$AD150&amp;")'!$a$2")="R",Season_Summary!Z150,""),"")</f>
        <v/>
      </c>
      <c r="AA150" s="284" t="str">
        <f ca="1">IFERROR(IF(INDIRECT("'game1 ("&amp;$AD150&amp;")'!$a$2")="R",Season_Summary!AA150,""),"")</f>
        <v/>
      </c>
      <c r="AB150" s="284" t="str">
        <f ca="1">IFERROR(IF(INDIRECT("'game1 ("&amp;$AD150&amp;")'!$a$2")="R",Season_Summary!AB150,""),"")</f>
        <v/>
      </c>
      <c r="AC150" s="284" t="str">
        <f ca="1">IFERROR(IF(INDIRECT("'game1 ("&amp;$AD150&amp;")'!$a$2")="R",Season_Summary!AC150,""),"")</f>
        <v/>
      </c>
      <c r="AD150" s="165">
        <f t="shared" si="36"/>
        <v>24</v>
      </c>
    </row>
    <row r="151" spans="1:30" x14ac:dyDescent="0.25">
      <c r="A151" s="221" t="str">
        <f ca="1">IFERROR(IF(INDIRECT("'game1 ("&amp;$AD151&amp;")'!$a$2")="R",Season_Summary!A151,""),"")</f>
        <v/>
      </c>
      <c r="B151" s="134" t="str">
        <f ca="1">IFERROR(IF(INDIRECT("'game1 ("&amp;$AD151&amp;")'!$a$2")="R",Season_Summary!B151,""),"")</f>
        <v/>
      </c>
      <c r="C151" s="134" t="str">
        <f ca="1">IFERROR(IF(INDIRECT("'game1 ("&amp;$AD151&amp;")'!$a$2")="R",Season_Summary!C151,""),"")</f>
        <v/>
      </c>
      <c r="D151" s="135" t="str">
        <f ca="1">IFERROR(IF(INDIRECT("'game1 ("&amp;$AD151&amp;")'!$a$2")="R",Season_Summary!D151,""),"")</f>
        <v/>
      </c>
      <c r="E151" s="134" t="str">
        <f ca="1">IFERROR(IF(INDIRECT("'game1 ("&amp;$AD151&amp;")'!$a$2")="R",Season_Summary!E151,""),"")</f>
        <v/>
      </c>
      <c r="F151" s="134" t="str">
        <f ca="1">IFERROR(IF(INDIRECT("'game1 ("&amp;$AD151&amp;")'!$a$2")="R",Season_Summary!F151,""),"")</f>
        <v/>
      </c>
      <c r="G151" s="135" t="str">
        <f ca="1">IFERROR(IF(INDIRECT("'game1 ("&amp;$AD151&amp;")'!$a$2")="R",Season_Summary!G151,""),"")</f>
        <v/>
      </c>
      <c r="H151" s="134" t="str">
        <f ca="1">IFERROR(IF(INDIRECT("'game1 ("&amp;$AD151&amp;")'!$a$2")="R",Season_Summary!H151,""),"")</f>
        <v/>
      </c>
      <c r="I151" s="134" t="str">
        <f ca="1">IFERROR(IF(INDIRECT("'game1 ("&amp;$AD151&amp;")'!$a$2")="R",Season_Summary!I151,""),"")</f>
        <v/>
      </c>
      <c r="J151" s="135" t="str">
        <f ca="1">IFERROR(IF(INDIRECT("'game1 ("&amp;$AD151&amp;")'!$a$2")="R",Season_Summary!J151,""),"")</f>
        <v/>
      </c>
      <c r="K151" s="135" t="str">
        <f ca="1">IFERROR(IF(INDIRECT("'game1 ("&amp;$AD151&amp;")'!$a$2")="R",Season_Summary!K151,""),"")</f>
        <v/>
      </c>
      <c r="L151" s="134" t="str">
        <f ca="1">IFERROR(IF(INDIRECT("'game1 ("&amp;$AD151&amp;")'!$a$2")="R",Season_Summary!L151,""),"")</f>
        <v/>
      </c>
      <c r="M151" s="134" t="str">
        <f ca="1">IFERROR(IF(INDIRECT("'game1 ("&amp;$AD151&amp;")'!$a$2")="R",Season_Summary!M151,""),"")</f>
        <v/>
      </c>
      <c r="N151" s="145" t="str">
        <f ca="1">IFERROR(IF(INDIRECT("'game1 ("&amp;$AD151&amp;")'!$a$2")="R",Season_Summary!N151,""),"")</f>
        <v/>
      </c>
      <c r="O151" s="134" t="str">
        <f ca="1">IFERROR(IF(INDIRECT("'game1 ("&amp;$AD151&amp;")'!$a$2")="R",Season_Summary!O151,""),"")</f>
        <v/>
      </c>
      <c r="P151" s="145" t="str">
        <f ca="1">IFERROR(IF(INDIRECT("'game1 ("&amp;$AD151&amp;")'!$a$2")="R",Season_Summary!P151,""),"")</f>
        <v/>
      </c>
      <c r="Q151" s="134" t="str">
        <f ca="1">IFERROR(IF(INDIRECT("'game1 ("&amp;$AD151&amp;")'!$a$2")="R",Season_Summary!Q151,""),"")</f>
        <v/>
      </c>
      <c r="R151" s="134" t="str">
        <f ca="1">IFERROR(IF(INDIRECT("'game1 ("&amp;$AD151&amp;")'!$a$2")="R",Season_Summary!R151,""),"")</f>
        <v/>
      </c>
      <c r="S151" s="145" t="str">
        <f ca="1">IFERROR(IF(INDIRECT("'game1 ("&amp;$AD151&amp;")'!$a$2")="R",Season_Summary!S151,""),"")</f>
        <v/>
      </c>
      <c r="T151" s="284" t="str">
        <f ca="1">IFERROR(IF(INDIRECT("'game1 ("&amp;$AD151&amp;")'!$a$2")="R",Season_Summary!T151,""),"")</f>
        <v/>
      </c>
      <c r="U151" s="284" t="str">
        <f ca="1">IFERROR(IF(INDIRECT("'game1 ("&amp;$AD151&amp;")'!$a$2")="R",Season_Summary!U151,""),"")</f>
        <v/>
      </c>
      <c r="V151" s="284" t="str">
        <f ca="1">IFERROR(IF(INDIRECT("'game1 ("&amp;$AD151&amp;")'!$a$2")="R",Season_Summary!V151,""),"")</f>
        <v/>
      </c>
      <c r="W151" s="284" t="str">
        <f ca="1">IFERROR(IF(INDIRECT("'game1 ("&amp;$AD151&amp;")'!$a$2")="R",Season_Summary!W151,""),"")</f>
        <v/>
      </c>
      <c r="X151" s="284" t="str">
        <f ca="1">IFERROR(IF(INDIRECT("'game1 ("&amp;$AD151&amp;")'!$a$2")="R",Season_Summary!X151,""),"")</f>
        <v/>
      </c>
      <c r="Y151" s="284" t="str">
        <f ca="1">IFERROR(IF(INDIRECT("'game1 ("&amp;$AD151&amp;")'!$a$2")="R",Season_Summary!Y151,""),"")</f>
        <v/>
      </c>
      <c r="Z151" s="284" t="str">
        <f ca="1">IFERROR(IF(INDIRECT("'game1 ("&amp;$AD151&amp;")'!$a$2")="R",Season_Summary!Z151,""),"")</f>
        <v/>
      </c>
      <c r="AA151" s="284" t="str">
        <f ca="1">IFERROR(IF(INDIRECT("'game1 ("&amp;$AD151&amp;")'!$a$2")="R",Season_Summary!AA151,""),"")</f>
        <v/>
      </c>
      <c r="AB151" s="284" t="str">
        <f ca="1">IFERROR(IF(INDIRECT("'game1 ("&amp;$AD151&amp;")'!$a$2")="R",Season_Summary!AB151,""),"")</f>
        <v/>
      </c>
      <c r="AC151" s="284" t="str">
        <f ca="1">IFERROR(IF(INDIRECT("'game1 ("&amp;$AD151&amp;")'!$a$2")="R",Season_Summary!AC151,""),"")</f>
        <v/>
      </c>
      <c r="AD151" s="165">
        <f t="shared" si="36"/>
        <v>25</v>
      </c>
    </row>
    <row r="152" spans="1:30" x14ac:dyDescent="0.25">
      <c r="A152" s="136" t="str">
        <f ca="1">IFERROR(IF(INDIRECT("'game1 ("&amp;$AD152&amp;")'!$a$2")="R",Season_Summary!A152,""),"")</f>
        <v/>
      </c>
      <c r="B152" s="137" t="str">
        <f ca="1">IFERROR(IF(INDIRECT("'game1 ("&amp;$AD152&amp;")'!$a$2")="R",Season_Summary!B152,""),"")</f>
        <v/>
      </c>
      <c r="C152" s="137" t="str">
        <f ca="1">IFERROR(IF(INDIRECT("'game1 ("&amp;$AD152&amp;")'!$a$2")="R",Season_Summary!C152,""),"")</f>
        <v/>
      </c>
      <c r="D152" s="138" t="str">
        <f ca="1">IFERROR(IF(INDIRECT("'game1 ("&amp;$AD152&amp;")'!$a$2")="R",Season_Summary!D152,""),"")</f>
        <v/>
      </c>
      <c r="E152" s="137" t="str">
        <f ca="1">IFERROR(IF(INDIRECT("'game1 ("&amp;$AD152&amp;")'!$a$2")="R",Season_Summary!E152,""),"")</f>
        <v/>
      </c>
      <c r="F152" s="137" t="str">
        <f ca="1">IFERROR(IF(INDIRECT("'game1 ("&amp;$AD152&amp;")'!$a$2")="R",Season_Summary!F152,""),"")</f>
        <v/>
      </c>
      <c r="G152" s="138" t="str">
        <f ca="1">IFERROR(IF(INDIRECT("'game1 ("&amp;$AD152&amp;")'!$a$2")="R",Season_Summary!G152,""),"")</f>
        <v/>
      </c>
      <c r="H152" s="137" t="str">
        <f ca="1">IFERROR(IF(INDIRECT("'game1 ("&amp;$AD152&amp;")'!$a$2")="R",Season_Summary!H152,""),"")</f>
        <v/>
      </c>
      <c r="I152" s="137" t="str">
        <f ca="1">IFERROR(IF(INDIRECT("'game1 ("&amp;$AD152&amp;")'!$a$2")="R",Season_Summary!I152,""),"")</f>
        <v/>
      </c>
      <c r="J152" s="138" t="str">
        <f ca="1">IFERROR(IF(INDIRECT("'game1 ("&amp;$AD152&amp;")'!$a$2")="R",Season_Summary!J152,""),"")</f>
        <v/>
      </c>
      <c r="K152" s="138" t="str">
        <f ca="1">IFERROR(IF(INDIRECT("'game1 ("&amp;$AD152&amp;")'!$a$2")="R",Season_Summary!K152,""),"")</f>
        <v/>
      </c>
      <c r="L152" s="137" t="str">
        <f ca="1">IFERROR(IF(INDIRECT("'game1 ("&amp;$AD152&amp;")'!$a$2")="R",Season_Summary!L152,""),"")</f>
        <v/>
      </c>
      <c r="M152" s="137" t="str">
        <f ca="1">IFERROR(IF(INDIRECT("'game1 ("&amp;$AD152&amp;")'!$a$2")="R",Season_Summary!M152,""),"")</f>
        <v/>
      </c>
      <c r="N152" s="146" t="str">
        <f ca="1">IFERROR(IF(INDIRECT("'game1 ("&amp;$AD152&amp;")'!$a$2")="R",Season_Summary!N152,""),"")</f>
        <v/>
      </c>
      <c r="O152" s="137" t="str">
        <f ca="1">IFERROR(IF(INDIRECT("'game1 ("&amp;$AD152&amp;")'!$a$2")="R",Season_Summary!O152,""),"")</f>
        <v/>
      </c>
      <c r="P152" s="146" t="str">
        <f ca="1">IFERROR(IF(INDIRECT("'game1 ("&amp;$AD152&amp;")'!$a$2")="R",Season_Summary!P152,""),"")</f>
        <v/>
      </c>
      <c r="Q152" s="137" t="str">
        <f ca="1">IFERROR(IF(INDIRECT("'game1 ("&amp;$AD152&amp;")'!$a$2")="R",Season_Summary!Q152,""),"")</f>
        <v/>
      </c>
      <c r="R152" s="137" t="str">
        <f ca="1">IFERROR(IF(INDIRECT("'game1 ("&amp;$AD152&amp;")'!$a$2")="R",Season_Summary!R152,""),"")</f>
        <v/>
      </c>
      <c r="S152" s="146" t="str">
        <f ca="1">IFERROR(IF(INDIRECT("'game1 ("&amp;$AD152&amp;")'!$a$2")="R",Season_Summary!S152,""),"")</f>
        <v/>
      </c>
      <c r="T152" s="284" t="str">
        <f ca="1">IFERROR(IF(INDIRECT("'game1 ("&amp;$AD152&amp;")'!$a$2")="R",Season_Summary!T152,""),"")</f>
        <v/>
      </c>
      <c r="U152" s="284" t="str">
        <f ca="1">IFERROR(IF(INDIRECT("'game1 ("&amp;$AD152&amp;")'!$a$2")="R",Season_Summary!U152,""),"")</f>
        <v/>
      </c>
      <c r="V152" s="284" t="str">
        <f ca="1">IFERROR(IF(INDIRECT("'game1 ("&amp;$AD152&amp;")'!$a$2")="R",Season_Summary!V152,""),"")</f>
        <v/>
      </c>
      <c r="W152" s="284" t="str">
        <f ca="1">IFERROR(IF(INDIRECT("'game1 ("&amp;$AD152&amp;")'!$a$2")="R",Season_Summary!W152,""),"")</f>
        <v/>
      </c>
      <c r="X152" s="284" t="str">
        <f ca="1">IFERROR(IF(INDIRECT("'game1 ("&amp;$AD152&amp;")'!$a$2")="R",Season_Summary!X152,""),"")</f>
        <v/>
      </c>
      <c r="Y152" s="284" t="str">
        <f ca="1">IFERROR(IF(INDIRECT("'game1 ("&amp;$AD152&amp;")'!$a$2")="R",Season_Summary!Y152,""),"")</f>
        <v/>
      </c>
      <c r="Z152" s="284" t="str">
        <f ca="1">IFERROR(IF(INDIRECT("'game1 ("&amp;$AD152&amp;")'!$a$2")="R",Season_Summary!Z152,""),"")</f>
        <v/>
      </c>
      <c r="AA152" s="284" t="str">
        <f ca="1">IFERROR(IF(INDIRECT("'game1 ("&amp;$AD152&amp;")'!$a$2")="R",Season_Summary!AA152,""),"")</f>
        <v/>
      </c>
      <c r="AB152" s="284" t="str">
        <f ca="1">IFERROR(IF(INDIRECT("'game1 ("&amp;$AD152&amp;")'!$a$2")="R",Season_Summary!AB152,""),"")</f>
        <v/>
      </c>
      <c r="AC152" s="284" t="str">
        <f ca="1">IFERROR(IF(INDIRECT("'game1 ("&amp;$AD152&amp;")'!$a$2")="R",Season_Summary!AC152,""),"")</f>
        <v/>
      </c>
      <c r="AD152" s="165">
        <f t="shared" si="36"/>
        <v>25</v>
      </c>
    </row>
    <row r="153" spans="1:30" x14ac:dyDescent="0.25">
      <c r="A153" s="221" t="str">
        <f ca="1">IFERROR(IF(INDIRECT("'game1 ("&amp;$AD153&amp;")'!$a$2")="R",Season_Summary!A153,""),"")</f>
        <v/>
      </c>
      <c r="B153" s="134" t="str">
        <f ca="1">IFERROR(IF(INDIRECT("'game1 ("&amp;$AD153&amp;")'!$a$2")="R",Season_Summary!B153,""),"")</f>
        <v/>
      </c>
      <c r="C153" s="134" t="str">
        <f ca="1">IFERROR(IF(INDIRECT("'game1 ("&amp;$AD153&amp;")'!$a$2")="R",Season_Summary!C153,""),"")</f>
        <v/>
      </c>
      <c r="D153" s="135" t="str">
        <f ca="1">IFERROR(IF(INDIRECT("'game1 ("&amp;$AD153&amp;")'!$a$2")="R",Season_Summary!D153,""),"")</f>
        <v/>
      </c>
      <c r="E153" s="134" t="str">
        <f ca="1">IFERROR(IF(INDIRECT("'game1 ("&amp;$AD153&amp;")'!$a$2")="R",Season_Summary!E153,""),"")</f>
        <v/>
      </c>
      <c r="F153" s="134" t="str">
        <f ca="1">IFERROR(IF(INDIRECT("'game1 ("&amp;$AD153&amp;")'!$a$2")="R",Season_Summary!F153,""),"")</f>
        <v/>
      </c>
      <c r="G153" s="135" t="str">
        <f ca="1">IFERROR(IF(INDIRECT("'game1 ("&amp;$AD153&amp;")'!$a$2")="R",Season_Summary!G153,""),"")</f>
        <v/>
      </c>
      <c r="H153" s="134" t="str">
        <f ca="1">IFERROR(IF(INDIRECT("'game1 ("&amp;$AD153&amp;")'!$a$2")="R",Season_Summary!H153,""),"")</f>
        <v/>
      </c>
      <c r="I153" s="134" t="str">
        <f ca="1">IFERROR(IF(INDIRECT("'game1 ("&amp;$AD153&amp;")'!$a$2")="R",Season_Summary!I153,""),"")</f>
        <v/>
      </c>
      <c r="J153" s="135" t="str">
        <f ca="1">IFERROR(IF(INDIRECT("'game1 ("&amp;$AD153&amp;")'!$a$2")="R",Season_Summary!J153,""),"")</f>
        <v/>
      </c>
      <c r="K153" s="135" t="str">
        <f ca="1">IFERROR(IF(INDIRECT("'game1 ("&amp;$AD153&amp;")'!$a$2")="R",Season_Summary!K153,""),"")</f>
        <v/>
      </c>
      <c r="L153" s="134" t="str">
        <f ca="1">IFERROR(IF(INDIRECT("'game1 ("&amp;$AD153&amp;")'!$a$2")="R",Season_Summary!L153,""),"")</f>
        <v/>
      </c>
      <c r="M153" s="134" t="str">
        <f ca="1">IFERROR(IF(INDIRECT("'game1 ("&amp;$AD153&amp;")'!$a$2")="R",Season_Summary!M153,""),"")</f>
        <v/>
      </c>
      <c r="N153" s="145" t="str">
        <f ca="1">IFERROR(IF(INDIRECT("'game1 ("&amp;$AD153&amp;")'!$a$2")="R",Season_Summary!N153,""),"")</f>
        <v/>
      </c>
      <c r="O153" s="134" t="str">
        <f ca="1">IFERROR(IF(INDIRECT("'game1 ("&amp;$AD153&amp;")'!$a$2")="R",Season_Summary!O153,""),"")</f>
        <v/>
      </c>
      <c r="P153" s="145" t="str">
        <f ca="1">IFERROR(IF(INDIRECT("'game1 ("&amp;$AD153&amp;")'!$a$2")="R",Season_Summary!P153,""),"")</f>
        <v/>
      </c>
      <c r="Q153" s="134" t="str">
        <f ca="1">IFERROR(IF(INDIRECT("'game1 ("&amp;$AD153&amp;")'!$a$2")="R",Season_Summary!Q153,""),"")</f>
        <v/>
      </c>
      <c r="R153" s="134" t="str">
        <f ca="1">IFERROR(IF(INDIRECT("'game1 ("&amp;$AD153&amp;")'!$a$2")="R",Season_Summary!R153,""),"")</f>
        <v/>
      </c>
      <c r="S153" s="145" t="str">
        <f ca="1">IFERROR(IF(INDIRECT("'game1 ("&amp;$AD153&amp;")'!$a$2")="R",Season_Summary!S153,""),"")</f>
        <v/>
      </c>
      <c r="T153" s="284" t="str">
        <f ca="1">IFERROR(IF(INDIRECT("'game1 ("&amp;$AD153&amp;")'!$a$2")="R",Season_Summary!T153,""),"")</f>
        <v/>
      </c>
      <c r="U153" s="284" t="str">
        <f ca="1">IFERROR(IF(INDIRECT("'game1 ("&amp;$AD153&amp;")'!$a$2")="R",Season_Summary!U153,""),"")</f>
        <v/>
      </c>
      <c r="V153" s="284" t="str">
        <f ca="1">IFERROR(IF(INDIRECT("'game1 ("&amp;$AD153&amp;")'!$a$2")="R",Season_Summary!V153,""),"")</f>
        <v/>
      </c>
      <c r="W153" s="284" t="str">
        <f ca="1">IFERROR(IF(INDIRECT("'game1 ("&amp;$AD153&amp;")'!$a$2")="R",Season_Summary!W153,""),"")</f>
        <v/>
      </c>
      <c r="X153" s="284" t="str">
        <f ca="1">IFERROR(IF(INDIRECT("'game1 ("&amp;$AD153&amp;")'!$a$2")="R",Season_Summary!X153,""),"")</f>
        <v/>
      </c>
      <c r="Y153" s="284" t="str">
        <f ca="1">IFERROR(IF(INDIRECT("'game1 ("&amp;$AD153&amp;")'!$a$2")="R",Season_Summary!Y153,""),"")</f>
        <v/>
      </c>
      <c r="Z153" s="284" t="str">
        <f ca="1">IFERROR(IF(INDIRECT("'game1 ("&amp;$AD153&amp;")'!$a$2")="R",Season_Summary!Z153,""),"")</f>
        <v/>
      </c>
      <c r="AA153" s="284" t="str">
        <f ca="1">IFERROR(IF(INDIRECT("'game1 ("&amp;$AD153&amp;")'!$a$2")="R",Season_Summary!AA153,""),"")</f>
        <v/>
      </c>
      <c r="AB153" s="284" t="str">
        <f ca="1">IFERROR(IF(INDIRECT("'game1 ("&amp;$AD153&amp;")'!$a$2")="R",Season_Summary!AB153,""),"")</f>
        <v/>
      </c>
      <c r="AC153" s="284" t="str">
        <f ca="1">IFERROR(IF(INDIRECT("'game1 ("&amp;$AD153&amp;")'!$a$2")="R",Season_Summary!AC153,""),"")</f>
        <v/>
      </c>
      <c r="AD153" s="165">
        <f t="shared" si="36"/>
        <v>26</v>
      </c>
    </row>
    <row r="154" spans="1:30" x14ac:dyDescent="0.25">
      <c r="A154" s="136" t="str">
        <f ca="1">IFERROR(IF(INDIRECT("'game1 ("&amp;$AD154&amp;")'!$a$2")="R",Season_Summary!A154,""),"")</f>
        <v/>
      </c>
      <c r="B154" s="137" t="str">
        <f ca="1">IFERROR(IF(INDIRECT("'game1 ("&amp;$AD154&amp;")'!$a$2")="R",Season_Summary!B154,""),"")</f>
        <v/>
      </c>
      <c r="C154" s="137" t="str">
        <f ca="1">IFERROR(IF(INDIRECT("'game1 ("&amp;$AD154&amp;")'!$a$2")="R",Season_Summary!C154,""),"")</f>
        <v/>
      </c>
      <c r="D154" s="138" t="str">
        <f ca="1">IFERROR(IF(INDIRECT("'game1 ("&amp;$AD154&amp;")'!$a$2")="R",Season_Summary!D154,""),"")</f>
        <v/>
      </c>
      <c r="E154" s="137" t="str">
        <f ca="1">IFERROR(IF(INDIRECT("'game1 ("&amp;$AD154&amp;")'!$a$2")="R",Season_Summary!E154,""),"")</f>
        <v/>
      </c>
      <c r="F154" s="137" t="str">
        <f ca="1">IFERROR(IF(INDIRECT("'game1 ("&amp;$AD154&amp;")'!$a$2")="R",Season_Summary!F154,""),"")</f>
        <v/>
      </c>
      <c r="G154" s="138" t="str">
        <f ca="1">IFERROR(IF(INDIRECT("'game1 ("&amp;$AD154&amp;")'!$a$2")="R",Season_Summary!G154,""),"")</f>
        <v/>
      </c>
      <c r="H154" s="137" t="str">
        <f ca="1">IFERROR(IF(INDIRECT("'game1 ("&amp;$AD154&amp;")'!$a$2")="R",Season_Summary!H154,""),"")</f>
        <v/>
      </c>
      <c r="I154" s="137" t="str">
        <f ca="1">IFERROR(IF(INDIRECT("'game1 ("&amp;$AD154&amp;")'!$a$2")="R",Season_Summary!I154,""),"")</f>
        <v/>
      </c>
      <c r="J154" s="138" t="str">
        <f ca="1">IFERROR(IF(INDIRECT("'game1 ("&amp;$AD154&amp;")'!$a$2")="R",Season_Summary!J154,""),"")</f>
        <v/>
      </c>
      <c r="K154" s="138" t="str">
        <f ca="1">IFERROR(IF(INDIRECT("'game1 ("&amp;$AD154&amp;")'!$a$2")="R",Season_Summary!K154,""),"")</f>
        <v/>
      </c>
      <c r="L154" s="137" t="str">
        <f ca="1">IFERROR(IF(INDIRECT("'game1 ("&amp;$AD154&amp;")'!$a$2")="R",Season_Summary!L154,""),"")</f>
        <v/>
      </c>
      <c r="M154" s="137" t="str">
        <f ca="1">IFERROR(IF(INDIRECT("'game1 ("&amp;$AD154&amp;")'!$a$2")="R",Season_Summary!M154,""),"")</f>
        <v/>
      </c>
      <c r="N154" s="146" t="str">
        <f ca="1">IFERROR(IF(INDIRECT("'game1 ("&amp;$AD154&amp;")'!$a$2")="R",Season_Summary!N154,""),"")</f>
        <v/>
      </c>
      <c r="O154" s="137" t="str">
        <f ca="1">IFERROR(IF(INDIRECT("'game1 ("&amp;$AD154&amp;")'!$a$2")="R",Season_Summary!O154,""),"")</f>
        <v/>
      </c>
      <c r="P154" s="146" t="str">
        <f ca="1">IFERROR(IF(INDIRECT("'game1 ("&amp;$AD154&amp;")'!$a$2")="R",Season_Summary!P154,""),"")</f>
        <v/>
      </c>
      <c r="Q154" s="137" t="str">
        <f ca="1">IFERROR(IF(INDIRECT("'game1 ("&amp;$AD154&amp;")'!$a$2")="R",Season_Summary!Q154,""),"")</f>
        <v/>
      </c>
      <c r="R154" s="137" t="str">
        <f ca="1">IFERROR(IF(INDIRECT("'game1 ("&amp;$AD154&amp;")'!$a$2")="R",Season_Summary!R154,""),"")</f>
        <v/>
      </c>
      <c r="S154" s="146" t="str">
        <f ca="1">IFERROR(IF(INDIRECT("'game1 ("&amp;$AD154&amp;")'!$a$2")="R",Season_Summary!S154,""),"")</f>
        <v/>
      </c>
      <c r="T154" s="284" t="str">
        <f ca="1">IFERROR(IF(INDIRECT("'game1 ("&amp;$AD154&amp;")'!$a$2")="R",Season_Summary!T154,""),"")</f>
        <v/>
      </c>
      <c r="U154" s="284" t="str">
        <f ca="1">IFERROR(IF(INDIRECT("'game1 ("&amp;$AD154&amp;")'!$a$2")="R",Season_Summary!U154,""),"")</f>
        <v/>
      </c>
      <c r="V154" s="284" t="str">
        <f ca="1">IFERROR(IF(INDIRECT("'game1 ("&amp;$AD154&amp;")'!$a$2")="R",Season_Summary!V154,""),"")</f>
        <v/>
      </c>
      <c r="W154" s="284" t="str">
        <f ca="1">IFERROR(IF(INDIRECT("'game1 ("&amp;$AD154&amp;")'!$a$2")="R",Season_Summary!W154,""),"")</f>
        <v/>
      </c>
      <c r="X154" s="284" t="str">
        <f ca="1">IFERROR(IF(INDIRECT("'game1 ("&amp;$AD154&amp;")'!$a$2")="R",Season_Summary!X154,""),"")</f>
        <v/>
      </c>
      <c r="Y154" s="284" t="str">
        <f ca="1">IFERROR(IF(INDIRECT("'game1 ("&amp;$AD154&amp;")'!$a$2")="R",Season_Summary!Y154,""),"")</f>
        <v/>
      </c>
      <c r="Z154" s="284" t="str">
        <f ca="1">IFERROR(IF(INDIRECT("'game1 ("&amp;$AD154&amp;")'!$a$2")="R",Season_Summary!Z154,""),"")</f>
        <v/>
      </c>
      <c r="AA154" s="284" t="str">
        <f ca="1">IFERROR(IF(INDIRECT("'game1 ("&amp;$AD154&amp;")'!$a$2")="R",Season_Summary!AA154,""),"")</f>
        <v/>
      </c>
      <c r="AB154" s="284" t="str">
        <f ca="1">IFERROR(IF(INDIRECT("'game1 ("&amp;$AD154&amp;")'!$a$2")="R",Season_Summary!AB154,""),"")</f>
        <v/>
      </c>
      <c r="AC154" s="284" t="str">
        <f ca="1">IFERROR(IF(INDIRECT("'game1 ("&amp;$AD154&amp;")'!$a$2")="R",Season_Summary!AC154,""),"")</f>
        <v/>
      </c>
      <c r="AD154" s="165">
        <f t="shared" si="36"/>
        <v>26</v>
      </c>
    </row>
    <row r="155" spans="1:30" x14ac:dyDescent="0.25">
      <c r="A155" s="221" t="str">
        <f ca="1">IFERROR(IF(INDIRECT("'game1 ("&amp;$AD155&amp;")'!$a$2")="R",Season_Summary!A155,""),"")</f>
        <v/>
      </c>
      <c r="B155" s="134" t="str">
        <f ca="1">IFERROR(IF(INDIRECT("'game1 ("&amp;$AD155&amp;")'!$a$2")="R",Season_Summary!B155,""),"")</f>
        <v/>
      </c>
      <c r="C155" s="134" t="str">
        <f ca="1">IFERROR(IF(INDIRECT("'game1 ("&amp;$AD155&amp;")'!$a$2")="R",Season_Summary!C155,""),"")</f>
        <v/>
      </c>
      <c r="D155" s="135" t="str">
        <f ca="1">IFERROR(IF(INDIRECT("'game1 ("&amp;$AD155&amp;")'!$a$2")="R",Season_Summary!D155,""),"")</f>
        <v/>
      </c>
      <c r="E155" s="134" t="str">
        <f ca="1">IFERROR(IF(INDIRECT("'game1 ("&amp;$AD155&amp;")'!$a$2")="R",Season_Summary!E155,""),"")</f>
        <v/>
      </c>
      <c r="F155" s="134" t="str">
        <f ca="1">IFERROR(IF(INDIRECT("'game1 ("&amp;$AD155&amp;")'!$a$2")="R",Season_Summary!F155,""),"")</f>
        <v/>
      </c>
      <c r="G155" s="135" t="str">
        <f ca="1">IFERROR(IF(INDIRECT("'game1 ("&amp;$AD155&amp;")'!$a$2")="R",Season_Summary!G155,""),"")</f>
        <v/>
      </c>
      <c r="H155" s="134" t="str">
        <f ca="1">IFERROR(IF(INDIRECT("'game1 ("&amp;$AD155&amp;")'!$a$2")="R",Season_Summary!H155,""),"")</f>
        <v/>
      </c>
      <c r="I155" s="134" t="str">
        <f ca="1">IFERROR(IF(INDIRECT("'game1 ("&amp;$AD155&amp;")'!$a$2")="R",Season_Summary!I155,""),"")</f>
        <v/>
      </c>
      <c r="J155" s="135" t="str">
        <f ca="1">IFERROR(IF(INDIRECT("'game1 ("&amp;$AD155&amp;")'!$a$2")="R",Season_Summary!J155,""),"")</f>
        <v/>
      </c>
      <c r="K155" s="135" t="str">
        <f ca="1">IFERROR(IF(INDIRECT("'game1 ("&amp;$AD155&amp;")'!$a$2")="R",Season_Summary!K155,""),"")</f>
        <v/>
      </c>
      <c r="L155" s="134" t="str">
        <f ca="1">IFERROR(IF(INDIRECT("'game1 ("&amp;$AD155&amp;")'!$a$2")="R",Season_Summary!L155,""),"")</f>
        <v/>
      </c>
      <c r="M155" s="134" t="str">
        <f ca="1">IFERROR(IF(INDIRECT("'game1 ("&amp;$AD155&amp;")'!$a$2")="R",Season_Summary!M155,""),"")</f>
        <v/>
      </c>
      <c r="N155" s="145" t="str">
        <f ca="1">IFERROR(IF(INDIRECT("'game1 ("&amp;$AD155&amp;")'!$a$2")="R",Season_Summary!N155,""),"")</f>
        <v/>
      </c>
      <c r="O155" s="134" t="str">
        <f ca="1">IFERROR(IF(INDIRECT("'game1 ("&amp;$AD155&amp;")'!$a$2")="R",Season_Summary!O155,""),"")</f>
        <v/>
      </c>
      <c r="P155" s="145" t="str">
        <f ca="1">IFERROR(IF(INDIRECT("'game1 ("&amp;$AD155&amp;")'!$a$2")="R",Season_Summary!P155,""),"")</f>
        <v/>
      </c>
      <c r="Q155" s="134" t="str">
        <f ca="1">IFERROR(IF(INDIRECT("'game1 ("&amp;$AD155&amp;")'!$a$2")="R",Season_Summary!Q155,""),"")</f>
        <v/>
      </c>
      <c r="R155" s="134" t="str">
        <f ca="1">IFERROR(IF(INDIRECT("'game1 ("&amp;$AD155&amp;")'!$a$2")="R",Season_Summary!R155,""),"")</f>
        <v/>
      </c>
      <c r="S155" s="145" t="str">
        <f ca="1">IFERROR(IF(INDIRECT("'game1 ("&amp;$AD155&amp;")'!$a$2")="R",Season_Summary!S155,""),"")</f>
        <v/>
      </c>
      <c r="T155" s="284" t="str">
        <f ca="1">IFERROR(IF(INDIRECT("'game1 ("&amp;$AD155&amp;")'!$a$2")="R",Season_Summary!T155,""),"")</f>
        <v/>
      </c>
      <c r="U155" s="284" t="str">
        <f ca="1">IFERROR(IF(INDIRECT("'game1 ("&amp;$AD155&amp;")'!$a$2")="R",Season_Summary!U155,""),"")</f>
        <v/>
      </c>
      <c r="V155" s="284" t="str">
        <f ca="1">IFERROR(IF(INDIRECT("'game1 ("&amp;$AD155&amp;")'!$a$2")="R",Season_Summary!V155,""),"")</f>
        <v/>
      </c>
      <c r="W155" s="284" t="str">
        <f ca="1">IFERROR(IF(INDIRECT("'game1 ("&amp;$AD155&amp;")'!$a$2")="R",Season_Summary!W155,""),"")</f>
        <v/>
      </c>
      <c r="X155" s="284" t="str">
        <f ca="1">IFERROR(IF(INDIRECT("'game1 ("&amp;$AD155&amp;")'!$a$2")="R",Season_Summary!X155,""),"")</f>
        <v/>
      </c>
      <c r="Y155" s="284" t="str">
        <f ca="1">IFERROR(IF(INDIRECT("'game1 ("&amp;$AD155&amp;")'!$a$2")="R",Season_Summary!Y155,""),"")</f>
        <v/>
      </c>
      <c r="Z155" s="284" t="str">
        <f ca="1">IFERROR(IF(INDIRECT("'game1 ("&amp;$AD155&amp;")'!$a$2")="R",Season_Summary!Z155,""),"")</f>
        <v/>
      </c>
      <c r="AA155" s="284" t="str">
        <f ca="1">IFERROR(IF(INDIRECT("'game1 ("&amp;$AD155&amp;")'!$a$2")="R",Season_Summary!AA155,""),"")</f>
        <v/>
      </c>
      <c r="AB155" s="284" t="str">
        <f ca="1">IFERROR(IF(INDIRECT("'game1 ("&amp;$AD155&amp;")'!$a$2")="R",Season_Summary!AB155,""),"")</f>
        <v/>
      </c>
      <c r="AC155" s="284" t="str">
        <f ca="1">IFERROR(IF(INDIRECT("'game1 ("&amp;$AD155&amp;")'!$a$2")="R",Season_Summary!AC155,""),"")</f>
        <v/>
      </c>
      <c r="AD155" s="165">
        <f t="shared" si="36"/>
        <v>27</v>
      </c>
    </row>
    <row r="156" spans="1:30" x14ac:dyDescent="0.25">
      <c r="A156" s="136" t="str">
        <f ca="1">IFERROR(IF(INDIRECT("'game1 ("&amp;$AD156&amp;")'!$a$2")="R",Season_Summary!A156,""),"")</f>
        <v/>
      </c>
      <c r="B156" s="137" t="str">
        <f ca="1">IFERROR(IF(INDIRECT("'game1 ("&amp;$AD156&amp;")'!$a$2")="R",Season_Summary!B156,""),"")</f>
        <v/>
      </c>
      <c r="C156" s="137" t="str">
        <f ca="1">IFERROR(IF(INDIRECT("'game1 ("&amp;$AD156&amp;")'!$a$2")="R",Season_Summary!C156,""),"")</f>
        <v/>
      </c>
      <c r="D156" s="138" t="str">
        <f ca="1">IFERROR(IF(INDIRECT("'game1 ("&amp;$AD156&amp;")'!$a$2")="R",Season_Summary!D156,""),"")</f>
        <v/>
      </c>
      <c r="E156" s="137" t="str">
        <f ca="1">IFERROR(IF(INDIRECT("'game1 ("&amp;$AD156&amp;")'!$a$2")="R",Season_Summary!E156,""),"")</f>
        <v/>
      </c>
      <c r="F156" s="137" t="str">
        <f ca="1">IFERROR(IF(INDIRECT("'game1 ("&amp;$AD156&amp;")'!$a$2")="R",Season_Summary!F156,""),"")</f>
        <v/>
      </c>
      <c r="G156" s="138" t="str">
        <f ca="1">IFERROR(IF(INDIRECT("'game1 ("&amp;$AD156&amp;")'!$a$2")="R",Season_Summary!G156,""),"")</f>
        <v/>
      </c>
      <c r="H156" s="137" t="str">
        <f ca="1">IFERROR(IF(INDIRECT("'game1 ("&amp;$AD156&amp;")'!$a$2")="R",Season_Summary!H156,""),"")</f>
        <v/>
      </c>
      <c r="I156" s="137" t="str">
        <f ca="1">IFERROR(IF(INDIRECT("'game1 ("&amp;$AD156&amp;")'!$a$2")="R",Season_Summary!I156,""),"")</f>
        <v/>
      </c>
      <c r="J156" s="138" t="str">
        <f ca="1">IFERROR(IF(INDIRECT("'game1 ("&amp;$AD156&amp;")'!$a$2")="R",Season_Summary!J156,""),"")</f>
        <v/>
      </c>
      <c r="K156" s="138" t="str">
        <f ca="1">IFERROR(IF(INDIRECT("'game1 ("&amp;$AD156&amp;")'!$a$2")="R",Season_Summary!K156,""),"")</f>
        <v/>
      </c>
      <c r="L156" s="137" t="str">
        <f ca="1">IFERROR(IF(INDIRECT("'game1 ("&amp;$AD156&amp;")'!$a$2")="R",Season_Summary!L156,""),"")</f>
        <v/>
      </c>
      <c r="M156" s="137" t="str">
        <f ca="1">IFERROR(IF(INDIRECT("'game1 ("&amp;$AD156&amp;")'!$a$2")="R",Season_Summary!M156,""),"")</f>
        <v/>
      </c>
      <c r="N156" s="146" t="str">
        <f ca="1">IFERROR(IF(INDIRECT("'game1 ("&amp;$AD156&amp;")'!$a$2")="R",Season_Summary!N156,""),"")</f>
        <v/>
      </c>
      <c r="O156" s="137" t="str">
        <f ca="1">IFERROR(IF(INDIRECT("'game1 ("&amp;$AD156&amp;")'!$a$2")="R",Season_Summary!O156,""),"")</f>
        <v/>
      </c>
      <c r="P156" s="146" t="str">
        <f ca="1">IFERROR(IF(INDIRECT("'game1 ("&amp;$AD156&amp;")'!$a$2")="R",Season_Summary!P156,""),"")</f>
        <v/>
      </c>
      <c r="Q156" s="137" t="str">
        <f ca="1">IFERROR(IF(INDIRECT("'game1 ("&amp;$AD156&amp;")'!$a$2")="R",Season_Summary!Q156,""),"")</f>
        <v/>
      </c>
      <c r="R156" s="137" t="str">
        <f ca="1">IFERROR(IF(INDIRECT("'game1 ("&amp;$AD156&amp;")'!$a$2")="R",Season_Summary!R156,""),"")</f>
        <v/>
      </c>
      <c r="S156" s="146" t="str">
        <f ca="1">IFERROR(IF(INDIRECT("'game1 ("&amp;$AD156&amp;")'!$a$2")="R",Season_Summary!S156,""),"")</f>
        <v/>
      </c>
      <c r="T156" s="284" t="str">
        <f ca="1">IFERROR(IF(INDIRECT("'game1 ("&amp;$AD156&amp;")'!$a$2")="R",Season_Summary!T156,""),"")</f>
        <v/>
      </c>
      <c r="U156" s="284" t="str">
        <f ca="1">IFERROR(IF(INDIRECT("'game1 ("&amp;$AD156&amp;")'!$a$2")="R",Season_Summary!U156,""),"")</f>
        <v/>
      </c>
      <c r="V156" s="284" t="str">
        <f ca="1">IFERROR(IF(INDIRECT("'game1 ("&amp;$AD156&amp;")'!$a$2")="R",Season_Summary!V156,""),"")</f>
        <v/>
      </c>
      <c r="W156" s="284" t="str">
        <f ca="1">IFERROR(IF(INDIRECT("'game1 ("&amp;$AD156&amp;")'!$a$2")="R",Season_Summary!W156,""),"")</f>
        <v/>
      </c>
      <c r="X156" s="284" t="str">
        <f ca="1">IFERROR(IF(INDIRECT("'game1 ("&amp;$AD156&amp;")'!$a$2")="R",Season_Summary!X156,""),"")</f>
        <v/>
      </c>
      <c r="Y156" s="284" t="str">
        <f ca="1">IFERROR(IF(INDIRECT("'game1 ("&amp;$AD156&amp;")'!$a$2")="R",Season_Summary!Y156,""),"")</f>
        <v/>
      </c>
      <c r="Z156" s="284" t="str">
        <f ca="1">IFERROR(IF(INDIRECT("'game1 ("&amp;$AD156&amp;")'!$a$2")="R",Season_Summary!Z156,""),"")</f>
        <v/>
      </c>
      <c r="AA156" s="284" t="str">
        <f ca="1">IFERROR(IF(INDIRECT("'game1 ("&amp;$AD156&amp;")'!$a$2")="R",Season_Summary!AA156,""),"")</f>
        <v/>
      </c>
      <c r="AB156" s="284" t="str">
        <f ca="1">IFERROR(IF(INDIRECT("'game1 ("&amp;$AD156&amp;")'!$a$2")="R",Season_Summary!AB156,""),"")</f>
        <v/>
      </c>
      <c r="AC156" s="284" t="str">
        <f ca="1">IFERROR(IF(INDIRECT("'game1 ("&amp;$AD156&amp;")'!$a$2")="R",Season_Summary!AC156,""),"")</f>
        <v/>
      </c>
      <c r="AD156" s="165">
        <f t="shared" si="36"/>
        <v>27</v>
      </c>
    </row>
    <row r="157" spans="1:30" x14ac:dyDescent="0.25">
      <c r="A157" s="221" t="str">
        <f ca="1">IFERROR(IF(INDIRECT("'game1 ("&amp;$AD157&amp;")'!$a$2")="R",Season_Summary!A157,""),"")</f>
        <v/>
      </c>
      <c r="B157" s="134" t="str">
        <f ca="1">IFERROR(IF(INDIRECT("'game1 ("&amp;$AD157&amp;")'!$a$2")="R",Season_Summary!B157,""),"")</f>
        <v/>
      </c>
      <c r="C157" s="134" t="str">
        <f ca="1">IFERROR(IF(INDIRECT("'game1 ("&amp;$AD157&amp;")'!$a$2")="R",Season_Summary!C157,""),"")</f>
        <v/>
      </c>
      <c r="D157" s="135" t="str">
        <f ca="1">IFERROR(IF(INDIRECT("'game1 ("&amp;$AD157&amp;")'!$a$2")="R",Season_Summary!D157,""),"")</f>
        <v/>
      </c>
      <c r="E157" s="134" t="str">
        <f ca="1">IFERROR(IF(INDIRECT("'game1 ("&amp;$AD157&amp;")'!$a$2")="R",Season_Summary!E157,""),"")</f>
        <v/>
      </c>
      <c r="F157" s="134" t="str">
        <f ca="1">IFERROR(IF(INDIRECT("'game1 ("&amp;$AD157&amp;")'!$a$2")="R",Season_Summary!F157,""),"")</f>
        <v/>
      </c>
      <c r="G157" s="135" t="str">
        <f ca="1">IFERROR(IF(INDIRECT("'game1 ("&amp;$AD157&amp;")'!$a$2")="R",Season_Summary!G157,""),"")</f>
        <v/>
      </c>
      <c r="H157" s="134" t="str">
        <f ca="1">IFERROR(IF(INDIRECT("'game1 ("&amp;$AD157&amp;")'!$a$2")="R",Season_Summary!H157,""),"")</f>
        <v/>
      </c>
      <c r="I157" s="134" t="str">
        <f ca="1">IFERROR(IF(INDIRECT("'game1 ("&amp;$AD157&amp;")'!$a$2")="R",Season_Summary!I157,""),"")</f>
        <v/>
      </c>
      <c r="J157" s="135" t="str">
        <f ca="1">IFERROR(IF(INDIRECT("'game1 ("&amp;$AD157&amp;")'!$a$2")="R",Season_Summary!J157,""),"")</f>
        <v/>
      </c>
      <c r="K157" s="135" t="str">
        <f ca="1">IFERROR(IF(INDIRECT("'game1 ("&amp;$AD157&amp;")'!$a$2")="R",Season_Summary!K157,""),"")</f>
        <v/>
      </c>
      <c r="L157" s="134" t="str">
        <f ca="1">IFERROR(IF(INDIRECT("'game1 ("&amp;$AD157&amp;")'!$a$2")="R",Season_Summary!L157,""),"")</f>
        <v/>
      </c>
      <c r="M157" s="134" t="str">
        <f ca="1">IFERROR(IF(INDIRECT("'game1 ("&amp;$AD157&amp;")'!$a$2")="R",Season_Summary!M157,""),"")</f>
        <v/>
      </c>
      <c r="N157" s="145" t="str">
        <f ca="1">IFERROR(IF(INDIRECT("'game1 ("&amp;$AD157&amp;")'!$a$2")="R",Season_Summary!N157,""),"")</f>
        <v/>
      </c>
      <c r="O157" s="134" t="str">
        <f ca="1">IFERROR(IF(INDIRECT("'game1 ("&amp;$AD157&amp;")'!$a$2")="R",Season_Summary!O157,""),"")</f>
        <v/>
      </c>
      <c r="P157" s="145" t="str">
        <f ca="1">IFERROR(IF(INDIRECT("'game1 ("&amp;$AD157&amp;")'!$a$2")="R",Season_Summary!P157,""),"")</f>
        <v/>
      </c>
      <c r="Q157" s="134" t="str">
        <f ca="1">IFERROR(IF(INDIRECT("'game1 ("&amp;$AD157&amp;")'!$a$2")="R",Season_Summary!Q157,""),"")</f>
        <v/>
      </c>
      <c r="R157" s="134" t="str">
        <f ca="1">IFERROR(IF(INDIRECT("'game1 ("&amp;$AD157&amp;")'!$a$2")="R",Season_Summary!R157,""),"")</f>
        <v/>
      </c>
      <c r="S157" s="145" t="str">
        <f ca="1">IFERROR(IF(INDIRECT("'game1 ("&amp;$AD157&amp;")'!$a$2")="R",Season_Summary!S157,""),"")</f>
        <v/>
      </c>
      <c r="T157" s="284" t="str">
        <f ca="1">IFERROR(IF(INDIRECT("'game1 ("&amp;$AD157&amp;")'!$a$2")="R",Season_Summary!T157,""),"")</f>
        <v/>
      </c>
      <c r="U157" s="284" t="str">
        <f ca="1">IFERROR(IF(INDIRECT("'game1 ("&amp;$AD157&amp;")'!$a$2")="R",Season_Summary!U157,""),"")</f>
        <v/>
      </c>
      <c r="V157" s="284" t="str">
        <f ca="1">IFERROR(IF(INDIRECT("'game1 ("&amp;$AD157&amp;")'!$a$2")="R",Season_Summary!V157,""),"")</f>
        <v/>
      </c>
      <c r="W157" s="284" t="str">
        <f ca="1">IFERROR(IF(INDIRECT("'game1 ("&amp;$AD157&amp;")'!$a$2")="R",Season_Summary!W157,""),"")</f>
        <v/>
      </c>
      <c r="X157" s="284" t="str">
        <f ca="1">IFERROR(IF(INDIRECT("'game1 ("&amp;$AD157&amp;")'!$a$2")="R",Season_Summary!X157,""),"")</f>
        <v/>
      </c>
      <c r="Y157" s="284" t="str">
        <f ca="1">IFERROR(IF(INDIRECT("'game1 ("&amp;$AD157&amp;")'!$a$2")="R",Season_Summary!Y157,""),"")</f>
        <v/>
      </c>
      <c r="Z157" s="284" t="str">
        <f ca="1">IFERROR(IF(INDIRECT("'game1 ("&amp;$AD157&amp;")'!$a$2")="R",Season_Summary!Z157,""),"")</f>
        <v/>
      </c>
      <c r="AA157" s="284" t="str">
        <f ca="1">IFERROR(IF(INDIRECT("'game1 ("&amp;$AD157&amp;")'!$a$2")="R",Season_Summary!AA157,""),"")</f>
        <v/>
      </c>
      <c r="AB157" s="284" t="str">
        <f ca="1">IFERROR(IF(INDIRECT("'game1 ("&amp;$AD157&amp;")'!$a$2")="R",Season_Summary!AB157,""),"")</f>
        <v/>
      </c>
      <c r="AC157" s="284" t="str">
        <f ca="1">IFERROR(IF(INDIRECT("'game1 ("&amp;$AD157&amp;")'!$a$2")="R",Season_Summary!AC157,""),"")</f>
        <v/>
      </c>
      <c r="AD157" s="165">
        <f t="shared" si="36"/>
        <v>28</v>
      </c>
    </row>
    <row r="158" spans="1:30" x14ac:dyDescent="0.25">
      <c r="A158" s="136" t="str">
        <f ca="1">IFERROR(IF(INDIRECT("'game1 ("&amp;$AD158&amp;")'!$a$2")="R",Season_Summary!A158,""),"")</f>
        <v/>
      </c>
      <c r="B158" s="137" t="str">
        <f ca="1">IFERROR(IF(INDIRECT("'game1 ("&amp;$AD158&amp;")'!$a$2")="R",Season_Summary!B158,""),"")</f>
        <v/>
      </c>
      <c r="C158" s="137" t="str">
        <f ca="1">IFERROR(IF(INDIRECT("'game1 ("&amp;$AD158&amp;")'!$a$2")="R",Season_Summary!C158,""),"")</f>
        <v/>
      </c>
      <c r="D158" s="138" t="str">
        <f ca="1">IFERROR(IF(INDIRECT("'game1 ("&amp;$AD158&amp;")'!$a$2")="R",Season_Summary!D158,""),"")</f>
        <v/>
      </c>
      <c r="E158" s="137" t="str">
        <f ca="1">IFERROR(IF(INDIRECT("'game1 ("&amp;$AD158&amp;")'!$a$2")="R",Season_Summary!E158,""),"")</f>
        <v/>
      </c>
      <c r="F158" s="137" t="str">
        <f ca="1">IFERROR(IF(INDIRECT("'game1 ("&amp;$AD158&amp;")'!$a$2")="R",Season_Summary!F158,""),"")</f>
        <v/>
      </c>
      <c r="G158" s="138" t="str">
        <f ca="1">IFERROR(IF(INDIRECT("'game1 ("&amp;$AD158&amp;")'!$a$2")="R",Season_Summary!G158,""),"")</f>
        <v/>
      </c>
      <c r="H158" s="137" t="str">
        <f ca="1">IFERROR(IF(INDIRECT("'game1 ("&amp;$AD158&amp;")'!$a$2")="R",Season_Summary!H158,""),"")</f>
        <v/>
      </c>
      <c r="I158" s="137" t="str">
        <f ca="1">IFERROR(IF(INDIRECT("'game1 ("&amp;$AD158&amp;")'!$a$2")="R",Season_Summary!I158,""),"")</f>
        <v/>
      </c>
      <c r="J158" s="138" t="str">
        <f ca="1">IFERROR(IF(INDIRECT("'game1 ("&amp;$AD158&amp;")'!$a$2")="R",Season_Summary!J158,""),"")</f>
        <v/>
      </c>
      <c r="K158" s="138" t="str">
        <f ca="1">IFERROR(IF(INDIRECT("'game1 ("&amp;$AD158&amp;")'!$a$2")="R",Season_Summary!K158,""),"")</f>
        <v/>
      </c>
      <c r="L158" s="137" t="str">
        <f ca="1">IFERROR(IF(INDIRECT("'game1 ("&amp;$AD158&amp;")'!$a$2")="R",Season_Summary!L158,""),"")</f>
        <v/>
      </c>
      <c r="M158" s="137" t="str">
        <f ca="1">IFERROR(IF(INDIRECT("'game1 ("&amp;$AD158&amp;")'!$a$2")="R",Season_Summary!M158,""),"")</f>
        <v/>
      </c>
      <c r="N158" s="146" t="str">
        <f ca="1">IFERROR(IF(INDIRECT("'game1 ("&amp;$AD158&amp;")'!$a$2")="R",Season_Summary!N158,""),"")</f>
        <v/>
      </c>
      <c r="O158" s="137" t="str">
        <f ca="1">IFERROR(IF(INDIRECT("'game1 ("&amp;$AD158&amp;")'!$a$2")="R",Season_Summary!O158,""),"")</f>
        <v/>
      </c>
      <c r="P158" s="146" t="str">
        <f ca="1">IFERROR(IF(INDIRECT("'game1 ("&amp;$AD158&amp;")'!$a$2")="R",Season_Summary!P158,""),"")</f>
        <v/>
      </c>
      <c r="Q158" s="137" t="str">
        <f ca="1">IFERROR(IF(INDIRECT("'game1 ("&amp;$AD158&amp;")'!$a$2")="R",Season_Summary!Q158,""),"")</f>
        <v/>
      </c>
      <c r="R158" s="137" t="str">
        <f ca="1">IFERROR(IF(INDIRECT("'game1 ("&amp;$AD158&amp;")'!$a$2")="R",Season_Summary!R158,""),"")</f>
        <v/>
      </c>
      <c r="S158" s="146" t="str">
        <f ca="1">IFERROR(IF(INDIRECT("'game1 ("&amp;$AD158&amp;")'!$a$2")="R",Season_Summary!S158,""),"")</f>
        <v/>
      </c>
      <c r="T158" s="284" t="str">
        <f ca="1">IFERROR(IF(INDIRECT("'game1 ("&amp;$AD158&amp;")'!$a$2")="R",Season_Summary!T158,""),"")</f>
        <v/>
      </c>
      <c r="U158" s="284" t="str">
        <f ca="1">IFERROR(IF(INDIRECT("'game1 ("&amp;$AD158&amp;")'!$a$2")="R",Season_Summary!U158,""),"")</f>
        <v/>
      </c>
      <c r="V158" s="284" t="str">
        <f ca="1">IFERROR(IF(INDIRECT("'game1 ("&amp;$AD158&amp;")'!$a$2")="R",Season_Summary!V158,""),"")</f>
        <v/>
      </c>
      <c r="W158" s="284" t="str">
        <f ca="1">IFERROR(IF(INDIRECT("'game1 ("&amp;$AD158&amp;")'!$a$2")="R",Season_Summary!W158,""),"")</f>
        <v/>
      </c>
      <c r="X158" s="284" t="str">
        <f ca="1">IFERROR(IF(INDIRECT("'game1 ("&amp;$AD158&amp;")'!$a$2")="R",Season_Summary!X158,""),"")</f>
        <v/>
      </c>
      <c r="Y158" s="284" t="str">
        <f ca="1">IFERROR(IF(INDIRECT("'game1 ("&amp;$AD158&amp;")'!$a$2")="R",Season_Summary!Y158,""),"")</f>
        <v/>
      </c>
      <c r="Z158" s="284" t="str">
        <f ca="1">IFERROR(IF(INDIRECT("'game1 ("&amp;$AD158&amp;")'!$a$2")="R",Season_Summary!Z158,""),"")</f>
        <v/>
      </c>
      <c r="AA158" s="284" t="str">
        <f ca="1">IFERROR(IF(INDIRECT("'game1 ("&amp;$AD158&amp;")'!$a$2")="R",Season_Summary!AA158,""),"")</f>
        <v/>
      </c>
      <c r="AB158" s="284" t="str">
        <f ca="1">IFERROR(IF(INDIRECT("'game1 ("&amp;$AD158&amp;")'!$a$2")="R",Season_Summary!AB158,""),"")</f>
        <v/>
      </c>
      <c r="AC158" s="284" t="str">
        <f ca="1">IFERROR(IF(INDIRECT("'game1 ("&amp;$AD158&amp;")'!$a$2")="R",Season_Summary!AC158,""),"")</f>
        <v/>
      </c>
      <c r="AD158" s="165">
        <f t="shared" si="36"/>
        <v>28</v>
      </c>
    </row>
    <row r="159" spans="1:30" x14ac:dyDescent="0.25">
      <c r="A159" s="221" t="str">
        <f ca="1">IFERROR(IF(INDIRECT("'game1 ("&amp;$AD159&amp;")'!$a$2")="R",Season_Summary!A159,""),"")</f>
        <v/>
      </c>
      <c r="B159" s="134" t="str">
        <f ca="1">IFERROR(IF(INDIRECT("'game1 ("&amp;$AD159&amp;")'!$a$2")="R",Season_Summary!B159,""),"")</f>
        <v/>
      </c>
      <c r="C159" s="134" t="str">
        <f ca="1">IFERROR(IF(INDIRECT("'game1 ("&amp;$AD159&amp;")'!$a$2")="R",Season_Summary!C159,""),"")</f>
        <v/>
      </c>
      <c r="D159" s="135" t="str">
        <f ca="1">IFERROR(IF(INDIRECT("'game1 ("&amp;$AD159&amp;")'!$a$2")="R",Season_Summary!D159,""),"")</f>
        <v/>
      </c>
      <c r="E159" s="134" t="str">
        <f ca="1">IFERROR(IF(INDIRECT("'game1 ("&amp;$AD159&amp;")'!$a$2")="R",Season_Summary!E159,""),"")</f>
        <v/>
      </c>
      <c r="F159" s="134" t="str">
        <f ca="1">IFERROR(IF(INDIRECT("'game1 ("&amp;$AD159&amp;")'!$a$2")="R",Season_Summary!F159,""),"")</f>
        <v/>
      </c>
      <c r="G159" s="135" t="str">
        <f ca="1">IFERROR(IF(INDIRECT("'game1 ("&amp;$AD159&amp;")'!$a$2")="R",Season_Summary!G159,""),"")</f>
        <v/>
      </c>
      <c r="H159" s="134" t="str">
        <f ca="1">IFERROR(IF(INDIRECT("'game1 ("&amp;$AD159&amp;")'!$a$2")="R",Season_Summary!H159,""),"")</f>
        <v/>
      </c>
      <c r="I159" s="134" t="str">
        <f ca="1">IFERROR(IF(INDIRECT("'game1 ("&amp;$AD159&amp;")'!$a$2")="R",Season_Summary!I159,""),"")</f>
        <v/>
      </c>
      <c r="J159" s="135" t="str">
        <f ca="1">IFERROR(IF(INDIRECT("'game1 ("&amp;$AD159&amp;")'!$a$2")="R",Season_Summary!J159,""),"")</f>
        <v/>
      </c>
      <c r="K159" s="135" t="str">
        <f ca="1">IFERROR(IF(INDIRECT("'game1 ("&amp;$AD159&amp;")'!$a$2")="R",Season_Summary!K159,""),"")</f>
        <v/>
      </c>
      <c r="L159" s="134" t="str">
        <f ca="1">IFERROR(IF(INDIRECT("'game1 ("&amp;$AD159&amp;")'!$a$2")="R",Season_Summary!L159,""),"")</f>
        <v/>
      </c>
      <c r="M159" s="134" t="str">
        <f ca="1">IFERROR(IF(INDIRECT("'game1 ("&amp;$AD159&amp;")'!$a$2")="R",Season_Summary!M159,""),"")</f>
        <v/>
      </c>
      <c r="N159" s="145" t="str">
        <f ca="1">IFERROR(IF(INDIRECT("'game1 ("&amp;$AD159&amp;")'!$a$2")="R",Season_Summary!N159,""),"")</f>
        <v/>
      </c>
      <c r="O159" s="134" t="str">
        <f ca="1">IFERROR(IF(INDIRECT("'game1 ("&amp;$AD159&amp;")'!$a$2")="R",Season_Summary!O159,""),"")</f>
        <v/>
      </c>
      <c r="P159" s="145" t="str">
        <f ca="1">IFERROR(IF(INDIRECT("'game1 ("&amp;$AD159&amp;")'!$a$2")="R",Season_Summary!P159,""),"")</f>
        <v/>
      </c>
      <c r="Q159" s="134" t="str">
        <f ca="1">IFERROR(IF(INDIRECT("'game1 ("&amp;$AD159&amp;")'!$a$2")="R",Season_Summary!Q159,""),"")</f>
        <v/>
      </c>
      <c r="R159" s="134" t="str">
        <f ca="1">IFERROR(IF(INDIRECT("'game1 ("&amp;$AD159&amp;")'!$a$2")="R",Season_Summary!R159,""),"")</f>
        <v/>
      </c>
      <c r="S159" s="145" t="str">
        <f ca="1">IFERROR(IF(INDIRECT("'game1 ("&amp;$AD159&amp;")'!$a$2")="R",Season_Summary!S159,""),"")</f>
        <v/>
      </c>
      <c r="T159" s="284" t="str">
        <f ca="1">IFERROR(IF(INDIRECT("'game1 ("&amp;$AD159&amp;")'!$a$2")="R",Season_Summary!T159,""),"")</f>
        <v/>
      </c>
      <c r="U159" s="284" t="str">
        <f ca="1">IFERROR(IF(INDIRECT("'game1 ("&amp;$AD159&amp;")'!$a$2")="R",Season_Summary!U159,""),"")</f>
        <v/>
      </c>
      <c r="V159" s="284" t="str">
        <f ca="1">IFERROR(IF(INDIRECT("'game1 ("&amp;$AD159&amp;")'!$a$2")="R",Season_Summary!V159,""),"")</f>
        <v/>
      </c>
      <c r="W159" s="284" t="str">
        <f ca="1">IFERROR(IF(INDIRECT("'game1 ("&amp;$AD159&amp;")'!$a$2")="R",Season_Summary!W159,""),"")</f>
        <v/>
      </c>
      <c r="X159" s="284" t="str">
        <f ca="1">IFERROR(IF(INDIRECT("'game1 ("&amp;$AD159&amp;")'!$a$2")="R",Season_Summary!X159,""),"")</f>
        <v/>
      </c>
      <c r="Y159" s="284" t="str">
        <f ca="1">IFERROR(IF(INDIRECT("'game1 ("&amp;$AD159&amp;")'!$a$2")="R",Season_Summary!Y159,""),"")</f>
        <v/>
      </c>
      <c r="Z159" s="284" t="str">
        <f ca="1">IFERROR(IF(INDIRECT("'game1 ("&amp;$AD159&amp;")'!$a$2")="R",Season_Summary!Z159,""),"")</f>
        <v/>
      </c>
      <c r="AA159" s="284" t="str">
        <f ca="1">IFERROR(IF(INDIRECT("'game1 ("&amp;$AD159&amp;")'!$a$2")="R",Season_Summary!AA159,""),"")</f>
        <v/>
      </c>
      <c r="AB159" s="284" t="str">
        <f ca="1">IFERROR(IF(INDIRECT("'game1 ("&amp;$AD159&amp;")'!$a$2")="R",Season_Summary!AB159,""),"")</f>
        <v/>
      </c>
      <c r="AC159" s="284" t="str">
        <f ca="1">IFERROR(IF(INDIRECT("'game1 ("&amp;$AD159&amp;")'!$a$2")="R",Season_Summary!AC159,""),"")</f>
        <v/>
      </c>
      <c r="AD159" s="165">
        <f t="shared" si="36"/>
        <v>29</v>
      </c>
    </row>
    <row r="160" spans="1:30" x14ac:dyDescent="0.25">
      <c r="A160" s="136" t="str">
        <f ca="1">IFERROR(IF(INDIRECT("'game1 ("&amp;$AD160&amp;")'!$a$2")="R",Season_Summary!A160,""),"")</f>
        <v/>
      </c>
      <c r="B160" s="137" t="str">
        <f ca="1">IFERROR(IF(INDIRECT("'game1 ("&amp;$AD160&amp;")'!$a$2")="R",Season_Summary!B160,""),"")</f>
        <v/>
      </c>
      <c r="C160" s="137" t="str">
        <f ca="1">IFERROR(IF(INDIRECT("'game1 ("&amp;$AD160&amp;")'!$a$2")="R",Season_Summary!C160,""),"")</f>
        <v/>
      </c>
      <c r="D160" s="138" t="str">
        <f ca="1">IFERROR(IF(INDIRECT("'game1 ("&amp;$AD160&amp;")'!$a$2")="R",Season_Summary!D160,""),"")</f>
        <v/>
      </c>
      <c r="E160" s="137" t="str">
        <f ca="1">IFERROR(IF(INDIRECT("'game1 ("&amp;$AD160&amp;")'!$a$2")="R",Season_Summary!E160,""),"")</f>
        <v/>
      </c>
      <c r="F160" s="137" t="str">
        <f ca="1">IFERROR(IF(INDIRECT("'game1 ("&amp;$AD160&amp;")'!$a$2")="R",Season_Summary!F160,""),"")</f>
        <v/>
      </c>
      <c r="G160" s="138" t="str">
        <f ca="1">IFERROR(IF(INDIRECT("'game1 ("&amp;$AD160&amp;")'!$a$2")="R",Season_Summary!G160,""),"")</f>
        <v/>
      </c>
      <c r="H160" s="137" t="str">
        <f ca="1">IFERROR(IF(INDIRECT("'game1 ("&amp;$AD160&amp;")'!$a$2")="R",Season_Summary!H160,""),"")</f>
        <v/>
      </c>
      <c r="I160" s="137" t="str">
        <f ca="1">IFERROR(IF(INDIRECT("'game1 ("&amp;$AD160&amp;")'!$a$2")="R",Season_Summary!I160,""),"")</f>
        <v/>
      </c>
      <c r="J160" s="138" t="str">
        <f ca="1">IFERROR(IF(INDIRECT("'game1 ("&amp;$AD160&amp;")'!$a$2")="R",Season_Summary!J160,""),"")</f>
        <v/>
      </c>
      <c r="K160" s="138" t="str">
        <f ca="1">IFERROR(IF(INDIRECT("'game1 ("&amp;$AD160&amp;")'!$a$2")="R",Season_Summary!K160,""),"")</f>
        <v/>
      </c>
      <c r="L160" s="137" t="str">
        <f ca="1">IFERROR(IF(INDIRECT("'game1 ("&amp;$AD160&amp;")'!$a$2")="R",Season_Summary!L160,""),"")</f>
        <v/>
      </c>
      <c r="M160" s="137" t="str">
        <f ca="1">IFERROR(IF(INDIRECT("'game1 ("&amp;$AD160&amp;")'!$a$2")="R",Season_Summary!M160,""),"")</f>
        <v/>
      </c>
      <c r="N160" s="146" t="str">
        <f ca="1">IFERROR(IF(INDIRECT("'game1 ("&amp;$AD160&amp;")'!$a$2")="R",Season_Summary!N160,""),"")</f>
        <v/>
      </c>
      <c r="O160" s="137" t="str">
        <f ca="1">IFERROR(IF(INDIRECT("'game1 ("&amp;$AD160&amp;")'!$a$2")="R",Season_Summary!O160,""),"")</f>
        <v/>
      </c>
      <c r="P160" s="146" t="str">
        <f ca="1">IFERROR(IF(INDIRECT("'game1 ("&amp;$AD160&amp;")'!$a$2")="R",Season_Summary!P160,""),"")</f>
        <v/>
      </c>
      <c r="Q160" s="137" t="str">
        <f ca="1">IFERROR(IF(INDIRECT("'game1 ("&amp;$AD160&amp;")'!$a$2")="R",Season_Summary!Q160,""),"")</f>
        <v/>
      </c>
      <c r="R160" s="137" t="str">
        <f ca="1">IFERROR(IF(INDIRECT("'game1 ("&amp;$AD160&amp;")'!$a$2")="R",Season_Summary!R160,""),"")</f>
        <v/>
      </c>
      <c r="S160" s="146" t="str">
        <f ca="1">IFERROR(IF(INDIRECT("'game1 ("&amp;$AD160&amp;")'!$a$2")="R",Season_Summary!S160,""),"")</f>
        <v/>
      </c>
      <c r="T160" s="284" t="str">
        <f ca="1">IFERROR(IF(INDIRECT("'game1 ("&amp;$AD160&amp;")'!$a$2")="R",Season_Summary!T160,""),"")</f>
        <v/>
      </c>
      <c r="U160" s="284" t="str">
        <f ca="1">IFERROR(IF(INDIRECT("'game1 ("&amp;$AD160&amp;")'!$a$2")="R",Season_Summary!U160,""),"")</f>
        <v/>
      </c>
      <c r="V160" s="284" t="str">
        <f ca="1">IFERROR(IF(INDIRECT("'game1 ("&amp;$AD160&amp;")'!$a$2")="R",Season_Summary!V160,""),"")</f>
        <v/>
      </c>
      <c r="W160" s="284" t="str">
        <f ca="1">IFERROR(IF(INDIRECT("'game1 ("&amp;$AD160&amp;")'!$a$2")="R",Season_Summary!W160,""),"")</f>
        <v/>
      </c>
      <c r="X160" s="284" t="str">
        <f ca="1">IFERROR(IF(INDIRECT("'game1 ("&amp;$AD160&amp;")'!$a$2")="R",Season_Summary!X160,""),"")</f>
        <v/>
      </c>
      <c r="Y160" s="284" t="str">
        <f ca="1">IFERROR(IF(INDIRECT("'game1 ("&amp;$AD160&amp;")'!$a$2")="R",Season_Summary!Y160,""),"")</f>
        <v/>
      </c>
      <c r="Z160" s="284" t="str">
        <f ca="1">IFERROR(IF(INDIRECT("'game1 ("&amp;$AD160&amp;")'!$a$2")="R",Season_Summary!Z160,""),"")</f>
        <v/>
      </c>
      <c r="AA160" s="284" t="str">
        <f ca="1">IFERROR(IF(INDIRECT("'game1 ("&amp;$AD160&amp;")'!$a$2")="R",Season_Summary!AA160,""),"")</f>
        <v/>
      </c>
      <c r="AB160" s="284" t="str">
        <f ca="1">IFERROR(IF(INDIRECT("'game1 ("&amp;$AD160&amp;")'!$a$2")="R",Season_Summary!AB160,""),"")</f>
        <v/>
      </c>
      <c r="AC160" s="284" t="str">
        <f ca="1">IFERROR(IF(INDIRECT("'game1 ("&amp;$AD160&amp;")'!$a$2")="R",Season_Summary!AC160,""),"")</f>
        <v/>
      </c>
      <c r="AD160" s="165">
        <f t="shared" si="36"/>
        <v>29</v>
      </c>
    </row>
    <row r="161" spans="1:30" x14ac:dyDescent="0.25">
      <c r="A161" s="221" t="str">
        <f ca="1">IFERROR(IF(INDIRECT("'game1 ("&amp;$AD161&amp;")'!$a$2")="R",Season_Summary!A161,""),"")</f>
        <v/>
      </c>
      <c r="B161" s="134" t="str">
        <f ca="1">IFERROR(IF(INDIRECT("'game1 ("&amp;$AD161&amp;")'!$a$2")="R",Season_Summary!B161,""),"")</f>
        <v/>
      </c>
      <c r="C161" s="134" t="str">
        <f ca="1">IFERROR(IF(INDIRECT("'game1 ("&amp;$AD161&amp;")'!$a$2")="R",Season_Summary!C161,""),"")</f>
        <v/>
      </c>
      <c r="D161" s="135" t="str">
        <f ca="1">IFERROR(IF(INDIRECT("'game1 ("&amp;$AD161&amp;")'!$a$2")="R",Season_Summary!D161,""),"")</f>
        <v/>
      </c>
      <c r="E161" s="134" t="str">
        <f ca="1">IFERROR(IF(INDIRECT("'game1 ("&amp;$AD161&amp;")'!$a$2")="R",Season_Summary!E161,""),"")</f>
        <v/>
      </c>
      <c r="F161" s="134" t="str">
        <f ca="1">IFERROR(IF(INDIRECT("'game1 ("&amp;$AD161&amp;")'!$a$2")="R",Season_Summary!F161,""),"")</f>
        <v/>
      </c>
      <c r="G161" s="135" t="str">
        <f ca="1">IFERROR(IF(INDIRECT("'game1 ("&amp;$AD161&amp;")'!$a$2")="R",Season_Summary!G161,""),"")</f>
        <v/>
      </c>
      <c r="H161" s="134" t="str">
        <f ca="1">IFERROR(IF(INDIRECT("'game1 ("&amp;$AD161&amp;")'!$a$2")="R",Season_Summary!H161,""),"")</f>
        <v/>
      </c>
      <c r="I161" s="134" t="str">
        <f ca="1">IFERROR(IF(INDIRECT("'game1 ("&amp;$AD161&amp;")'!$a$2")="R",Season_Summary!I161,""),"")</f>
        <v/>
      </c>
      <c r="J161" s="135" t="str">
        <f ca="1">IFERROR(IF(INDIRECT("'game1 ("&amp;$AD161&amp;")'!$a$2")="R",Season_Summary!J161,""),"")</f>
        <v/>
      </c>
      <c r="K161" s="135" t="str">
        <f ca="1">IFERROR(IF(INDIRECT("'game1 ("&amp;$AD161&amp;")'!$a$2")="R",Season_Summary!K161,""),"")</f>
        <v/>
      </c>
      <c r="L161" s="134" t="str">
        <f ca="1">IFERROR(IF(INDIRECT("'game1 ("&amp;$AD161&amp;")'!$a$2")="R",Season_Summary!L161,""),"")</f>
        <v/>
      </c>
      <c r="M161" s="134" t="str">
        <f ca="1">IFERROR(IF(INDIRECT("'game1 ("&amp;$AD161&amp;")'!$a$2")="R",Season_Summary!M161,""),"")</f>
        <v/>
      </c>
      <c r="N161" s="145" t="str">
        <f ca="1">IFERROR(IF(INDIRECT("'game1 ("&amp;$AD161&amp;")'!$a$2")="R",Season_Summary!N161,""),"")</f>
        <v/>
      </c>
      <c r="O161" s="134" t="str">
        <f ca="1">IFERROR(IF(INDIRECT("'game1 ("&amp;$AD161&amp;")'!$a$2")="R",Season_Summary!O161,""),"")</f>
        <v/>
      </c>
      <c r="P161" s="145" t="str">
        <f ca="1">IFERROR(IF(INDIRECT("'game1 ("&amp;$AD161&amp;")'!$a$2")="R",Season_Summary!P161,""),"")</f>
        <v/>
      </c>
      <c r="Q161" s="134" t="str">
        <f ca="1">IFERROR(IF(INDIRECT("'game1 ("&amp;$AD161&amp;")'!$a$2")="R",Season_Summary!Q161,""),"")</f>
        <v/>
      </c>
      <c r="R161" s="134" t="str">
        <f ca="1">IFERROR(IF(INDIRECT("'game1 ("&amp;$AD161&amp;")'!$a$2")="R",Season_Summary!R161,""),"")</f>
        <v/>
      </c>
      <c r="S161" s="145" t="str">
        <f ca="1">IFERROR(IF(INDIRECT("'game1 ("&amp;$AD161&amp;")'!$a$2")="R",Season_Summary!S161,""),"")</f>
        <v/>
      </c>
      <c r="T161" s="284" t="str">
        <f ca="1">IFERROR(IF(INDIRECT("'game1 ("&amp;$AD161&amp;")'!$a$2")="R",Season_Summary!T161,""),"")</f>
        <v/>
      </c>
      <c r="U161" s="284" t="str">
        <f ca="1">IFERROR(IF(INDIRECT("'game1 ("&amp;$AD161&amp;")'!$a$2")="R",Season_Summary!U161,""),"")</f>
        <v/>
      </c>
      <c r="V161" s="284" t="str">
        <f ca="1">IFERROR(IF(INDIRECT("'game1 ("&amp;$AD161&amp;")'!$a$2")="R",Season_Summary!V161,""),"")</f>
        <v/>
      </c>
      <c r="W161" s="284" t="str">
        <f ca="1">IFERROR(IF(INDIRECT("'game1 ("&amp;$AD161&amp;")'!$a$2")="R",Season_Summary!W161,""),"")</f>
        <v/>
      </c>
      <c r="X161" s="284" t="str">
        <f ca="1">IFERROR(IF(INDIRECT("'game1 ("&amp;$AD161&amp;")'!$a$2")="R",Season_Summary!X161,""),"")</f>
        <v/>
      </c>
      <c r="Y161" s="284" t="str">
        <f ca="1">IFERROR(IF(INDIRECT("'game1 ("&amp;$AD161&amp;")'!$a$2")="R",Season_Summary!Y161,""),"")</f>
        <v/>
      </c>
      <c r="Z161" s="284" t="str">
        <f ca="1">IFERROR(IF(INDIRECT("'game1 ("&amp;$AD161&amp;")'!$a$2")="R",Season_Summary!Z161,""),"")</f>
        <v/>
      </c>
      <c r="AA161" s="284" t="str">
        <f ca="1">IFERROR(IF(INDIRECT("'game1 ("&amp;$AD161&amp;")'!$a$2")="R",Season_Summary!AA161,""),"")</f>
        <v/>
      </c>
      <c r="AB161" s="284" t="str">
        <f ca="1">IFERROR(IF(INDIRECT("'game1 ("&amp;$AD161&amp;")'!$a$2")="R",Season_Summary!AB161,""),"")</f>
        <v/>
      </c>
      <c r="AC161" s="284" t="str">
        <f ca="1">IFERROR(IF(INDIRECT("'game1 ("&amp;$AD161&amp;")'!$a$2")="R",Season_Summary!AC161,""),"")</f>
        <v/>
      </c>
      <c r="AD161" s="165">
        <f t="shared" si="36"/>
        <v>30</v>
      </c>
    </row>
    <row r="162" spans="1:30" x14ac:dyDescent="0.25">
      <c r="A162" s="136" t="str">
        <f ca="1">IFERROR(IF(INDIRECT("'game1 ("&amp;$AD162&amp;")'!$a$2")="R",Season_Summary!A162,""),"")</f>
        <v/>
      </c>
      <c r="B162" s="137" t="str">
        <f ca="1">IFERROR(IF(INDIRECT("'game1 ("&amp;$AD162&amp;")'!$a$2")="R",Season_Summary!B162,""),"")</f>
        <v/>
      </c>
      <c r="C162" s="137" t="str">
        <f ca="1">IFERROR(IF(INDIRECT("'game1 ("&amp;$AD162&amp;")'!$a$2")="R",Season_Summary!C162,""),"")</f>
        <v/>
      </c>
      <c r="D162" s="138" t="str">
        <f ca="1">IFERROR(IF(INDIRECT("'game1 ("&amp;$AD162&amp;")'!$a$2")="R",Season_Summary!D162,""),"")</f>
        <v/>
      </c>
      <c r="E162" s="137" t="str">
        <f ca="1">IFERROR(IF(INDIRECT("'game1 ("&amp;$AD162&amp;")'!$a$2")="R",Season_Summary!E162,""),"")</f>
        <v/>
      </c>
      <c r="F162" s="137" t="str">
        <f ca="1">IFERROR(IF(INDIRECT("'game1 ("&amp;$AD162&amp;")'!$a$2")="R",Season_Summary!F162,""),"")</f>
        <v/>
      </c>
      <c r="G162" s="138" t="str">
        <f ca="1">IFERROR(IF(INDIRECT("'game1 ("&amp;$AD162&amp;")'!$a$2")="R",Season_Summary!G162,""),"")</f>
        <v/>
      </c>
      <c r="H162" s="137" t="str">
        <f ca="1">IFERROR(IF(INDIRECT("'game1 ("&amp;$AD162&amp;")'!$a$2")="R",Season_Summary!H162,""),"")</f>
        <v/>
      </c>
      <c r="I162" s="137" t="str">
        <f ca="1">IFERROR(IF(INDIRECT("'game1 ("&amp;$AD162&amp;")'!$a$2")="R",Season_Summary!I162,""),"")</f>
        <v/>
      </c>
      <c r="J162" s="138" t="str">
        <f ca="1">IFERROR(IF(INDIRECT("'game1 ("&amp;$AD162&amp;")'!$a$2")="R",Season_Summary!J162,""),"")</f>
        <v/>
      </c>
      <c r="K162" s="138" t="str">
        <f ca="1">IFERROR(IF(INDIRECT("'game1 ("&amp;$AD162&amp;")'!$a$2")="R",Season_Summary!K162,""),"")</f>
        <v/>
      </c>
      <c r="L162" s="137" t="str">
        <f ca="1">IFERROR(IF(INDIRECT("'game1 ("&amp;$AD162&amp;")'!$a$2")="R",Season_Summary!L162,""),"")</f>
        <v/>
      </c>
      <c r="M162" s="137" t="str">
        <f ca="1">IFERROR(IF(INDIRECT("'game1 ("&amp;$AD162&amp;")'!$a$2")="R",Season_Summary!M162,""),"")</f>
        <v/>
      </c>
      <c r="N162" s="146" t="str">
        <f ca="1">IFERROR(IF(INDIRECT("'game1 ("&amp;$AD162&amp;")'!$a$2")="R",Season_Summary!N162,""),"")</f>
        <v/>
      </c>
      <c r="O162" s="137" t="str">
        <f ca="1">IFERROR(IF(INDIRECT("'game1 ("&amp;$AD162&amp;")'!$a$2")="R",Season_Summary!O162,""),"")</f>
        <v/>
      </c>
      <c r="P162" s="146" t="str">
        <f ca="1">IFERROR(IF(INDIRECT("'game1 ("&amp;$AD162&amp;")'!$a$2")="R",Season_Summary!P162,""),"")</f>
        <v/>
      </c>
      <c r="Q162" s="137" t="str">
        <f ca="1">IFERROR(IF(INDIRECT("'game1 ("&amp;$AD162&amp;")'!$a$2")="R",Season_Summary!Q162,""),"")</f>
        <v/>
      </c>
      <c r="R162" s="137" t="str">
        <f ca="1">IFERROR(IF(INDIRECT("'game1 ("&amp;$AD162&amp;")'!$a$2")="R",Season_Summary!R162,""),"")</f>
        <v/>
      </c>
      <c r="S162" s="146" t="str">
        <f ca="1">IFERROR(IF(INDIRECT("'game1 ("&amp;$AD162&amp;")'!$a$2")="R",Season_Summary!S162,""),"")</f>
        <v/>
      </c>
      <c r="T162" s="284" t="str">
        <f ca="1">IFERROR(IF(INDIRECT("'game1 ("&amp;$AD162&amp;")'!$a$2")="R",Season_Summary!T162,""),"")</f>
        <v/>
      </c>
      <c r="U162" s="284" t="str">
        <f ca="1">IFERROR(IF(INDIRECT("'game1 ("&amp;$AD162&amp;")'!$a$2")="R",Season_Summary!U162,""),"")</f>
        <v/>
      </c>
      <c r="V162" s="284" t="str">
        <f ca="1">IFERROR(IF(INDIRECT("'game1 ("&amp;$AD162&amp;")'!$a$2")="R",Season_Summary!V162,""),"")</f>
        <v/>
      </c>
      <c r="W162" s="284" t="str">
        <f ca="1">IFERROR(IF(INDIRECT("'game1 ("&amp;$AD162&amp;")'!$a$2")="R",Season_Summary!W162,""),"")</f>
        <v/>
      </c>
      <c r="X162" s="284" t="str">
        <f ca="1">IFERROR(IF(INDIRECT("'game1 ("&amp;$AD162&amp;")'!$a$2")="R",Season_Summary!X162,""),"")</f>
        <v/>
      </c>
      <c r="Y162" s="284" t="str">
        <f ca="1">IFERROR(IF(INDIRECT("'game1 ("&amp;$AD162&amp;")'!$a$2")="R",Season_Summary!Y162,""),"")</f>
        <v/>
      </c>
      <c r="Z162" s="284" t="str">
        <f ca="1">IFERROR(IF(INDIRECT("'game1 ("&amp;$AD162&amp;")'!$a$2")="R",Season_Summary!Z162,""),"")</f>
        <v/>
      </c>
      <c r="AA162" s="284" t="str">
        <f ca="1">IFERROR(IF(INDIRECT("'game1 ("&amp;$AD162&amp;")'!$a$2")="R",Season_Summary!AA162,""),"")</f>
        <v/>
      </c>
      <c r="AB162" s="284" t="str">
        <f ca="1">IFERROR(IF(INDIRECT("'game1 ("&amp;$AD162&amp;")'!$a$2")="R",Season_Summary!AB162,""),"")</f>
        <v/>
      </c>
      <c r="AC162" s="284" t="str">
        <f ca="1">IFERROR(IF(INDIRECT("'game1 ("&amp;$AD162&amp;")'!$a$2")="R",Season_Summary!AC162,""),"")</f>
        <v/>
      </c>
      <c r="AD162" s="165">
        <f t="shared" si="36"/>
        <v>30</v>
      </c>
    </row>
    <row r="163" spans="1:30" x14ac:dyDescent="0.25">
      <c r="A163" s="221" t="str">
        <f ca="1">IFERROR(IF(INDIRECT("'game1 ("&amp;$AD163&amp;")'!$a$2")="R",Season_Summary!A163,""),"")</f>
        <v/>
      </c>
      <c r="B163" s="134" t="str">
        <f ca="1">IFERROR(IF(INDIRECT("'game1 ("&amp;$AD163&amp;")'!$a$2")="R",Season_Summary!B163,""),"")</f>
        <v/>
      </c>
      <c r="C163" s="134" t="str">
        <f ca="1">IFERROR(IF(INDIRECT("'game1 ("&amp;$AD163&amp;")'!$a$2")="R",Season_Summary!C163,""),"")</f>
        <v/>
      </c>
      <c r="D163" s="135" t="str">
        <f ca="1">IFERROR(IF(INDIRECT("'game1 ("&amp;$AD163&amp;")'!$a$2")="R",Season_Summary!D163,""),"")</f>
        <v/>
      </c>
      <c r="E163" s="134" t="str">
        <f ca="1">IFERROR(IF(INDIRECT("'game1 ("&amp;$AD163&amp;")'!$a$2")="R",Season_Summary!E163,""),"")</f>
        <v/>
      </c>
      <c r="F163" s="134" t="str">
        <f ca="1">IFERROR(IF(INDIRECT("'game1 ("&amp;$AD163&amp;")'!$a$2")="R",Season_Summary!F163,""),"")</f>
        <v/>
      </c>
      <c r="G163" s="135" t="str">
        <f ca="1">IFERROR(IF(INDIRECT("'game1 ("&amp;$AD163&amp;")'!$a$2")="R",Season_Summary!G163,""),"")</f>
        <v/>
      </c>
      <c r="H163" s="134" t="str">
        <f ca="1">IFERROR(IF(INDIRECT("'game1 ("&amp;$AD163&amp;")'!$a$2")="R",Season_Summary!H163,""),"")</f>
        <v/>
      </c>
      <c r="I163" s="134" t="str">
        <f ca="1">IFERROR(IF(INDIRECT("'game1 ("&amp;$AD163&amp;")'!$a$2")="R",Season_Summary!I163,""),"")</f>
        <v/>
      </c>
      <c r="J163" s="135" t="str">
        <f ca="1">IFERROR(IF(INDIRECT("'game1 ("&amp;$AD163&amp;")'!$a$2")="R",Season_Summary!J163,""),"")</f>
        <v/>
      </c>
      <c r="K163" s="135" t="str">
        <f ca="1">IFERROR(IF(INDIRECT("'game1 ("&amp;$AD163&amp;")'!$a$2")="R",Season_Summary!K163,""),"")</f>
        <v/>
      </c>
      <c r="L163" s="134" t="str">
        <f ca="1">IFERROR(IF(INDIRECT("'game1 ("&amp;$AD163&amp;")'!$a$2")="R",Season_Summary!L163,""),"")</f>
        <v/>
      </c>
      <c r="M163" s="134" t="str">
        <f ca="1">IFERROR(IF(INDIRECT("'game1 ("&amp;$AD163&amp;")'!$a$2")="R",Season_Summary!M163,""),"")</f>
        <v/>
      </c>
      <c r="N163" s="145" t="str">
        <f ca="1">IFERROR(IF(INDIRECT("'game1 ("&amp;$AD163&amp;")'!$a$2")="R",Season_Summary!N163,""),"")</f>
        <v/>
      </c>
      <c r="O163" s="134" t="str">
        <f ca="1">IFERROR(IF(INDIRECT("'game1 ("&amp;$AD163&amp;")'!$a$2")="R",Season_Summary!O163,""),"")</f>
        <v/>
      </c>
      <c r="P163" s="145" t="str">
        <f ca="1">IFERROR(IF(INDIRECT("'game1 ("&amp;$AD163&amp;")'!$a$2")="R",Season_Summary!P163,""),"")</f>
        <v/>
      </c>
      <c r="Q163" s="134" t="str">
        <f ca="1">IFERROR(IF(INDIRECT("'game1 ("&amp;$AD163&amp;")'!$a$2")="R",Season_Summary!Q163,""),"")</f>
        <v/>
      </c>
      <c r="R163" s="134" t="str">
        <f ca="1">IFERROR(IF(INDIRECT("'game1 ("&amp;$AD163&amp;")'!$a$2")="R",Season_Summary!R163,""),"")</f>
        <v/>
      </c>
      <c r="S163" s="145" t="str">
        <f ca="1">IFERROR(IF(INDIRECT("'game1 ("&amp;$AD163&amp;")'!$a$2")="R",Season_Summary!S163,""),"")</f>
        <v/>
      </c>
      <c r="T163" s="284" t="str">
        <f ca="1">IFERROR(IF(INDIRECT("'game1 ("&amp;$AD163&amp;")'!$a$2")="R",Season_Summary!T163,""),"")</f>
        <v/>
      </c>
      <c r="U163" s="284" t="str">
        <f ca="1">IFERROR(IF(INDIRECT("'game1 ("&amp;$AD163&amp;")'!$a$2")="R",Season_Summary!U163,""),"")</f>
        <v/>
      </c>
      <c r="V163" s="284" t="str">
        <f ca="1">IFERROR(IF(INDIRECT("'game1 ("&amp;$AD163&amp;")'!$a$2")="R",Season_Summary!V163,""),"")</f>
        <v/>
      </c>
      <c r="W163" s="284" t="str">
        <f ca="1">IFERROR(IF(INDIRECT("'game1 ("&amp;$AD163&amp;")'!$a$2")="R",Season_Summary!W163,""),"")</f>
        <v/>
      </c>
      <c r="X163" s="284" t="str">
        <f ca="1">IFERROR(IF(INDIRECT("'game1 ("&amp;$AD163&amp;")'!$a$2")="R",Season_Summary!X163,""),"")</f>
        <v/>
      </c>
      <c r="Y163" s="284" t="str">
        <f ca="1">IFERROR(IF(INDIRECT("'game1 ("&amp;$AD163&amp;")'!$a$2")="R",Season_Summary!Y163,""),"")</f>
        <v/>
      </c>
      <c r="Z163" s="284" t="str">
        <f ca="1">IFERROR(IF(INDIRECT("'game1 ("&amp;$AD163&amp;")'!$a$2")="R",Season_Summary!Z163,""),"")</f>
        <v/>
      </c>
      <c r="AA163" s="284" t="str">
        <f ca="1">IFERROR(IF(INDIRECT("'game1 ("&amp;$AD163&amp;")'!$a$2")="R",Season_Summary!AA163,""),"")</f>
        <v/>
      </c>
      <c r="AB163" s="284" t="str">
        <f ca="1">IFERROR(IF(INDIRECT("'game1 ("&amp;$AD163&amp;")'!$a$2")="R",Season_Summary!AB163,""),"")</f>
        <v/>
      </c>
      <c r="AC163" s="284" t="str">
        <f ca="1">IFERROR(IF(INDIRECT("'game1 ("&amp;$AD163&amp;")'!$a$2")="R",Season_Summary!AC163,""),"")</f>
        <v/>
      </c>
      <c r="AD163" s="165">
        <f t="shared" si="36"/>
        <v>31</v>
      </c>
    </row>
    <row r="164" spans="1:30" x14ac:dyDescent="0.25">
      <c r="A164" s="136" t="str">
        <f ca="1">IFERROR(IF(INDIRECT("'game1 ("&amp;$AD164&amp;")'!$a$2")="R",Season_Summary!A164,""),"")</f>
        <v/>
      </c>
      <c r="B164" s="137" t="str">
        <f ca="1">IFERROR(IF(INDIRECT("'game1 ("&amp;$AD164&amp;")'!$a$2")="R",Season_Summary!B164,""),"")</f>
        <v/>
      </c>
      <c r="C164" s="137" t="str">
        <f ca="1">IFERROR(IF(INDIRECT("'game1 ("&amp;$AD164&amp;")'!$a$2")="R",Season_Summary!C164,""),"")</f>
        <v/>
      </c>
      <c r="D164" s="138" t="str">
        <f ca="1">IFERROR(IF(INDIRECT("'game1 ("&amp;$AD164&amp;")'!$a$2")="R",Season_Summary!D164,""),"")</f>
        <v/>
      </c>
      <c r="E164" s="137" t="str">
        <f ca="1">IFERROR(IF(INDIRECT("'game1 ("&amp;$AD164&amp;")'!$a$2")="R",Season_Summary!E164,""),"")</f>
        <v/>
      </c>
      <c r="F164" s="137" t="str">
        <f ca="1">IFERROR(IF(INDIRECT("'game1 ("&amp;$AD164&amp;")'!$a$2")="R",Season_Summary!F164,""),"")</f>
        <v/>
      </c>
      <c r="G164" s="138" t="str">
        <f ca="1">IFERROR(IF(INDIRECT("'game1 ("&amp;$AD164&amp;")'!$a$2")="R",Season_Summary!G164,""),"")</f>
        <v/>
      </c>
      <c r="H164" s="137" t="str">
        <f ca="1">IFERROR(IF(INDIRECT("'game1 ("&amp;$AD164&amp;")'!$a$2")="R",Season_Summary!H164,""),"")</f>
        <v/>
      </c>
      <c r="I164" s="137" t="str">
        <f ca="1">IFERROR(IF(INDIRECT("'game1 ("&amp;$AD164&amp;")'!$a$2")="R",Season_Summary!I164,""),"")</f>
        <v/>
      </c>
      <c r="J164" s="138" t="str">
        <f ca="1">IFERROR(IF(INDIRECT("'game1 ("&amp;$AD164&amp;")'!$a$2")="R",Season_Summary!J164,""),"")</f>
        <v/>
      </c>
      <c r="K164" s="138" t="str">
        <f ca="1">IFERROR(IF(INDIRECT("'game1 ("&amp;$AD164&amp;")'!$a$2")="R",Season_Summary!K164,""),"")</f>
        <v/>
      </c>
      <c r="L164" s="137" t="str">
        <f ca="1">IFERROR(IF(INDIRECT("'game1 ("&amp;$AD164&amp;")'!$a$2")="R",Season_Summary!L164,""),"")</f>
        <v/>
      </c>
      <c r="M164" s="137" t="str">
        <f ca="1">IFERROR(IF(INDIRECT("'game1 ("&amp;$AD164&amp;")'!$a$2")="R",Season_Summary!M164,""),"")</f>
        <v/>
      </c>
      <c r="N164" s="146" t="str">
        <f ca="1">IFERROR(IF(INDIRECT("'game1 ("&amp;$AD164&amp;")'!$a$2")="R",Season_Summary!N164,""),"")</f>
        <v/>
      </c>
      <c r="O164" s="137" t="str">
        <f ca="1">IFERROR(IF(INDIRECT("'game1 ("&amp;$AD164&amp;")'!$a$2")="R",Season_Summary!O164,""),"")</f>
        <v/>
      </c>
      <c r="P164" s="146" t="str">
        <f ca="1">IFERROR(IF(INDIRECT("'game1 ("&amp;$AD164&amp;")'!$a$2")="R",Season_Summary!P164,""),"")</f>
        <v/>
      </c>
      <c r="Q164" s="137" t="str">
        <f ca="1">IFERROR(IF(INDIRECT("'game1 ("&amp;$AD164&amp;")'!$a$2")="R",Season_Summary!Q164,""),"")</f>
        <v/>
      </c>
      <c r="R164" s="137" t="str">
        <f ca="1">IFERROR(IF(INDIRECT("'game1 ("&amp;$AD164&amp;")'!$a$2")="R",Season_Summary!R164,""),"")</f>
        <v/>
      </c>
      <c r="S164" s="146" t="str">
        <f ca="1">IFERROR(IF(INDIRECT("'game1 ("&amp;$AD164&amp;")'!$a$2")="R",Season_Summary!S164,""),"")</f>
        <v/>
      </c>
      <c r="T164" s="284" t="str">
        <f ca="1">IFERROR(IF(INDIRECT("'game1 ("&amp;$AD164&amp;")'!$a$2")="R",Season_Summary!T164,""),"")</f>
        <v/>
      </c>
      <c r="U164" s="284" t="str">
        <f ca="1">IFERROR(IF(INDIRECT("'game1 ("&amp;$AD164&amp;")'!$a$2")="R",Season_Summary!U164,""),"")</f>
        <v/>
      </c>
      <c r="V164" s="284" t="str">
        <f ca="1">IFERROR(IF(INDIRECT("'game1 ("&amp;$AD164&amp;")'!$a$2")="R",Season_Summary!V164,""),"")</f>
        <v/>
      </c>
      <c r="W164" s="284" t="str">
        <f ca="1">IFERROR(IF(INDIRECT("'game1 ("&amp;$AD164&amp;")'!$a$2")="R",Season_Summary!W164,""),"")</f>
        <v/>
      </c>
      <c r="X164" s="284" t="str">
        <f ca="1">IFERROR(IF(INDIRECT("'game1 ("&amp;$AD164&amp;")'!$a$2")="R",Season_Summary!X164,""),"")</f>
        <v/>
      </c>
      <c r="Y164" s="284" t="str">
        <f ca="1">IFERROR(IF(INDIRECT("'game1 ("&amp;$AD164&amp;")'!$a$2")="R",Season_Summary!Y164,""),"")</f>
        <v/>
      </c>
      <c r="Z164" s="284" t="str">
        <f ca="1">IFERROR(IF(INDIRECT("'game1 ("&amp;$AD164&amp;")'!$a$2")="R",Season_Summary!Z164,""),"")</f>
        <v/>
      </c>
      <c r="AA164" s="284" t="str">
        <f ca="1">IFERROR(IF(INDIRECT("'game1 ("&amp;$AD164&amp;")'!$a$2")="R",Season_Summary!AA164,""),"")</f>
        <v/>
      </c>
      <c r="AB164" s="284" t="str">
        <f ca="1">IFERROR(IF(INDIRECT("'game1 ("&amp;$AD164&amp;")'!$a$2")="R",Season_Summary!AB164,""),"")</f>
        <v/>
      </c>
      <c r="AC164" s="284" t="str">
        <f ca="1">IFERROR(IF(INDIRECT("'game1 ("&amp;$AD164&amp;")'!$a$2")="R",Season_Summary!AC164,""),"")</f>
        <v/>
      </c>
      <c r="AD164" s="165">
        <f t="shared" si="36"/>
        <v>31</v>
      </c>
    </row>
    <row r="165" spans="1:30" x14ac:dyDescent="0.25">
      <c r="A165" s="221" t="str">
        <f ca="1">IFERROR(IF(INDIRECT("'game1 ("&amp;$AD165&amp;")'!$a$2")="R",Season_Summary!A165,""),"")</f>
        <v/>
      </c>
      <c r="B165" s="134" t="str">
        <f ca="1">IFERROR(IF(INDIRECT("'game1 ("&amp;$AD165&amp;")'!$a$2")="R",Season_Summary!B165,""),"")</f>
        <v/>
      </c>
      <c r="C165" s="134" t="str">
        <f ca="1">IFERROR(IF(INDIRECT("'game1 ("&amp;$AD165&amp;")'!$a$2")="R",Season_Summary!C165,""),"")</f>
        <v/>
      </c>
      <c r="D165" s="135" t="str">
        <f ca="1">IFERROR(IF(INDIRECT("'game1 ("&amp;$AD165&amp;")'!$a$2")="R",Season_Summary!D165,""),"")</f>
        <v/>
      </c>
      <c r="E165" s="134" t="str">
        <f ca="1">IFERROR(IF(INDIRECT("'game1 ("&amp;$AD165&amp;")'!$a$2")="R",Season_Summary!E165,""),"")</f>
        <v/>
      </c>
      <c r="F165" s="134" t="str">
        <f ca="1">IFERROR(IF(INDIRECT("'game1 ("&amp;$AD165&amp;")'!$a$2")="R",Season_Summary!F165,""),"")</f>
        <v/>
      </c>
      <c r="G165" s="135" t="str">
        <f ca="1">IFERROR(IF(INDIRECT("'game1 ("&amp;$AD165&amp;")'!$a$2")="R",Season_Summary!G165,""),"")</f>
        <v/>
      </c>
      <c r="H165" s="134" t="str">
        <f ca="1">IFERROR(IF(INDIRECT("'game1 ("&amp;$AD165&amp;")'!$a$2")="R",Season_Summary!H165,""),"")</f>
        <v/>
      </c>
      <c r="I165" s="134" t="str">
        <f ca="1">IFERROR(IF(INDIRECT("'game1 ("&amp;$AD165&amp;")'!$a$2")="R",Season_Summary!I165,""),"")</f>
        <v/>
      </c>
      <c r="J165" s="135" t="str">
        <f ca="1">IFERROR(IF(INDIRECT("'game1 ("&amp;$AD165&amp;")'!$a$2")="R",Season_Summary!J165,""),"")</f>
        <v/>
      </c>
      <c r="K165" s="135" t="str">
        <f ca="1">IFERROR(IF(INDIRECT("'game1 ("&amp;$AD165&amp;")'!$a$2")="R",Season_Summary!K165,""),"")</f>
        <v/>
      </c>
      <c r="L165" s="134" t="str">
        <f ca="1">IFERROR(IF(INDIRECT("'game1 ("&amp;$AD165&amp;")'!$a$2")="R",Season_Summary!L165,""),"")</f>
        <v/>
      </c>
      <c r="M165" s="134" t="str">
        <f ca="1">IFERROR(IF(INDIRECT("'game1 ("&amp;$AD165&amp;")'!$a$2")="R",Season_Summary!M165,""),"")</f>
        <v/>
      </c>
      <c r="N165" s="145" t="str">
        <f ca="1">IFERROR(IF(INDIRECT("'game1 ("&amp;$AD165&amp;")'!$a$2")="R",Season_Summary!N165,""),"")</f>
        <v/>
      </c>
      <c r="O165" s="134" t="str">
        <f ca="1">IFERROR(IF(INDIRECT("'game1 ("&amp;$AD165&amp;")'!$a$2")="R",Season_Summary!O165,""),"")</f>
        <v/>
      </c>
      <c r="P165" s="145" t="str">
        <f ca="1">IFERROR(IF(INDIRECT("'game1 ("&amp;$AD165&amp;")'!$a$2")="R",Season_Summary!P165,""),"")</f>
        <v/>
      </c>
      <c r="Q165" s="134" t="str">
        <f ca="1">IFERROR(IF(INDIRECT("'game1 ("&amp;$AD165&amp;")'!$a$2")="R",Season_Summary!Q165,""),"")</f>
        <v/>
      </c>
      <c r="R165" s="134" t="str">
        <f ca="1">IFERROR(IF(INDIRECT("'game1 ("&amp;$AD165&amp;")'!$a$2")="R",Season_Summary!R165,""),"")</f>
        <v/>
      </c>
      <c r="S165" s="145" t="str">
        <f ca="1">IFERROR(IF(INDIRECT("'game1 ("&amp;$AD165&amp;")'!$a$2")="R",Season_Summary!S165,""),"")</f>
        <v/>
      </c>
      <c r="T165" s="284" t="str">
        <f ca="1">IFERROR(IF(INDIRECT("'game1 ("&amp;$AD165&amp;")'!$a$2")="R",Season_Summary!T165,""),"")</f>
        <v/>
      </c>
      <c r="U165" s="284" t="str">
        <f ca="1">IFERROR(IF(INDIRECT("'game1 ("&amp;$AD165&amp;")'!$a$2")="R",Season_Summary!U165,""),"")</f>
        <v/>
      </c>
      <c r="V165" s="284" t="str">
        <f ca="1">IFERROR(IF(INDIRECT("'game1 ("&amp;$AD165&amp;")'!$a$2")="R",Season_Summary!V165,""),"")</f>
        <v/>
      </c>
      <c r="W165" s="284" t="str">
        <f ca="1">IFERROR(IF(INDIRECT("'game1 ("&amp;$AD165&amp;")'!$a$2")="R",Season_Summary!W165,""),"")</f>
        <v/>
      </c>
      <c r="X165" s="284" t="str">
        <f ca="1">IFERROR(IF(INDIRECT("'game1 ("&amp;$AD165&amp;")'!$a$2")="R",Season_Summary!X165,""),"")</f>
        <v/>
      </c>
      <c r="Y165" s="284" t="str">
        <f ca="1">IFERROR(IF(INDIRECT("'game1 ("&amp;$AD165&amp;")'!$a$2")="R",Season_Summary!Y165,""),"")</f>
        <v/>
      </c>
      <c r="Z165" s="284" t="str">
        <f ca="1">IFERROR(IF(INDIRECT("'game1 ("&amp;$AD165&amp;")'!$a$2")="R",Season_Summary!Z165,""),"")</f>
        <v/>
      </c>
      <c r="AA165" s="284" t="str">
        <f ca="1">IFERROR(IF(INDIRECT("'game1 ("&amp;$AD165&amp;")'!$a$2")="R",Season_Summary!AA165,""),"")</f>
        <v/>
      </c>
      <c r="AB165" s="284" t="str">
        <f ca="1">IFERROR(IF(INDIRECT("'game1 ("&amp;$AD165&amp;")'!$a$2")="R",Season_Summary!AB165,""),"")</f>
        <v/>
      </c>
      <c r="AC165" s="284" t="str">
        <f ca="1">IFERROR(IF(INDIRECT("'game1 ("&amp;$AD165&amp;")'!$a$2")="R",Season_Summary!AC165,""),"")</f>
        <v/>
      </c>
      <c r="AD165" s="165">
        <f t="shared" si="36"/>
        <v>32</v>
      </c>
    </row>
    <row r="166" spans="1:30" x14ac:dyDescent="0.25">
      <c r="A166" s="136" t="str">
        <f ca="1">IFERROR(IF(INDIRECT("'game1 ("&amp;$AD166&amp;")'!$a$2")="R",Season_Summary!A166,""),"")</f>
        <v/>
      </c>
      <c r="B166" s="137" t="str">
        <f ca="1">IFERROR(IF(INDIRECT("'game1 ("&amp;$AD166&amp;")'!$a$2")="R",Season_Summary!B166,""),"")</f>
        <v/>
      </c>
      <c r="C166" s="137" t="str">
        <f ca="1">IFERROR(IF(INDIRECT("'game1 ("&amp;$AD166&amp;")'!$a$2")="R",Season_Summary!C166,""),"")</f>
        <v/>
      </c>
      <c r="D166" s="138" t="str">
        <f ca="1">IFERROR(IF(INDIRECT("'game1 ("&amp;$AD166&amp;")'!$a$2")="R",Season_Summary!D166,""),"")</f>
        <v/>
      </c>
      <c r="E166" s="137" t="str">
        <f ca="1">IFERROR(IF(INDIRECT("'game1 ("&amp;$AD166&amp;")'!$a$2")="R",Season_Summary!E166,""),"")</f>
        <v/>
      </c>
      <c r="F166" s="137" t="str">
        <f ca="1">IFERROR(IF(INDIRECT("'game1 ("&amp;$AD166&amp;")'!$a$2")="R",Season_Summary!F166,""),"")</f>
        <v/>
      </c>
      <c r="G166" s="138" t="str">
        <f ca="1">IFERROR(IF(INDIRECT("'game1 ("&amp;$AD166&amp;")'!$a$2")="R",Season_Summary!G166,""),"")</f>
        <v/>
      </c>
      <c r="H166" s="137" t="str">
        <f ca="1">IFERROR(IF(INDIRECT("'game1 ("&amp;$AD166&amp;")'!$a$2")="R",Season_Summary!H166,""),"")</f>
        <v/>
      </c>
      <c r="I166" s="137" t="str">
        <f ca="1">IFERROR(IF(INDIRECT("'game1 ("&amp;$AD166&amp;")'!$a$2")="R",Season_Summary!I166,""),"")</f>
        <v/>
      </c>
      <c r="J166" s="138" t="str">
        <f ca="1">IFERROR(IF(INDIRECT("'game1 ("&amp;$AD166&amp;")'!$a$2")="R",Season_Summary!J166,""),"")</f>
        <v/>
      </c>
      <c r="K166" s="138" t="str">
        <f ca="1">IFERROR(IF(INDIRECT("'game1 ("&amp;$AD166&amp;")'!$a$2")="R",Season_Summary!K166,""),"")</f>
        <v/>
      </c>
      <c r="L166" s="137" t="str">
        <f ca="1">IFERROR(IF(INDIRECT("'game1 ("&amp;$AD166&amp;")'!$a$2")="R",Season_Summary!L166,""),"")</f>
        <v/>
      </c>
      <c r="M166" s="137" t="str">
        <f ca="1">IFERROR(IF(INDIRECT("'game1 ("&amp;$AD166&amp;")'!$a$2")="R",Season_Summary!M166,""),"")</f>
        <v/>
      </c>
      <c r="N166" s="146" t="str">
        <f ca="1">IFERROR(IF(INDIRECT("'game1 ("&amp;$AD166&amp;")'!$a$2")="R",Season_Summary!N166,""),"")</f>
        <v/>
      </c>
      <c r="O166" s="137" t="str">
        <f ca="1">IFERROR(IF(INDIRECT("'game1 ("&amp;$AD166&amp;")'!$a$2")="R",Season_Summary!O166,""),"")</f>
        <v/>
      </c>
      <c r="P166" s="146" t="str">
        <f ca="1">IFERROR(IF(INDIRECT("'game1 ("&amp;$AD166&amp;")'!$a$2")="R",Season_Summary!P166,""),"")</f>
        <v/>
      </c>
      <c r="Q166" s="137" t="str">
        <f ca="1">IFERROR(IF(INDIRECT("'game1 ("&amp;$AD166&amp;")'!$a$2")="R",Season_Summary!Q166,""),"")</f>
        <v/>
      </c>
      <c r="R166" s="137" t="str">
        <f ca="1">IFERROR(IF(INDIRECT("'game1 ("&amp;$AD166&amp;")'!$a$2")="R",Season_Summary!R166,""),"")</f>
        <v/>
      </c>
      <c r="S166" s="146" t="str">
        <f ca="1">IFERROR(IF(INDIRECT("'game1 ("&amp;$AD166&amp;")'!$a$2")="R",Season_Summary!S166,""),"")</f>
        <v/>
      </c>
      <c r="T166" s="284" t="str">
        <f ca="1">IFERROR(IF(INDIRECT("'game1 ("&amp;$AD166&amp;")'!$a$2")="R",Season_Summary!T166,""),"")</f>
        <v/>
      </c>
      <c r="U166" s="284" t="str">
        <f ca="1">IFERROR(IF(INDIRECT("'game1 ("&amp;$AD166&amp;")'!$a$2")="R",Season_Summary!U166,""),"")</f>
        <v/>
      </c>
      <c r="V166" s="284" t="str">
        <f ca="1">IFERROR(IF(INDIRECT("'game1 ("&amp;$AD166&amp;")'!$a$2")="R",Season_Summary!V166,""),"")</f>
        <v/>
      </c>
      <c r="W166" s="284" t="str">
        <f ca="1">IFERROR(IF(INDIRECT("'game1 ("&amp;$AD166&amp;")'!$a$2")="R",Season_Summary!W166,""),"")</f>
        <v/>
      </c>
      <c r="X166" s="284" t="str">
        <f ca="1">IFERROR(IF(INDIRECT("'game1 ("&amp;$AD166&amp;")'!$a$2")="R",Season_Summary!X166,""),"")</f>
        <v/>
      </c>
      <c r="Y166" s="284" t="str">
        <f ca="1">IFERROR(IF(INDIRECT("'game1 ("&amp;$AD166&amp;")'!$a$2")="R",Season_Summary!Y166,""),"")</f>
        <v/>
      </c>
      <c r="Z166" s="284" t="str">
        <f ca="1">IFERROR(IF(INDIRECT("'game1 ("&amp;$AD166&amp;")'!$a$2")="R",Season_Summary!Z166,""),"")</f>
        <v/>
      </c>
      <c r="AA166" s="284" t="str">
        <f ca="1">IFERROR(IF(INDIRECT("'game1 ("&amp;$AD166&amp;")'!$a$2")="R",Season_Summary!AA166,""),"")</f>
        <v/>
      </c>
      <c r="AB166" s="284" t="str">
        <f ca="1">IFERROR(IF(INDIRECT("'game1 ("&amp;$AD166&amp;")'!$a$2")="R",Season_Summary!AB166,""),"")</f>
        <v/>
      </c>
      <c r="AC166" s="284" t="str">
        <f ca="1">IFERROR(IF(INDIRECT("'game1 ("&amp;$AD166&amp;")'!$a$2")="R",Season_Summary!AC166,""),"")</f>
        <v/>
      </c>
      <c r="AD166" s="165">
        <f t="shared" si="36"/>
        <v>32</v>
      </c>
    </row>
    <row r="167" spans="1:30" x14ac:dyDescent="0.25">
      <c r="A167" s="221" t="str">
        <f ca="1">IFERROR(IF(INDIRECT("'game1 ("&amp;$AD167&amp;")'!$a$2")="R",Season_Summary!A167,""),"")</f>
        <v/>
      </c>
      <c r="B167" s="134" t="str">
        <f ca="1">IFERROR(IF(INDIRECT("'game1 ("&amp;$AD167&amp;")'!$a$2")="R",Season_Summary!B167,""),"")</f>
        <v/>
      </c>
      <c r="C167" s="134" t="str">
        <f ca="1">IFERROR(IF(INDIRECT("'game1 ("&amp;$AD167&amp;")'!$a$2")="R",Season_Summary!C167,""),"")</f>
        <v/>
      </c>
      <c r="D167" s="135" t="str">
        <f ca="1">IFERROR(IF(INDIRECT("'game1 ("&amp;$AD167&amp;")'!$a$2")="R",Season_Summary!D167,""),"")</f>
        <v/>
      </c>
      <c r="E167" s="134" t="str">
        <f ca="1">IFERROR(IF(INDIRECT("'game1 ("&amp;$AD167&amp;")'!$a$2")="R",Season_Summary!E167,""),"")</f>
        <v/>
      </c>
      <c r="F167" s="134" t="str">
        <f ca="1">IFERROR(IF(INDIRECT("'game1 ("&amp;$AD167&amp;")'!$a$2")="R",Season_Summary!F167,""),"")</f>
        <v/>
      </c>
      <c r="G167" s="135" t="str">
        <f ca="1">IFERROR(IF(INDIRECT("'game1 ("&amp;$AD167&amp;")'!$a$2")="R",Season_Summary!G167,""),"")</f>
        <v/>
      </c>
      <c r="H167" s="134" t="str">
        <f ca="1">IFERROR(IF(INDIRECT("'game1 ("&amp;$AD167&amp;")'!$a$2")="R",Season_Summary!H167,""),"")</f>
        <v/>
      </c>
      <c r="I167" s="134" t="str">
        <f ca="1">IFERROR(IF(INDIRECT("'game1 ("&amp;$AD167&amp;")'!$a$2")="R",Season_Summary!I167,""),"")</f>
        <v/>
      </c>
      <c r="J167" s="135" t="str">
        <f ca="1">IFERROR(IF(INDIRECT("'game1 ("&amp;$AD167&amp;")'!$a$2")="R",Season_Summary!J167,""),"")</f>
        <v/>
      </c>
      <c r="K167" s="135" t="str">
        <f ca="1">IFERROR(IF(INDIRECT("'game1 ("&amp;$AD167&amp;")'!$a$2")="R",Season_Summary!K167,""),"")</f>
        <v/>
      </c>
      <c r="L167" s="134" t="str">
        <f ca="1">IFERROR(IF(INDIRECT("'game1 ("&amp;$AD167&amp;")'!$a$2")="R",Season_Summary!L167,""),"")</f>
        <v/>
      </c>
      <c r="M167" s="134" t="str">
        <f ca="1">IFERROR(IF(INDIRECT("'game1 ("&amp;$AD167&amp;")'!$a$2")="R",Season_Summary!M167,""),"")</f>
        <v/>
      </c>
      <c r="N167" s="145" t="str">
        <f ca="1">IFERROR(IF(INDIRECT("'game1 ("&amp;$AD167&amp;")'!$a$2")="R",Season_Summary!N167,""),"")</f>
        <v/>
      </c>
      <c r="O167" s="134" t="str">
        <f ca="1">IFERROR(IF(INDIRECT("'game1 ("&amp;$AD167&amp;")'!$a$2")="R",Season_Summary!O167,""),"")</f>
        <v/>
      </c>
      <c r="P167" s="145" t="str">
        <f ca="1">IFERROR(IF(INDIRECT("'game1 ("&amp;$AD167&amp;")'!$a$2")="R",Season_Summary!P167,""),"")</f>
        <v/>
      </c>
      <c r="Q167" s="134" t="str">
        <f ca="1">IFERROR(IF(INDIRECT("'game1 ("&amp;$AD167&amp;")'!$a$2")="R",Season_Summary!Q167,""),"")</f>
        <v/>
      </c>
      <c r="R167" s="134" t="str">
        <f ca="1">IFERROR(IF(INDIRECT("'game1 ("&amp;$AD167&amp;")'!$a$2")="R",Season_Summary!R167,""),"")</f>
        <v/>
      </c>
      <c r="S167" s="145" t="str">
        <f ca="1">IFERROR(IF(INDIRECT("'game1 ("&amp;$AD167&amp;")'!$a$2")="R",Season_Summary!S167,""),"")</f>
        <v/>
      </c>
      <c r="T167" s="284" t="str">
        <f ca="1">IFERROR(IF(INDIRECT("'game1 ("&amp;$AD167&amp;")'!$a$2")="R",Season_Summary!T167,""),"")</f>
        <v/>
      </c>
      <c r="U167" s="284" t="str">
        <f ca="1">IFERROR(IF(INDIRECT("'game1 ("&amp;$AD167&amp;")'!$a$2")="R",Season_Summary!U167,""),"")</f>
        <v/>
      </c>
      <c r="V167" s="284" t="str">
        <f ca="1">IFERROR(IF(INDIRECT("'game1 ("&amp;$AD167&amp;")'!$a$2")="R",Season_Summary!V167,""),"")</f>
        <v/>
      </c>
      <c r="W167" s="284" t="str">
        <f ca="1">IFERROR(IF(INDIRECT("'game1 ("&amp;$AD167&amp;")'!$a$2")="R",Season_Summary!W167,""),"")</f>
        <v/>
      </c>
      <c r="X167" s="284" t="str">
        <f ca="1">IFERROR(IF(INDIRECT("'game1 ("&amp;$AD167&amp;")'!$a$2")="R",Season_Summary!X167,""),"")</f>
        <v/>
      </c>
      <c r="Y167" s="284" t="str">
        <f ca="1">IFERROR(IF(INDIRECT("'game1 ("&amp;$AD167&amp;")'!$a$2")="R",Season_Summary!Y167,""),"")</f>
        <v/>
      </c>
      <c r="Z167" s="284" t="str">
        <f ca="1">IFERROR(IF(INDIRECT("'game1 ("&amp;$AD167&amp;")'!$a$2")="R",Season_Summary!Z167,""),"")</f>
        <v/>
      </c>
      <c r="AA167" s="284" t="str">
        <f ca="1">IFERROR(IF(INDIRECT("'game1 ("&amp;$AD167&amp;")'!$a$2")="R",Season_Summary!AA167,""),"")</f>
        <v/>
      </c>
      <c r="AB167" s="284" t="str">
        <f ca="1">IFERROR(IF(INDIRECT("'game1 ("&amp;$AD167&amp;")'!$a$2")="R",Season_Summary!AB167,""),"")</f>
        <v/>
      </c>
      <c r="AC167" s="284" t="str">
        <f ca="1">IFERROR(IF(INDIRECT("'game1 ("&amp;$AD167&amp;")'!$a$2")="R",Season_Summary!AC167,""),"")</f>
        <v/>
      </c>
      <c r="AD167" s="165">
        <f t="shared" si="36"/>
        <v>33</v>
      </c>
    </row>
    <row r="168" spans="1:30" x14ac:dyDescent="0.25">
      <c r="A168" s="136" t="str">
        <f ca="1">IFERROR(IF(INDIRECT("'game1 ("&amp;$AD168&amp;")'!$a$2")="R",Season_Summary!A168,""),"")</f>
        <v/>
      </c>
      <c r="B168" s="137" t="str">
        <f ca="1">IFERROR(IF(INDIRECT("'game1 ("&amp;$AD168&amp;")'!$a$2")="R",Season_Summary!B168,""),"")</f>
        <v/>
      </c>
      <c r="C168" s="137" t="str">
        <f ca="1">IFERROR(IF(INDIRECT("'game1 ("&amp;$AD168&amp;")'!$a$2")="R",Season_Summary!C168,""),"")</f>
        <v/>
      </c>
      <c r="D168" s="138" t="str">
        <f ca="1">IFERROR(IF(INDIRECT("'game1 ("&amp;$AD168&amp;")'!$a$2")="R",Season_Summary!D168,""),"")</f>
        <v/>
      </c>
      <c r="E168" s="137" t="str">
        <f ca="1">IFERROR(IF(INDIRECT("'game1 ("&amp;$AD168&amp;")'!$a$2")="R",Season_Summary!E168,""),"")</f>
        <v/>
      </c>
      <c r="F168" s="137" t="str">
        <f ca="1">IFERROR(IF(INDIRECT("'game1 ("&amp;$AD168&amp;")'!$a$2")="R",Season_Summary!F168,""),"")</f>
        <v/>
      </c>
      <c r="G168" s="138" t="str">
        <f ca="1">IFERROR(IF(INDIRECT("'game1 ("&amp;$AD168&amp;")'!$a$2")="R",Season_Summary!G168,""),"")</f>
        <v/>
      </c>
      <c r="H168" s="137" t="str">
        <f ca="1">IFERROR(IF(INDIRECT("'game1 ("&amp;$AD168&amp;")'!$a$2")="R",Season_Summary!H168,""),"")</f>
        <v/>
      </c>
      <c r="I168" s="137" t="str">
        <f ca="1">IFERROR(IF(INDIRECT("'game1 ("&amp;$AD168&amp;")'!$a$2")="R",Season_Summary!I168,""),"")</f>
        <v/>
      </c>
      <c r="J168" s="138" t="str">
        <f ca="1">IFERROR(IF(INDIRECT("'game1 ("&amp;$AD168&amp;")'!$a$2")="R",Season_Summary!J168,""),"")</f>
        <v/>
      </c>
      <c r="K168" s="138" t="str">
        <f ca="1">IFERROR(IF(INDIRECT("'game1 ("&amp;$AD168&amp;")'!$a$2")="R",Season_Summary!K168,""),"")</f>
        <v/>
      </c>
      <c r="L168" s="137" t="str">
        <f ca="1">IFERROR(IF(INDIRECT("'game1 ("&amp;$AD168&amp;")'!$a$2")="R",Season_Summary!L168,""),"")</f>
        <v/>
      </c>
      <c r="M168" s="137" t="str">
        <f ca="1">IFERROR(IF(INDIRECT("'game1 ("&amp;$AD168&amp;")'!$a$2")="R",Season_Summary!M168,""),"")</f>
        <v/>
      </c>
      <c r="N168" s="146" t="str">
        <f ca="1">IFERROR(IF(INDIRECT("'game1 ("&amp;$AD168&amp;")'!$a$2")="R",Season_Summary!N168,""),"")</f>
        <v/>
      </c>
      <c r="O168" s="137" t="str">
        <f ca="1">IFERROR(IF(INDIRECT("'game1 ("&amp;$AD168&amp;")'!$a$2")="R",Season_Summary!O168,""),"")</f>
        <v/>
      </c>
      <c r="P168" s="146" t="str">
        <f ca="1">IFERROR(IF(INDIRECT("'game1 ("&amp;$AD168&amp;")'!$a$2")="R",Season_Summary!P168,""),"")</f>
        <v/>
      </c>
      <c r="Q168" s="137" t="str">
        <f ca="1">IFERROR(IF(INDIRECT("'game1 ("&amp;$AD168&amp;")'!$a$2")="R",Season_Summary!Q168,""),"")</f>
        <v/>
      </c>
      <c r="R168" s="137" t="str">
        <f ca="1">IFERROR(IF(INDIRECT("'game1 ("&amp;$AD168&amp;")'!$a$2")="R",Season_Summary!R168,""),"")</f>
        <v/>
      </c>
      <c r="S168" s="146" t="str">
        <f ca="1">IFERROR(IF(INDIRECT("'game1 ("&amp;$AD168&amp;")'!$a$2")="R",Season_Summary!S168,""),"")</f>
        <v/>
      </c>
      <c r="T168" s="284" t="str">
        <f ca="1">IFERROR(IF(INDIRECT("'game1 ("&amp;$AD168&amp;")'!$a$2")="R",Season_Summary!T168,""),"")</f>
        <v/>
      </c>
      <c r="U168" s="284" t="str">
        <f ca="1">IFERROR(IF(INDIRECT("'game1 ("&amp;$AD168&amp;")'!$a$2")="R",Season_Summary!U168,""),"")</f>
        <v/>
      </c>
      <c r="V168" s="284" t="str">
        <f ca="1">IFERROR(IF(INDIRECT("'game1 ("&amp;$AD168&amp;")'!$a$2")="R",Season_Summary!V168,""),"")</f>
        <v/>
      </c>
      <c r="W168" s="284" t="str">
        <f ca="1">IFERROR(IF(INDIRECT("'game1 ("&amp;$AD168&amp;")'!$a$2")="R",Season_Summary!W168,""),"")</f>
        <v/>
      </c>
      <c r="X168" s="284" t="str">
        <f ca="1">IFERROR(IF(INDIRECT("'game1 ("&amp;$AD168&amp;")'!$a$2")="R",Season_Summary!X168,""),"")</f>
        <v/>
      </c>
      <c r="Y168" s="284" t="str">
        <f ca="1">IFERROR(IF(INDIRECT("'game1 ("&amp;$AD168&amp;")'!$a$2")="R",Season_Summary!Y168,""),"")</f>
        <v/>
      </c>
      <c r="Z168" s="284" t="str">
        <f ca="1">IFERROR(IF(INDIRECT("'game1 ("&amp;$AD168&amp;")'!$a$2")="R",Season_Summary!Z168,""),"")</f>
        <v/>
      </c>
      <c r="AA168" s="284" t="str">
        <f ca="1">IFERROR(IF(INDIRECT("'game1 ("&amp;$AD168&amp;")'!$a$2")="R",Season_Summary!AA168,""),"")</f>
        <v/>
      </c>
      <c r="AB168" s="284" t="str">
        <f ca="1">IFERROR(IF(INDIRECT("'game1 ("&amp;$AD168&amp;")'!$a$2")="R",Season_Summary!AB168,""),"")</f>
        <v/>
      </c>
      <c r="AC168" s="284" t="str">
        <f ca="1">IFERROR(IF(INDIRECT("'game1 ("&amp;$AD168&amp;")'!$a$2")="R",Season_Summary!AC168,""),"")</f>
        <v/>
      </c>
      <c r="AD168" s="165">
        <f t="shared" si="36"/>
        <v>33</v>
      </c>
    </row>
    <row r="169" spans="1:30" x14ac:dyDescent="0.25">
      <c r="A169" s="221" t="str">
        <f ca="1">IFERROR(IF(INDIRECT("'game1 ("&amp;$AD169&amp;")'!$a$2")="R",Season_Summary!A169,""),"")</f>
        <v/>
      </c>
      <c r="B169" s="134" t="str">
        <f ca="1">IFERROR(IF(INDIRECT("'game1 ("&amp;$AD169&amp;")'!$a$2")="R",Season_Summary!B169,""),"")</f>
        <v/>
      </c>
      <c r="C169" s="134" t="str">
        <f ca="1">IFERROR(IF(INDIRECT("'game1 ("&amp;$AD169&amp;")'!$a$2")="R",Season_Summary!C169,""),"")</f>
        <v/>
      </c>
      <c r="D169" s="135" t="str">
        <f ca="1">IFERROR(IF(INDIRECT("'game1 ("&amp;$AD169&amp;")'!$a$2")="R",Season_Summary!D169,""),"")</f>
        <v/>
      </c>
      <c r="E169" s="134" t="str">
        <f ca="1">IFERROR(IF(INDIRECT("'game1 ("&amp;$AD169&amp;")'!$a$2")="R",Season_Summary!E169,""),"")</f>
        <v/>
      </c>
      <c r="F169" s="134" t="str">
        <f ca="1">IFERROR(IF(INDIRECT("'game1 ("&amp;$AD169&amp;")'!$a$2")="R",Season_Summary!F169,""),"")</f>
        <v/>
      </c>
      <c r="G169" s="135" t="str">
        <f ca="1">IFERROR(IF(INDIRECT("'game1 ("&amp;$AD169&amp;")'!$a$2")="R",Season_Summary!G169,""),"")</f>
        <v/>
      </c>
      <c r="H169" s="134" t="str">
        <f ca="1">IFERROR(IF(INDIRECT("'game1 ("&amp;$AD169&amp;")'!$a$2")="R",Season_Summary!H169,""),"")</f>
        <v/>
      </c>
      <c r="I169" s="134" t="str">
        <f ca="1">IFERROR(IF(INDIRECT("'game1 ("&amp;$AD169&amp;")'!$a$2")="R",Season_Summary!I169,""),"")</f>
        <v/>
      </c>
      <c r="J169" s="135" t="str">
        <f ca="1">IFERROR(IF(INDIRECT("'game1 ("&amp;$AD169&amp;")'!$a$2")="R",Season_Summary!J169,""),"")</f>
        <v/>
      </c>
      <c r="K169" s="135" t="str">
        <f ca="1">IFERROR(IF(INDIRECT("'game1 ("&amp;$AD169&amp;")'!$a$2")="R",Season_Summary!K169,""),"")</f>
        <v/>
      </c>
      <c r="L169" s="134" t="str">
        <f ca="1">IFERROR(IF(INDIRECT("'game1 ("&amp;$AD169&amp;")'!$a$2")="R",Season_Summary!L169,""),"")</f>
        <v/>
      </c>
      <c r="M169" s="134" t="str">
        <f ca="1">IFERROR(IF(INDIRECT("'game1 ("&amp;$AD169&amp;")'!$a$2")="R",Season_Summary!M169,""),"")</f>
        <v/>
      </c>
      <c r="N169" s="145" t="str">
        <f ca="1">IFERROR(IF(INDIRECT("'game1 ("&amp;$AD169&amp;")'!$a$2")="R",Season_Summary!N169,""),"")</f>
        <v/>
      </c>
      <c r="O169" s="134" t="str">
        <f ca="1">IFERROR(IF(INDIRECT("'game1 ("&amp;$AD169&amp;")'!$a$2")="R",Season_Summary!O169,""),"")</f>
        <v/>
      </c>
      <c r="P169" s="145" t="str">
        <f ca="1">IFERROR(IF(INDIRECT("'game1 ("&amp;$AD169&amp;")'!$a$2")="R",Season_Summary!P169,""),"")</f>
        <v/>
      </c>
      <c r="Q169" s="134" t="str">
        <f ca="1">IFERROR(IF(INDIRECT("'game1 ("&amp;$AD169&amp;")'!$a$2")="R",Season_Summary!Q169,""),"")</f>
        <v/>
      </c>
      <c r="R169" s="134" t="str">
        <f ca="1">IFERROR(IF(INDIRECT("'game1 ("&amp;$AD169&amp;")'!$a$2")="R",Season_Summary!R169,""),"")</f>
        <v/>
      </c>
      <c r="S169" s="145" t="str">
        <f ca="1">IFERROR(IF(INDIRECT("'game1 ("&amp;$AD169&amp;")'!$a$2")="R",Season_Summary!S169,""),"")</f>
        <v/>
      </c>
      <c r="T169" s="284" t="str">
        <f ca="1">IFERROR(IF(INDIRECT("'game1 ("&amp;$AD169&amp;")'!$a$2")="R",Season_Summary!T169,""),"")</f>
        <v/>
      </c>
      <c r="U169" s="284" t="str">
        <f ca="1">IFERROR(IF(INDIRECT("'game1 ("&amp;$AD169&amp;")'!$a$2")="R",Season_Summary!U169,""),"")</f>
        <v/>
      </c>
      <c r="V169" s="284" t="str">
        <f ca="1">IFERROR(IF(INDIRECT("'game1 ("&amp;$AD169&amp;")'!$a$2")="R",Season_Summary!V169,""),"")</f>
        <v/>
      </c>
      <c r="W169" s="284" t="str">
        <f ca="1">IFERROR(IF(INDIRECT("'game1 ("&amp;$AD169&amp;")'!$a$2")="R",Season_Summary!W169,""),"")</f>
        <v/>
      </c>
      <c r="X169" s="284" t="str">
        <f ca="1">IFERROR(IF(INDIRECT("'game1 ("&amp;$AD169&amp;")'!$a$2")="R",Season_Summary!X169,""),"")</f>
        <v/>
      </c>
      <c r="Y169" s="284" t="str">
        <f ca="1">IFERROR(IF(INDIRECT("'game1 ("&amp;$AD169&amp;")'!$a$2")="R",Season_Summary!Y169,""),"")</f>
        <v/>
      </c>
      <c r="Z169" s="284" t="str">
        <f ca="1">IFERROR(IF(INDIRECT("'game1 ("&amp;$AD169&amp;")'!$a$2")="R",Season_Summary!Z169,""),"")</f>
        <v/>
      </c>
      <c r="AA169" s="284" t="str">
        <f ca="1">IFERROR(IF(INDIRECT("'game1 ("&amp;$AD169&amp;")'!$a$2")="R",Season_Summary!AA169,""),"")</f>
        <v/>
      </c>
      <c r="AB169" s="284" t="str">
        <f ca="1">IFERROR(IF(INDIRECT("'game1 ("&amp;$AD169&amp;")'!$a$2")="R",Season_Summary!AB169,""),"")</f>
        <v/>
      </c>
      <c r="AC169" s="284" t="str">
        <f ca="1">IFERROR(IF(INDIRECT("'game1 ("&amp;$AD169&amp;")'!$a$2")="R",Season_Summary!AC169,""),"")</f>
        <v/>
      </c>
      <c r="AD169" s="165">
        <f t="shared" si="36"/>
        <v>34</v>
      </c>
    </row>
    <row r="170" spans="1:30" x14ac:dyDescent="0.25">
      <c r="A170" s="136" t="str">
        <f ca="1">IFERROR(IF(INDIRECT("'game1 ("&amp;$AD170&amp;")'!$a$2")="R",Season_Summary!A170,""),"")</f>
        <v/>
      </c>
      <c r="B170" s="137" t="str">
        <f ca="1">IFERROR(IF(INDIRECT("'game1 ("&amp;$AD170&amp;")'!$a$2")="R",Season_Summary!B170,""),"")</f>
        <v/>
      </c>
      <c r="C170" s="137" t="str">
        <f ca="1">IFERROR(IF(INDIRECT("'game1 ("&amp;$AD170&amp;")'!$a$2")="R",Season_Summary!C170,""),"")</f>
        <v/>
      </c>
      <c r="D170" s="138" t="str">
        <f ca="1">IFERROR(IF(INDIRECT("'game1 ("&amp;$AD170&amp;")'!$a$2")="R",Season_Summary!D170,""),"")</f>
        <v/>
      </c>
      <c r="E170" s="137" t="str">
        <f ca="1">IFERROR(IF(INDIRECT("'game1 ("&amp;$AD170&amp;")'!$a$2")="R",Season_Summary!E170,""),"")</f>
        <v/>
      </c>
      <c r="F170" s="137" t="str">
        <f ca="1">IFERROR(IF(INDIRECT("'game1 ("&amp;$AD170&amp;")'!$a$2")="R",Season_Summary!F170,""),"")</f>
        <v/>
      </c>
      <c r="G170" s="138" t="str">
        <f ca="1">IFERROR(IF(INDIRECT("'game1 ("&amp;$AD170&amp;")'!$a$2")="R",Season_Summary!G170,""),"")</f>
        <v/>
      </c>
      <c r="H170" s="137" t="str">
        <f ca="1">IFERROR(IF(INDIRECT("'game1 ("&amp;$AD170&amp;")'!$a$2")="R",Season_Summary!H170,""),"")</f>
        <v/>
      </c>
      <c r="I170" s="137" t="str">
        <f ca="1">IFERROR(IF(INDIRECT("'game1 ("&amp;$AD170&amp;")'!$a$2")="R",Season_Summary!I170,""),"")</f>
        <v/>
      </c>
      <c r="J170" s="138" t="str">
        <f ca="1">IFERROR(IF(INDIRECT("'game1 ("&amp;$AD170&amp;")'!$a$2")="R",Season_Summary!J170,""),"")</f>
        <v/>
      </c>
      <c r="K170" s="138" t="str">
        <f ca="1">IFERROR(IF(INDIRECT("'game1 ("&amp;$AD170&amp;")'!$a$2")="R",Season_Summary!K170,""),"")</f>
        <v/>
      </c>
      <c r="L170" s="137" t="str">
        <f ca="1">IFERROR(IF(INDIRECT("'game1 ("&amp;$AD170&amp;")'!$a$2")="R",Season_Summary!L170,""),"")</f>
        <v/>
      </c>
      <c r="M170" s="137" t="str">
        <f ca="1">IFERROR(IF(INDIRECT("'game1 ("&amp;$AD170&amp;")'!$a$2")="R",Season_Summary!M170,""),"")</f>
        <v/>
      </c>
      <c r="N170" s="146" t="str">
        <f ca="1">IFERROR(IF(INDIRECT("'game1 ("&amp;$AD170&amp;")'!$a$2")="R",Season_Summary!N170,""),"")</f>
        <v/>
      </c>
      <c r="O170" s="137" t="str">
        <f ca="1">IFERROR(IF(INDIRECT("'game1 ("&amp;$AD170&amp;")'!$a$2")="R",Season_Summary!O170,""),"")</f>
        <v/>
      </c>
      <c r="P170" s="146" t="str">
        <f ca="1">IFERROR(IF(INDIRECT("'game1 ("&amp;$AD170&amp;")'!$a$2")="R",Season_Summary!P170,""),"")</f>
        <v/>
      </c>
      <c r="Q170" s="137" t="str">
        <f ca="1">IFERROR(IF(INDIRECT("'game1 ("&amp;$AD170&amp;")'!$a$2")="R",Season_Summary!Q170,""),"")</f>
        <v/>
      </c>
      <c r="R170" s="137" t="str">
        <f ca="1">IFERROR(IF(INDIRECT("'game1 ("&amp;$AD170&amp;")'!$a$2")="R",Season_Summary!R170,""),"")</f>
        <v/>
      </c>
      <c r="S170" s="146" t="str">
        <f ca="1">IFERROR(IF(INDIRECT("'game1 ("&amp;$AD170&amp;")'!$a$2")="R",Season_Summary!S170,""),"")</f>
        <v/>
      </c>
      <c r="T170" s="284" t="str">
        <f ca="1">IFERROR(IF(INDIRECT("'game1 ("&amp;$AD170&amp;")'!$a$2")="R",Season_Summary!T170,""),"")</f>
        <v/>
      </c>
      <c r="U170" s="284" t="str">
        <f ca="1">IFERROR(IF(INDIRECT("'game1 ("&amp;$AD170&amp;")'!$a$2")="R",Season_Summary!U170,""),"")</f>
        <v/>
      </c>
      <c r="V170" s="284" t="str">
        <f ca="1">IFERROR(IF(INDIRECT("'game1 ("&amp;$AD170&amp;")'!$a$2")="R",Season_Summary!V170,""),"")</f>
        <v/>
      </c>
      <c r="W170" s="284" t="str">
        <f ca="1">IFERROR(IF(INDIRECT("'game1 ("&amp;$AD170&amp;")'!$a$2")="R",Season_Summary!W170,""),"")</f>
        <v/>
      </c>
      <c r="X170" s="284" t="str">
        <f ca="1">IFERROR(IF(INDIRECT("'game1 ("&amp;$AD170&amp;")'!$a$2")="R",Season_Summary!X170,""),"")</f>
        <v/>
      </c>
      <c r="Y170" s="284" t="str">
        <f ca="1">IFERROR(IF(INDIRECT("'game1 ("&amp;$AD170&amp;")'!$a$2")="R",Season_Summary!Y170,""),"")</f>
        <v/>
      </c>
      <c r="Z170" s="284" t="str">
        <f ca="1">IFERROR(IF(INDIRECT("'game1 ("&amp;$AD170&amp;")'!$a$2")="R",Season_Summary!Z170,""),"")</f>
        <v/>
      </c>
      <c r="AA170" s="284" t="str">
        <f ca="1">IFERROR(IF(INDIRECT("'game1 ("&amp;$AD170&amp;")'!$a$2")="R",Season_Summary!AA170,""),"")</f>
        <v/>
      </c>
      <c r="AB170" s="284" t="str">
        <f ca="1">IFERROR(IF(INDIRECT("'game1 ("&amp;$AD170&amp;")'!$a$2")="R",Season_Summary!AB170,""),"")</f>
        <v/>
      </c>
      <c r="AC170" s="284" t="str">
        <f ca="1">IFERROR(IF(INDIRECT("'game1 ("&amp;$AD170&amp;")'!$a$2")="R",Season_Summary!AC170,""),"")</f>
        <v/>
      </c>
      <c r="AD170" s="165">
        <f t="shared" ref="AD170:AD182" si="37">AD168+1</f>
        <v>34</v>
      </c>
    </row>
    <row r="171" spans="1:30" x14ac:dyDescent="0.25">
      <c r="A171" s="221" t="str">
        <f ca="1">IFERROR(IF(INDIRECT("'game1 ("&amp;$AD171&amp;")'!$a$2")="R",Season_Summary!A171,""),"")</f>
        <v/>
      </c>
      <c r="B171" s="134" t="str">
        <f ca="1">IFERROR(IF(INDIRECT("'game1 ("&amp;$AD171&amp;")'!$a$2")="R",Season_Summary!B171,""),"")</f>
        <v/>
      </c>
      <c r="C171" s="134" t="str">
        <f ca="1">IFERROR(IF(INDIRECT("'game1 ("&amp;$AD171&amp;")'!$a$2")="R",Season_Summary!C171,""),"")</f>
        <v/>
      </c>
      <c r="D171" s="135" t="str">
        <f ca="1">IFERROR(IF(INDIRECT("'game1 ("&amp;$AD171&amp;")'!$a$2")="R",Season_Summary!D171,""),"")</f>
        <v/>
      </c>
      <c r="E171" s="134" t="str">
        <f ca="1">IFERROR(IF(INDIRECT("'game1 ("&amp;$AD171&amp;")'!$a$2")="R",Season_Summary!E171,""),"")</f>
        <v/>
      </c>
      <c r="F171" s="134" t="str">
        <f ca="1">IFERROR(IF(INDIRECT("'game1 ("&amp;$AD171&amp;")'!$a$2")="R",Season_Summary!F171,""),"")</f>
        <v/>
      </c>
      <c r="G171" s="135" t="str">
        <f ca="1">IFERROR(IF(INDIRECT("'game1 ("&amp;$AD171&amp;")'!$a$2")="R",Season_Summary!G171,""),"")</f>
        <v/>
      </c>
      <c r="H171" s="134" t="str">
        <f ca="1">IFERROR(IF(INDIRECT("'game1 ("&amp;$AD171&amp;")'!$a$2")="R",Season_Summary!H171,""),"")</f>
        <v/>
      </c>
      <c r="I171" s="134" t="str">
        <f ca="1">IFERROR(IF(INDIRECT("'game1 ("&amp;$AD171&amp;")'!$a$2")="R",Season_Summary!I171,""),"")</f>
        <v/>
      </c>
      <c r="J171" s="135" t="str">
        <f ca="1">IFERROR(IF(INDIRECT("'game1 ("&amp;$AD171&amp;")'!$a$2")="R",Season_Summary!J171,""),"")</f>
        <v/>
      </c>
      <c r="K171" s="135" t="str">
        <f ca="1">IFERROR(IF(INDIRECT("'game1 ("&amp;$AD171&amp;")'!$a$2")="R",Season_Summary!K171,""),"")</f>
        <v/>
      </c>
      <c r="L171" s="134" t="str">
        <f ca="1">IFERROR(IF(INDIRECT("'game1 ("&amp;$AD171&amp;")'!$a$2")="R",Season_Summary!L171,""),"")</f>
        <v/>
      </c>
      <c r="M171" s="134" t="str">
        <f ca="1">IFERROR(IF(INDIRECT("'game1 ("&amp;$AD171&amp;")'!$a$2")="R",Season_Summary!M171,""),"")</f>
        <v/>
      </c>
      <c r="N171" s="145" t="str">
        <f ca="1">IFERROR(IF(INDIRECT("'game1 ("&amp;$AD171&amp;")'!$a$2")="R",Season_Summary!N171,""),"")</f>
        <v/>
      </c>
      <c r="O171" s="134" t="str">
        <f ca="1">IFERROR(IF(INDIRECT("'game1 ("&amp;$AD171&amp;")'!$a$2")="R",Season_Summary!O171,""),"")</f>
        <v/>
      </c>
      <c r="P171" s="145" t="str">
        <f ca="1">IFERROR(IF(INDIRECT("'game1 ("&amp;$AD171&amp;")'!$a$2")="R",Season_Summary!P171,""),"")</f>
        <v/>
      </c>
      <c r="Q171" s="134" t="str">
        <f ca="1">IFERROR(IF(INDIRECT("'game1 ("&amp;$AD171&amp;")'!$a$2")="R",Season_Summary!Q171,""),"")</f>
        <v/>
      </c>
      <c r="R171" s="134" t="str">
        <f ca="1">IFERROR(IF(INDIRECT("'game1 ("&amp;$AD171&amp;")'!$a$2")="R",Season_Summary!R171,""),"")</f>
        <v/>
      </c>
      <c r="S171" s="145" t="str">
        <f ca="1">IFERROR(IF(INDIRECT("'game1 ("&amp;$AD171&amp;")'!$a$2")="R",Season_Summary!S171,""),"")</f>
        <v/>
      </c>
      <c r="T171" s="284" t="str">
        <f ca="1">IFERROR(IF(INDIRECT("'game1 ("&amp;$AD171&amp;")'!$a$2")="R",Season_Summary!T171,""),"")</f>
        <v/>
      </c>
      <c r="U171" s="284" t="str">
        <f ca="1">IFERROR(IF(INDIRECT("'game1 ("&amp;$AD171&amp;")'!$a$2")="R",Season_Summary!U171,""),"")</f>
        <v/>
      </c>
      <c r="V171" s="284" t="str">
        <f ca="1">IFERROR(IF(INDIRECT("'game1 ("&amp;$AD171&amp;")'!$a$2")="R",Season_Summary!V171,""),"")</f>
        <v/>
      </c>
      <c r="W171" s="284" t="str">
        <f ca="1">IFERROR(IF(INDIRECT("'game1 ("&amp;$AD171&amp;")'!$a$2")="R",Season_Summary!W171,""),"")</f>
        <v/>
      </c>
      <c r="X171" s="284" t="str">
        <f ca="1">IFERROR(IF(INDIRECT("'game1 ("&amp;$AD171&amp;")'!$a$2")="R",Season_Summary!X171,""),"")</f>
        <v/>
      </c>
      <c r="Y171" s="284" t="str">
        <f ca="1">IFERROR(IF(INDIRECT("'game1 ("&amp;$AD171&amp;")'!$a$2")="R",Season_Summary!Y171,""),"")</f>
        <v/>
      </c>
      <c r="Z171" s="284" t="str">
        <f ca="1">IFERROR(IF(INDIRECT("'game1 ("&amp;$AD171&amp;")'!$a$2")="R",Season_Summary!Z171,""),"")</f>
        <v/>
      </c>
      <c r="AA171" s="284" t="str">
        <f ca="1">IFERROR(IF(INDIRECT("'game1 ("&amp;$AD171&amp;")'!$a$2")="R",Season_Summary!AA171,""),"")</f>
        <v/>
      </c>
      <c r="AB171" s="284" t="str">
        <f ca="1">IFERROR(IF(INDIRECT("'game1 ("&amp;$AD171&amp;")'!$a$2")="R",Season_Summary!AB171,""),"")</f>
        <v/>
      </c>
      <c r="AC171" s="284" t="str">
        <f ca="1">IFERROR(IF(INDIRECT("'game1 ("&amp;$AD171&amp;")'!$a$2")="R",Season_Summary!AC171,""),"")</f>
        <v/>
      </c>
      <c r="AD171" s="165">
        <f t="shared" si="37"/>
        <v>35</v>
      </c>
    </row>
    <row r="172" spans="1:30" x14ac:dyDescent="0.25">
      <c r="A172" s="136" t="str">
        <f ca="1">IFERROR(IF(INDIRECT("'game1 ("&amp;$AD172&amp;")'!$a$2")="R",Season_Summary!A172,""),"")</f>
        <v/>
      </c>
      <c r="B172" s="137" t="str">
        <f ca="1">IFERROR(IF(INDIRECT("'game1 ("&amp;$AD172&amp;")'!$a$2")="R",Season_Summary!B172,""),"")</f>
        <v/>
      </c>
      <c r="C172" s="137" t="str">
        <f ca="1">IFERROR(IF(INDIRECT("'game1 ("&amp;$AD172&amp;")'!$a$2")="R",Season_Summary!C172,""),"")</f>
        <v/>
      </c>
      <c r="D172" s="138" t="str">
        <f ca="1">IFERROR(IF(INDIRECT("'game1 ("&amp;$AD172&amp;")'!$a$2")="R",Season_Summary!D172,""),"")</f>
        <v/>
      </c>
      <c r="E172" s="137" t="str">
        <f ca="1">IFERROR(IF(INDIRECT("'game1 ("&amp;$AD172&amp;")'!$a$2")="R",Season_Summary!E172,""),"")</f>
        <v/>
      </c>
      <c r="F172" s="137" t="str">
        <f ca="1">IFERROR(IF(INDIRECT("'game1 ("&amp;$AD172&amp;")'!$a$2")="R",Season_Summary!F172,""),"")</f>
        <v/>
      </c>
      <c r="G172" s="138" t="str">
        <f ca="1">IFERROR(IF(INDIRECT("'game1 ("&amp;$AD172&amp;")'!$a$2")="R",Season_Summary!G172,""),"")</f>
        <v/>
      </c>
      <c r="H172" s="137" t="str">
        <f ca="1">IFERROR(IF(INDIRECT("'game1 ("&amp;$AD172&amp;")'!$a$2")="R",Season_Summary!H172,""),"")</f>
        <v/>
      </c>
      <c r="I172" s="137" t="str">
        <f ca="1">IFERROR(IF(INDIRECT("'game1 ("&amp;$AD172&amp;")'!$a$2")="R",Season_Summary!I172,""),"")</f>
        <v/>
      </c>
      <c r="J172" s="138" t="str">
        <f ca="1">IFERROR(IF(INDIRECT("'game1 ("&amp;$AD172&amp;")'!$a$2")="R",Season_Summary!J172,""),"")</f>
        <v/>
      </c>
      <c r="K172" s="138" t="str">
        <f ca="1">IFERROR(IF(INDIRECT("'game1 ("&amp;$AD172&amp;")'!$a$2")="R",Season_Summary!K172,""),"")</f>
        <v/>
      </c>
      <c r="L172" s="137" t="str">
        <f ca="1">IFERROR(IF(INDIRECT("'game1 ("&amp;$AD172&amp;")'!$a$2")="R",Season_Summary!L172,""),"")</f>
        <v/>
      </c>
      <c r="M172" s="137" t="str">
        <f ca="1">IFERROR(IF(INDIRECT("'game1 ("&amp;$AD172&amp;")'!$a$2")="R",Season_Summary!M172,""),"")</f>
        <v/>
      </c>
      <c r="N172" s="146" t="str">
        <f ca="1">IFERROR(IF(INDIRECT("'game1 ("&amp;$AD172&amp;")'!$a$2")="R",Season_Summary!N172,""),"")</f>
        <v/>
      </c>
      <c r="O172" s="137" t="str">
        <f ca="1">IFERROR(IF(INDIRECT("'game1 ("&amp;$AD172&amp;")'!$a$2")="R",Season_Summary!O172,""),"")</f>
        <v/>
      </c>
      <c r="P172" s="146" t="str">
        <f ca="1">IFERROR(IF(INDIRECT("'game1 ("&amp;$AD172&amp;")'!$a$2")="R",Season_Summary!P172,""),"")</f>
        <v/>
      </c>
      <c r="Q172" s="137" t="str">
        <f ca="1">IFERROR(IF(INDIRECT("'game1 ("&amp;$AD172&amp;")'!$a$2")="R",Season_Summary!Q172,""),"")</f>
        <v/>
      </c>
      <c r="R172" s="137" t="str">
        <f ca="1">IFERROR(IF(INDIRECT("'game1 ("&amp;$AD172&amp;")'!$a$2")="R",Season_Summary!R172,""),"")</f>
        <v/>
      </c>
      <c r="S172" s="146" t="str">
        <f ca="1">IFERROR(IF(INDIRECT("'game1 ("&amp;$AD172&amp;")'!$a$2")="R",Season_Summary!S172,""),"")</f>
        <v/>
      </c>
      <c r="T172" s="284" t="str">
        <f ca="1">IFERROR(IF(INDIRECT("'game1 ("&amp;$AD172&amp;")'!$a$2")="R",Season_Summary!T172,""),"")</f>
        <v/>
      </c>
      <c r="U172" s="284" t="str">
        <f ca="1">IFERROR(IF(INDIRECT("'game1 ("&amp;$AD172&amp;")'!$a$2")="R",Season_Summary!U172,""),"")</f>
        <v/>
      </c>
      <c r="V172" s="284" t="str">
        <f ca="1">IFERROR(IF(INDIRECT("'game1 ("&amp;$AD172&amp;")'!$a$2")="R",Season_Summary!V172,""),"")</f>
        <v/>
      </c>
      <c r="W172" s="284" t="str">
        <f ca="1">IFERROR(IF(INDIRECT("'game1 ("&amp;$AD172&amp;")'!$a$2")="R",Season_Summary!W172,""),"")</f>
        <v/>
      </c>
      <c r="X172" s="284" t="str">
        <f ca="1">IFERROR(IF(INDIRECT("'game1 ("&amp;$AD172&amp;")'!$a$2")="R",Season_Summary!X172,""),"")</f>
        <v/>
      </c>
      <c r="Y172" s="284" t="str">
        <f ca="1">IFERROR(IF(INDIRECT("'game1 ("&amp;$AD172&amp;")'!$a$2")="R",Season_Summary!Y172,""),"")</f>
        <v/>
      </c>
      <c r="Z172" s="284" t="str">
        <f ca="1">IFERROR(IF(INDIRECT("'game1 ("&amp;$AD172&amp;")'!$a$2")="R",Season_Summary!Z172,""),"")</f>
        <v/>
      </c>
      <c r="AA172" s="284" t="str">
        <f ca="1">IFERROR(IF(INDIRECT("'game1 ("&amp;$AD172&amp;")'!$a$2")="R",Season_Summary!AA172,""),"")</f>
        <v/>
      </c>
      <c r="AB172" s="284" t="str">
        <f ca="1">IFERROR(IF(INDIRECT("'game1 ("&amp;$AD172&amp;")'!$a$2")="R",Season_Summary!AB172,""),"")</f>
        <v/>
      </c>
      <c r="AC172" s="284" t="str">
        <f ca="1">IFERROR(IF(INDIRECT("'game1 ("&amp;$AD172&amp;")'!$a$2")="R",Season_Summary!AC172,""),"")</f>
        <v/>
      </c>
      <c r="AD172" s="165">
        <f t="shared" si="37"/>
        <v>35</v>
      </c>
    </row>
    <row r="173" spans="1:30" x14ac:dyDescent="0.25">
      <c r="A173" s="221" t="str">
        <f ca="1">IFERROR(IF(INDIRECT("'game1 ("&amp;$AD173&amp;")'!$a$2")="R",Season_Summary!A173,""),"")</f>
        <v/>
      </c>
      <c r="B173" s="134" t="str">
        <f ca="1">IFERROR(IF(INDIRECT("'game1 ("&amp;$AD173&amp;")'!$a$2")="R",Season_Summary!B173,""),"")</f>
        <v/>
      </c>
      <c r="C173" s="134" t="str">
        <f ca="1">IFERROR(IF(INDIRECT("'game1 ("&amp;$AD173&amp;")'!$a$2")="R",Season_Summary!C173,""),"")</f>
        <v/>
      </c>
      <c r="D173" s="135" t="str">
        <f ca="1">IFERROR(IF(INDIRECT("'game1 ("&amp;$AD173&amp;")'!$a$2")="R",Season_Summary!D173,""),"")</f>
        <v/>
      </c>
      <c r="E173" s="134" t="str">
        <f ca="1">IFERROR(IF(INDIRECT("'game1 ("&amp;$AD173&amp;")'!$a$2")="R",Season_Summary!E173,""),"")</f>
        <v/>
      </c>
      <c r="F173" s="134" t="str">
        <f ca="1">IFERROR(IF(INDIRECT("'game1 ("&amp;$AD173&amp;")'!$a$2")="R",Season_Summary!F173,""),"")</f>
        <v/>
      </c>
      <c r="G173" s="135" t="str">
        <f ca="1">IFERROR(IF(INDIRECT("'game1 ("&amp;$AD173&amp;")'!$a$2")="R",Season_Summary!G173,""),"")</f>
        <v/>
      </c>
      <c r="H173" s="134" t="str">
        <f ca="1">IFERROR(IF(INDIRECT("'game1 ("&amp;$AD173&amp;")'!$a$2")="R",Season_Summary!H173,""),"")</f>
        <v/>
      </c>
      <c r="I173" s="134" t="str">
        <f ca="1">IFERROR(IF(INDIRECT("'game1 ("&amp;$AD173&amp;")'!$a$2")="R",Season_Summary!I173,""),"")</f>
        <v/>
      </c>
      <c r="J173" s="135" t="str">
        <f ca="1">IFERROR(IF(INDIRECT("'game1 ("&amp;$AD173&amp;")'!$a$2")="R",Season_Summary!J173,""),"")</f>
        <v/>
      </c>
      <c r="K173" s="135" t="str">
        <f ca="1">IFERROR(IF(INDIRECT("'game1 ("&amp;$AD173&amp;")'!$a$2")="R",Season_Summary!K173,""),"")</f>
        <v/>
      </c>
      <c r="L173" s="134" t="str">
        <f ca="1">IFERROR(IF(INDIRECT("'game1 ("&amp;$AD173&amp;")'!$a$2")="R",Season_Summary!L173,""),"")</f>
        <v/>
      </c>
      <c r="M173" s="134" t="str">
        <f ca="1">IFERROR(IF(INDIRECT("'game1 ("&amp;$AD173&amp;")'!$a$2")="R",Season_Summary!M173,""),"")</f>
        <v/>
      </c>
      <c r="N173" s="145" t="str">
        <f ca="1">IFERROR(IF(INDIRECT("'game1 ("&amp;$AD173&amp;")'!$a$2")="R",Season_Summary!N173,""),"")</f>
        <v/>
      </c>
      <c r="O173" s="134" t="str">
        <f ca="1">IFERROR(IF(INDIRECT("'game1 ("&amp;$AD173&amp;")'!$a$2")="R",Season_Summary!O173,""),"")</f>
        <v/>
      </c>
      <c r="P173" s="145" t="str">
        <f ca="1">IFERROR(IF(INDIRECT("'game1 ("&amp;$AD173&amp;")'!$a$2")="R",Season_Summary!P173,""),"")</f>
        <v/>
      </c>
      <c r="Q173" s="134" t="str">
        <f ca="1">IFERROR(IF(INDIRECT("'game1 ("&amp;$AD173&amp;")'!$a$2")="R",Season_Summary!Q173,""),"")</f>
        <v/>
      </c>
      <c r="R173" s="134" t="str">
        <f ca="1">IFERROR(IF(INDIRECT("'game1 ("&amp;$AD173&amp;")'!$a$2")="R",Season_Summary!R173,""),"")</f>
        <v/>
      </c>
      <c r="S173" s="145" t="str">
        <f ca="1">IFERROR(IF(INDIRECT("'game1 ("&amp;$AD173&amp;")'!$a$2")="R",Season_Summary!S173,""),"")</f>
        <v/>
      </c>
      <c r="T173" s="284" t="str">
        <f ca="1">IFERROR(IF(INDIRECT("'game1 ("&amp;$AD173&amp;")'!$a$2")="R",Season_Summary!T173,""),"")</f>
        <v/>
      </c>
      <c r="U173" s="284" t="str">
        <f ca="1">IFERROR(IF(INDIRECT("'game1 ("&amp;$AD173&amp;")'!$a$2")="R",Season_Summary!U173,""),"")</f>
        <v/>
      </c>
      <c r="V173" s="284" t="str">
        <f ca="1">IFERROR(IF(INDIRECT("'game1 ("&amp;$AD173&amp;")'!$a$2")="R",Season_Summary!V173,""),"")</f>
        <v/>
      </c>
      <c r="W173" s="284" t="str">
        <f ca="1">IFERROR(IF(INDIRECT("'game1 ("&amp;$AD173&amp;")'!$a$2")="R",Season_Summary!W173,""),"")</f>
        <v/>
      </c>
      <c r="X173" s="284" t="str">
        <f ca="1">IFERROR(IF(INDIRECT("'game1 ("&amp;$AD173&amp;")'!$a$2")="R",Season_Summary!X173,""),"")</f>
        <v/>
      </c>
      <c r="Y173" s="284" t="str">
        <f ca="1">IFERROR(IF(INDIRECT("'game1 ("&amp;$AD173&amp;")'!$a$2")="R",Season_Summary!Y173,""),"")</f>
        <v/>
      </c>
      <c r="Z173" s="284" t="str">
        <f ca="1">IFERROR(IF(INDIRECT("'game1 ("&amp;$AD173&amp;")'!$a$2")="R",Season_Summary!Z173,""),"")</f>
        <v/>
      </c>
      <c r="AA173" s="284" t="str">
        <f ca="1">IFERROR(IF(INDIRECT("'game1 ("&amp;$AD173&amp;")'!$a$2")="R",Season_Summary!AA173,""),"")</f>
        <v/>
      </c>
      <c r="AB173" s="284" t="str">
        <f ca="1">IFERROR(IF(INDIRECT("'game1 ("&amp;$AD173&amp;")'!$a$2")="R",Season_Summary!AB173,""),"")</f>
        <v/>
      </c>
      <c r="AC173" s="284" t="str">
        <f ca="1">IFERROR(IF(INDIRECT("'game1 ("&amp;$AD173&amp;")'!$a$2")="R",Season_Summary!AC173,""),"")</f>
        <v/>
      </c>
      <c r="AD173" s="165">
        <f t="shared" si="37"/>
        <v>36</v>
      </c>
    </row>
    <row r="174" spans="1:30" x14ac:dyDescent="0.25">
      <c r="A174" s="136" t="str">
        <f ca="1">IFERROR(IF(INDIRECT("'game1 ("&amp;$AD174&amp;")'!$a$2")="R",Season_Summary!A174,""),"")</f>
        <v/>
      </c>
      <c r="B174" s="137" t="str">
        <f ca="1">IFERROR(IF(INDIRECT("'game1 ("&amp;$AD174&amp;")'!$a$2")="R",Season_Summary!B174,""),"")</f>
        <v/>
      </c>
      <c r="C174" s="137" t="str">
        <f ca="1">IFERROR(IF(INDIRECT("'game1 ("&amp;$AD174&amp;")'!$a$2")="R",Season_Summary!C174,""),"")</f>
        <v/>
      </c>
      <c r="D174" s="138" t="str">
        <f ca="1">IFERROR(IF(INDIRECT("'game1 ("&amp;$AD174&amp;")'!$a$2")="R",Season_Summary!D174,""),"")</f>
        <v/>
      </c>
      <c r="E174" s="137" t="str">
        <f ca="1">IFERROR(IF(INDIRECT("'game1 ("&amp;$AD174&amp;")'!$a$2")="R",Season_Summary!E174,""),"")</f>
        <v/>
      </c>
      <c r="F174" s="137" t="str">
        <f ca="1">IFERROR(IF(INDIRECT("'game1 ("&amp;$AD174&amp;")'!$a$2")="R",Season_Summary!F174,""),"")</f>
        <v/>
      </c>
      <c r="G174" s="138" t="str">
        <f ca="1">IFERROR(IF(INDIRECT("'game1 ("&amp;$AD174&amp;")'!$a$2")="R",Season_Summary!G174,""),"")</f>
        <v/>
      </c>
      <c r="H174" s="137" t="str">
        <f ca="1">IFERROR(IF(INDIRECT("'game1 ("&amp;$AD174&amp;")'!$a$2")="R",Season_Summary!H174,""),"")</f>
        <v/>
      </c>
      <c r="I174" s="137" t="str">
        <f ca="1">IFERROR(IF(INDIRECT("'game1 ("&amp;$AD174&amp;")'!$a$2")="R",Season_Summary!I174,""),"")</f>
        <v/>
      </c>
      <c r="J174" s="138" t="str">
        <f ca="1">IFERROR(IF(INDIRECT("'game1 ("&amp;$AD174&amp;")'!$a$2")="R",Season_Summary!J174,""),"")</f>
        <v/>
      </c>
      <c r="K174" s="138" t="str">
        <f ca="1">IFERROR(IF(INDIRECT("'game1 ("&amp;$AD174&amp;")'!$a$2")="R",Season_Summary!K174,""),"")</f>
        <v/>
      </c>
      <c r="L174" s="137" t="str">
        <f ca="1">IFERROR(IF(INDIRECT("'game1 ("&amp;$AD174&amp;")'!$a$2")="R",Season_Summary!L174,""),"")</f>
        <v/>
      </c>
      <c r="M174" s="137" t="str">
        <f ca="1">IFERROR(IF(INDIRECT("'game1 ("&amp;$AD174&amp;")'!$a$2")="R",Season_Summary!M174,""),"")</f>
        <v/>
      </c>
      <c r="N174" s="146" t="str">
        <f ca="1">IFERROR(IF(INDIRECT("'game1 ("&amp;$AD174&amp;")'!$a$2")="R",Season_Summary!N174,""),"")</f>
        <v/>
      </c>
      <c r="O174" s="137" t="str">
        <f ca="1">IFERROR(IF(INDIRECT("'game1 ("&amp;$AD174&amp;")'!$a$2")="R",Season_Summary!O174,""),"")</f>
        <v/>
      </c>
      <c r="P174" s="146" t="str">
        <f ca="1">IFERROR(IF(INDIRECT("'game1 ("&amp;$AD174&amp;")'!$a$2")="R",Season_Summary!P174,""),"")</f>
        <v/>
      </c>
      <c r="Q174" s="137" t="str">
        <f ca="1">IFERROR(IF(INDIRECT("'game1 ("&amp;$AD174&amp;")'!$a$2")="R",Season_Summary!Q174,""),"")</f>
        <v/>
      </c>
      <c r="R174" s="137" t="str">
        <f ca="1">IFERROR(IF(INDIRECT("'game1 ("&amp;$AD174&amp;")'!$a$2")="R",Season_Summary!R174,""),"")</f>
        <v/>
      </c>
      <c r="S174" s="146" t="str">
        <f ca="1">IFERROR(IF(INDIRECT("'game1 ("&amp;$AD174&amp;")'!$a$2")="R",Season_Summary!S174,""),"")</f>
        <v/>
      </c>
      <c r="T174" s="284" t="str">
        <f ca="1">IFERROR(IF(INDIRECT("'game1 ("&amp;$AD174&amp;")'!$a$2")="R",Season_Summary!T174,""),"")</f>
        <v/>
      </c>
      <c r="U174" s="284" t="str">
        <f ca="1">IFERROR(IF(INDIRECT("'game1 ("&amp;$AD174&amp;")'!$a$2")="R",Season_Summary!U174,""),"")</f>
        <v/>
      </c>
      <c r="V174" s="284" t="str">
        <f ca="1">IFERROR(IF(INDIRECT("'game1 ("&amp;$AD174&amp;")'!$a$2")="R",Season_Summary!V174,""),"")</f>
        <v/>
      </c>
      <c r="W174" s="284" t="str">
        <f ca="1">IFERROR(IF(INDIRECT("'game1 ("&amp;$AD174&amp;")'!$a$2")="R",Season_Summary!W174,""),"")</f>
        <v/>
      </c>
      <c r="X174" s="284" t="str">
        <f ca="1">IFERROR(IF(INDIRECT("'game1 ("&amp;$AD174&amp;")'!$a$2")="R",Season_Summary!X174,""),"")</f>
        <v/>
      </c>
      <c r="Y174" s="284" t="str">
        <f ca="1">IFERROR(IF(INDIRECT("'game1 ("&amp;$AD174&amp;")'!$a$2")="R",Season_Summary!Y174,""),"")</f>
        <v/>
      </c>
      <c r="Z174" s="284" t="str">
        <f ca="1">IFERROR(IF(INDIRECT("'game1 ("&amp;$AD174&amp;")'!$a$2")="R",Season_Summary!Z174,""),"")</f>
        <v/>
      </c>
      <c r="AA174" s="284" t="str">
        <f ca="1">IFERROR(IF(INDIRECT("'game1 ("&amp;$AD174&amp;")'!$a$2")="R",Season_Summary!AA174,""),"")</f>
        <v/>
      </c>
      <c r="AB174" s="284" t="str">
        <f ca="1">IFERROR(IF(INDIRECT("'game1 ("&amp;$AD174&amp;")'!$a$2")="R",Season_Summary!AB174,""),"")</f>
        <v/>
      </c>
      <c r="AC174" s="284" t="str">
        <f ca="1">IFERROR(IF(INDIRECT("'game1 ("&amp;$AD174&amp;")'!$a$2")="R",Season_Summary!AC174,""),"")</f>
        <v/>
      </c>
      <c r="AD174" s="165">
        <f t="shared" si="37"/>
        <v>36</v>
      </c>
    </row>
    <row r="175" spans="1:30" x14ac:dyDescent="0.25">
      <c r="A175" s="221" t="str">
        <f ca="1">IFERROR(IF(INDIRECT("'game1 ("&amp;$AD175&amp;")'!$a$2")="R",Season_Summary!A175,""),"")</f>
        <v/>
      </c>
      <c r="B175" s="134" t="str">
        <f ca="1">IFERROR(IF(INDIRECT("'game1 ("&amp;$AD175&amp;")'!$a$2")="R",Season_Summary!B175,""),"")</f>
        <v/>
      </c>
      <c r="C175" s="134" t="str">
        <f ca="1">IFERROR(IF(INDIRECT("'game1 ("&amp;$AD175&amp;")'!$a$2")="R",Season_Summary!C175,""),"")</f>
        <v/>
      </c>
      <c r="D175" s="135" t="str">
        <f ca="1">IFERROR(IF(INDIRECT("'game1 ("&amp;$AD175&amp;")'!$a$2")="R",Season_Summary!D175,""),"")</f>
        <v/>
      </c>
      <c r="E175" s="134" t="str">
        <f ca="1">IFERROR(IF(INDIRECT("'game1 ("&amp;$AD175&amp;")'!$a$2")="R",Season_Summary!E175,""),"")</f>
        <v/>
      </c>
      <c r="F175" s="134" t="str">
        <f ca="1">IFERROR(IF(INDIRECT("'game1 ("&amp;$AD175&amp;")'!$a$2")="R",Season_Summary!F175,""),"")</f>
        <v/>
      </c>
      <c r="G175" s="135" t="str">
        <f ca="1">IFERROR(IF(INDIRECT("'game1 ("&amp;$AD175&amp;")'!$a$2")="R",Season_Summary!G175,""),"")</f>
        <v/>
      </c>
      <c r="H175" s="134" t="str">
        <f ca="1">IFERROR(IF(INDIRECT("'game1 ("&amp;$AD175&amp;")'!$a$2")="R",Season_Summary!H175,""),"")</f>
        <v/>
      </c>
      <c r="I175" s="134" t="str">
        <f ca="1">IFERROR(IF(INDIRECT("'game1 ("&amp;$AD175&amp;")'!$a$2")="R",Season_Summary!I175,""),"")</f>
        <v/>
      </c>
      <c r="J175" s="135" t="str">
        <f ca="1">IFERROR(IF(INDIRECT("'game1 ("&amp;$AD175&amp;")'!$a$2")="R",Season_Summary!J175,""),"")</f>
        <v/>
      </c>
      <c r="K175" s="135" t="str">
        <f ca="1">IFERROR(IF(INDIRECT("'game1 ("&amp;$AD175&amp;")'!$a$2")="R",Season_Summary!K175,""),"")</f>
        <v/>
      </c>
      <c r="L175" s="134" t="str">
        <f ca="1">IFERROR(IF(INDIRECT("'game1 ("&amp;$AD175&amp;")'!$a$2")="R",Season_Summary!L175,""),"")</f>
        <v/>
      </c>
      <c r="M175" s="134" t="str">
        <f ca="1">IFERROR(IF(INDIRECT("'game1 ("&amp;$AD175&amp;")'!$a$2")="R",Season_Summary!M175,""),"")</f>
        <v/>
      </c>
      <c r="N175" s="145" t="str">
        <f ca="1">IFERROR(IF(INDIRECT("'game1 ("&amp;$AD175&amp;")'!$a$2")="R",Season_Summary!N175,""),"")</f>
        <v/>
      </c>
      <c r="O175" s="134" t="str">
        <f ca="1">IFERROR(IF(INDIRECT("'game1 ("&amp;$AD175&amp;")'!$a$2")="R",Season_Summary!O175,""),"")</f>
        <v/>
      </c>
      <c r="P175" s="145" t="str">
        <f ca="1">IFERROR(IF(INDIRECT("'game1 ("&amp;$AD175&amp;")'!$a$2")="R",Season_Summary!P175,""),"")</f>
        <v/>
      </c>
      <c r="Q175" s="134" t="str">
        <f ca="1">IFERROR(IF(INDIRECT("'game1 ("&amp;$AD175&amp;")'!$a$2")="R",Season_Summary!Q175,""),"")</f>
        <v/>
      </c>
      <c r="R175" s="134" t="str">
        <f ca="1">IFERROR(IF(INDIRECT("'game1 ("&amp;$AD175&amp;")'!$a$2")="R",Season_Summary!R175,""),"")</f>
        <v/>
      </c>
      <c r="S175" s="145" t="str">
        <f ca="1">IFERROR(IF(INDIRECT("'game1 ("&amp;$AD175&amp;")'!$a$2")="R",Season_Summary!S175,""),"")</f>
        <v/>
      </c>
      <c r="T175" s="284" t="str">
        <f ca="1">IFERROR(IF(INDIRECT("'game1 ("&amp;$AD175&amp;")'!$a$2")="R",Season_Summary!T175,""),"")</f>
        <v/>
      </c>
      <c r="U175" s="284" t="str">
        <f ca="1">IFERROR(IF(INDIRECT("'game1 ("&amp;$AD175&amp;")'!$a$2")="R",Season_Summary!U175,""),"")</f>
        <v/>
      </c>
      <c r="V175" s="284" t="str">
        <f ca="1">IFERROR(IF(INDIRECT("'game1 ("&amp;$AD175&amp;")'!$a$2")="R",Season_Summary!V175,""),"")</f>
        <v/>
      </c>
      <c r="W175" s="284" t="str">
        <f ca="1">IFERROR(IF(INDIRECT("'game1 ("&amp;$AD175&amp;")'!$a$2")="R",Season_Summary!W175,""),"")</f>
        <v/>
      </c>
      <c r="X175" s="284" t="str">
        <f ca="1">IFERROR(IF(INDIRECT("'game1 ("&amp;$AD175&amp;")'!$a$2")="R",Season_Summary!X175,""),"")</f>
        <v/>
      </c>
      <c r="Y175" s="284" t="str">
        <f ca="1">IFERROR(IF(INDIRECT("'game1 ("&amp;$AD175&amp;")'!$a$2")="R",Season_Summary!Y175,""),"")</f>
        <v/>
      </c>
      <c r="Z175" s="284" t="str">
        <f ca="1">IFERROR(IF(INDIRECT("'game1 ("&amp;$AD175&amp;")'!$a$2")="R",Season_Summary!Z175,""),"")</f>
        <v/>
      </c>
      <c r="AA175" s="284" t="str">
        <f ca="1">IFERROR(IF(INDIRECT("'game1 ("&amp;$AD175&amp;")'!$a$2")="R",Season_Summary!AA175,""),"")</f>
        <v/>
      </c>
      <c r="AB175" s="284" t="str">
        <f ca="1">IFERROR(IF(INDIRECT("'game1 ("&amp;$AD175&amp;")'!$a$2")="R",Season_Summary!AB175,""),"")</f>
        <v/>
      </c>
      <c r="AC175" s="284" t="str">
        <f ca="1">IFERROR(IF(INDIRECT("'game1 ("&amp;$AD175&amp;")'!$a$2")="R",Season_Summary!AC175,""),"")</f>
        <v/>
      </c>
      <c r="AD175" s="165">
        <f t="shared" si="37"/>
        <v>37</v>
      </c>
    </row>
    <row r="176" spans="1:30" x14ac:dyDescent="0.25">
      <c r="A176" s="136" t="str">
        <f ca="1">IFERROR(IF(INDIRECT("'game1 ("&amp;$AD176&amp;")'!$a$2")="R",Season_Summary!A176,""),"")</f>
        <v/>
      </c>
      <c r="B176" s="137" t="str">
        <f ca="1">IFERROR(IF(INDIRECT("'game1 ("&amp;$AD176&amp;")'!$a$2")="R",Season_Summary!B176,""),"")</f>
        <v/>
      </c>
      <c r="C176" s="137" t="str">
        <f ca="1">IFERROR(IF(INDIRECT("'game1 ("&amp;$AD176&amp;")'!$a$2")="R",Season_Summary!C176,""),"")</f>
        <v/>
      </c>
      <c r="D176" s="138" t="str">
        <f ca="1">IFERROR(IF(INDIRECT("'game1 ("&amp;$AD176&amp;")'!$a$2")="R",Season_Summary!D176,""),"")</f>
        <v/>
      </c>
      <c r="E176" s="137" t="str">
        <f ca="1">IFERROR(IF(INDIRECT("'game1 ("&amp;$AD176&amp;")'!$a$2")="R",Season_Summary!E176,""),"")</f>
        <v/>
      </c>
      <c r="F176" s="137" t="str">
        <f ca="1">IFERROR(IF(INDIRECT("'game1 ("&amp;$AD176&amp;")'!$a$2")="R",Season_Summary!F176,""),"")</f>
        <v/>
      </c>
      <c r="G176" s="138" t="str">
        <f ca="1">IFERROR(IF(INDIRECT("'game1 ("&amp;$AD176&amp;")'!$a$2")="R",Season_Summary!G176,""),"")</f>
        <v/>
      </c>
      <c r="H176" s="137" t="str">
        <f ca="1">IFERROR(IF(INDIRECT("'game1 ("&amp;$AD176&amp;")'!$a$2")="R",Season_Summary!H176,""),"")</f>
        <v/>
      </c>
      <c r="I176" s="137" t="str">
        <f ca="1">IFERROR(IF(INDIRECT("'game1 ("&amp;$AD176&amp;")'!$a$2")="R",Season_Summary!I176,""),"")</f>
        <v/>
      </c>
      <c r="J176" s="138" t="str">
        <f ca="1">IFERROR(IF(INDIRECT("'game1 ("&amp;$AD176&amp;")'!$a$2")="R",Season_Summary!J176,""),"")</f>
        <v/>
      </c>
      <c r="K176" s="138" t="str">
        <f ca="1">IFERROR(IF(INDIRECT("'game1 ("&amp;$AD176&amp;")'!$a$2")="R",Season_Summary!K176,""),"")</f>
        <v/>
      </c>
      <c r="L176" s="137" t="str">
        <f ca="1">IFERROR(IF(INDIRECT("'game1 ("&amp;$AD176&amp;")'!$a$2")="R",Season_Summary!L176,""),"")</f>
        <v/>
      </c>
      <c r="M176" s="137" t="str">
        <f ca="1">IFERROR(IF(INDIRECT("'game1 ("&amp;$AD176&amp;")'!$a$2")="R",Season_Summary!M176,""),"")</f>
        <v/>
      </c>
      <c r="N176" s="146" t="str">
        <f ca="1">IFERROR(IF(INDIRECT("'game1 ("&amp;$AD176&amp;")'!$a$2")="R",Season_Summary!N176,""),"")</f>
        <v/>
      </c>
      <c r="O176" s="137" t="str">
        <f ca="1">IFERROR(IF(INDIRECT("'game1 ("&amp;$AD176&amp;")'!$a$2")="R",Season_Summary!O176,""),"")</f>
        <v/>
      </c>
      <c r="P176" s="146" t="str">
        <f ca="1">IFERROR(IF(INDIRECT("'game1 ("&amp;$AD176&amp;")'!$a$2")="R",Season_Summary!P176,""),"")</f>
        <v/>
      </c>
      <c r="Q176" s="137" t="str">
        <f ca="1">IFERROR(IF(INDIRECT("'game1 ("&amp;$AD176&amp;")'!$a$2")="R",Season_Summary!Q176,""),"")</f>
        <v/>
      </c>
      <c r="R176" s="137" t="str">
        <f ca="1">IFERROR(IF(INDIRECT("'game1 ("&amp;$AD176&amp;")'!$a$2")="R",Season_Summary!R176,""),"")</f>
        <v/>
      </c>
      <c r="S176" s="146" t="str">
        <f ca="1">IFERROR(IF(INDIRECT("'game1 ("&amp;$AD176&amp;")'!$a$2")="R",Season_Summary!S176,""),"")</f>
        <v/>
      </c>
      <c r="T176" s="284" t="str">
        <f ca="1">IFERROR(IF(INDIRECT("'game1 ("&amp;$AD176&amp;")'!$a$2")="R",Season_Summary!T176,""),"")</f>
        <v/>
      </c>
      <c r="U176" s="284" t="str">
        <f ca="1">IFERROR(IF(INDIRECT("'game1 ("&amp;$AD176&amp;")'!$a$2")="R",Season_Summary!U176,""),"")</f>
        <v/>
      </c>
      <c r="V176" s="284" t="str">
        <f ca="1">IFERROR(IF(INDIRECT("'game1 ("&amp;$AD176&amp;")'!$a$2")="R",Season_Summary!V176,""),"")</f>
        <v/>
      </c>
      <c r="W176" s="284" t="str">
        <f ca="1">IFERROR(IF(INDIRECT("'game1 ("&amp;$AD176&amp;")'!$a$2")="R",Season_Summary!W176,""),"")</f>
        <v/>
      </c>
      <c r="X176" s="284" t="str">
        <f ca="1">IFERROR(IF(INDIRECT("'game1 ("&amp;$AD176&amp;")'!$a$2")="R",Season_Summary!X176,""),"")</f>
        <v/>
      </c>
      <c r="Y176" s="284" t="str">
        <f ca="1">IFERROR(IF(INDIRECT("'game1 ("&amp;$AD176&amp;")'!$a$2")="R",Season_Summary!Y176,""),"")</f>
        <v/>
      </c>
      <c r="Z176" s="284" t="str">
        <f ca="1">IFERROR(IF(INDIRECT("'game1 ("&amp;$AD176&amp;")'!$a$2")="R",Season_Summary!Z176,""),"")</f>
        <v/>
      </c>
      <c r="AA176" s="284" t="str">
        <f ca="1">IFERROR(IF(INDIRECT("'game1 ("&amp;$AD176&amp;")'!$a$2")="R",Season_Summary!AA176,""),"")</f>
        <v/>
      </c>
      <c r="AB176" s="284" t="str">
        <f ca="1">IFERROR(IF(INDIRECT("'game1 ("&amp;$AD176&amp;")'!$a$2")="R",Season_Summary!AB176,""),"")</f>
        <v/>
      </c>
      <c r="AC176" s="284" t="str">
        <f ca="1">IFERROR(IF(INDIRECT("'game1 ("&amp;$AD176&amp;")'!$a$2")="R",Season_Summary!AC176,""),"")</f>
        <v/>
      </c>
      <c r="AD176" s="165">
        <f t="shared" si="37"/>
        <v>37</v>
      </c>
    </row>
    <row r="177" spans="1:30" x14ac:dyDescent="0.25">
      <c r="A177" s="221" t="str">
        <f ca="1">IFERROR(IF(INDIRECT("'game1 ("&amp;$AD177&amp;")'!$a$2")="R",Season_Summary!A177,""),"")</f>
        <v/>
      </c>
      <c r="B177" s="134" t="str">
        <f ca="1">IFERROR(IF(INDIRECT("'game1 ("&amp;$AD177&amp;")'!$a$2")="R",Season_Summary!B177,""),"")</f>
        <v/>
      </c>
      <c r="C177" s="134" t="str">
        <f ca="1">IFERROR(IF(INDIRECT("'game1 ("&amp;$AD177&amp;")'!$a$2")="R",Season_Summary!C177,""),"")</f>
        <v/>
      </c>
      <c r="D177" s="135" t="str">
        <f ca="1">IFERROR(IF(INDIRECT("'game1 ("&amp;$AD177&amp;")'!$a$2")="R",Season_Summary!D177,""),"")</f>
        <v/>
      </c>
      <c r="E177" s="134" t="str">
        <f ca="1">IFERROR(IF(INDIRECT("'game1 ("&amp;$AD177&amp;")'!$a$2")="R",Season_Summary!E177,""),"")</f>
        <v/>
      </c>
      <c r="F177" s="134" t="str">
        <f ca="1">IFERROR(IF(INDIRECT("'game1 ("&amp;$AD177&amp;")'!$a$2")="R",Season_Summary!F177,""),"")</f>
        <v/>
      </c>
      <c r="G177" s="135" t="str">
        <f ca="1">IFERROR(IF(INDIRECT("'game1 ("&amp;$AD177&amp;")'!$a$2")="R",Season_Summary!G177,""),"")</f>
        <v/>
      </c>
      <c r="H177" s="134" t="str">
        <f ca="1">IFERROR(IF(INDIRECT("'game1 ("&amp;$AD177&amp;")'!$a$2")="R",Season_Summary!H177,""),"")</f>
        <v/>
      </c>
      <c r="I177" s="134" t="str">
        <f ca="1">IFERROR(IF(INDIRECT("'game1 ("&amp;$AD177&amp;")'!$a$2")="R",Season_Summary!I177,""),"")</f>
        <v/>
      </c>
      <c r="J177" s="135" t="str">
        <f ca="1">IFERROR(IF(INDIRECT("'game1 ("&amp;$AD177&amp;")'!$a$2")="R",Season_Summary!J177,""),"")</f>
        <v/>
      </c>
      <c r="K177" s="135" t="str">
        <f ca="1">IFERROR(IF(INDIRECT("'game1 ("&amp;$AD177&amp;")'!$a$2")="R",Season_Summary!K177,""),"")</f>
        <v/>
      </c>
      <c r="L177" s="134" t="str">
        <f ca="1">IFERROR(IF(INDIRECT("'game1 ("&amp;$AD177&amp;")'!$a$2")="R",Season_Summary!L177,""),"")</f>
        <v/>
      </c>
      <c r="M177" s="134" t="str">
        <f ca="1">IFERROR(IF(INDIRECT("'game1 ("&amp;$AD177&amp;")'!$a$2")="R",Season_Summary!M177,""),"")</f>
        <v/>
      </c>
      <c r="N177" s="145" t="str">
        <f ca="1">IFERROR(IF(INDIRECT("'game1 ("&amp;$AD177&amp;")'!$a$2")="R",Season_Summary!N177,""),"")</f>
        <v/>
      </c>
      <c r="O177" s="134" t="str">
        <f ca="1">IFERROR(IF(INDIRECT("'game1 ("&amp;$AD177&amp;")'!$a$2")="R",Season_Summary!O177,""),"")</f>
        <v/>
      </c>
      <c r="P177" s="145" t="str">
        <f ca="1">IFERROR(IF(INDIRECT("'game1 ("&amp;$AD177&amp;")'!$a$2")="R",Season_Summary!P177,""),"")</f>
        <v/>
      </c>
      <c r="Q177" s="134" t="str">
        <f ca="1">IFERROR(IF(INDIRECT("'game1 ("&amp;$AD177&amp;")'!$a$2")="R",Season_Summary!Q177,""),"")</f>
        <v/>
      </c>
      <c r="R177" s="134" t="str">
        <f ca="1">IFERROR(IF(INDIRECT("'game1 ("&amp;$AD177&amp;")'!$a$2")="R",Season_Summary!R177,""),"")</f>
        <v/>
      </c>
      <c r="S177" s="145" t="str">
        <f ca="1">IFERROR(IF(INDIRECT("'game1 ("&amp;$AD177&amp;")'!$a$2")="R",Season_Summary!S177,""),"")</f>
        <v/>
      </c>
      <c r="T177" s="284" t="str">
        <f ca="1">IFERROR(IF(INDIRECT("'game1 ("&amp;$AD177&amp;")'!$a$2")="R",Season_Summary!T177,""),"")</f>
        <v/>
      </c>
      <c r="U177" s="284" t="str">
        <f ca="1">IFERROR(IF(INDIRECT("'game1 ("&amp;$AD177&amp;")'!$a$2")="R",Season_Summary!U177,""),"")</f>
        <v/>
      </c>
      <c r="V177" s="284" t="str">
        <f ca="1">IFERROR(IF(INDIRECT("'game1 ("&amp;$AD177&amp;")'!$a$2")="R",Season_Summary!V177,""),"")</f>
        <v/>
      </c>
      <c r="W177" s="284" t="str">
        <f ca="1">IFERROR(IF(INDIRECT("'game1 ("&amp;$AD177&amp;")'!$a$2")="R",Season_Summary!W177,""),"")</f>
        <v/>
      </c>
      <c r="X177" s="284" t="str">
        <f ca="1">IFERROR(IF(INDIRECT("'game1 ("&amp;$AD177&amp;")'!$a$2")="R",Season_Summary!X177,""),"")</f>
        <v/>
      </c>
      <c r="Y177" s="284" t="str">
        <f ca="1">IFERROR(IF(INDIRECT("'game1 ("&amp;$AD177&amp;")'!$a$2")="R",Season_Summary!Y177,""),"")</f>
        <v/>
      </c>
      <c r="Z177" s="284" t="str">
        <f ca="1">IFERROR(IF(INDIRECT("'game1 ("&amp;$AD177&amp;")'!$a$2")="R",Season_Summary!Z177,""),"")</f>
        <v/>
      </c>
      <c r="AA177" s="284" t="str">
        <f ca="1">IFERROR(IF(INDIRECT("'game1 ("&amp;$AD177&amp;")'!$a$2")="R",Season_Summary!AA177,""),"")</f>
        <v/>
      </c>
      <c r="AB177" s="284" t="str">
        <f ca="1">IFERROR(IF(INDIRECT("'game1 ("&amp;$AD177&amp;")'!$a$2")="R",Season_Summary!AB177,""),"")</f>
        <v/>
      </c>
      <c r="AC177" s="284" t="str">
        <f ca="1">IFERROR(IF(INDIRECT("'game1 ("&amp;$AD177&amp;")'!$a$2")="R",Season_Summary!AC177,""),"")</f>
        <v/>
      </c>
      <c r="AD177" s="165">
        <f t="shared" si="37"/>
        <v>38</v>
      </c>
    </row>
    <row r="178" spans="1:30" x14ac:dyDescent="0.25">
      <c r="A178" s="136" t="str">
        <f ca="1">IFERROR(IF(INDIRECT("'game1 ("&amp;$AD178&amp;")'!$a$2")="R",Season_Summary!A178,""),"")</f>
        <v/>
      </c>
      <c r="B178" s="137" t="str">
        <f ca="1">IFERROR(IF(INDIRECT("'game1 ("&amp;$AD178&amp;")'!$a$2")="R",Season_Summary!B178,""),"")</f>
        <v/>
      </c>
      <c r="C178" s="137" t="str">
        <f ca="1">IFERROR(IF(INDIRECT("'game1 ("&amp;$AD178&amp;")'!$a$2")="R",Season_Summary!C178,""),"")</f>
        <v/>
      </c>
      <c r="D178" s="138" t="str">
        <f ca="1">IFERROR(IF(INDIRECT("'game1 ("&amp;$AD178&amp;")'!$a$2")="R",Season_Summary!D178,""),"")</f>
        <v/>
      </c>
      <c r="E178" s="137" t="str">
        <f ca="1">IFERROR(IF(INDIRECT("'game1 ("&amp;$AD178&amp;")'!$a$2")="R",Season_Summary!E178,""),"")</f>
        <v/>
      </c>
      <c r="F178" s="137" t="str">
        <f ca="1">IFERROR(IF(INDIRECT("'game1 ("&amp;$AD178&amp;")'!$a$2")="R",Season_Summary!F178,""),"")</f>
        <v/>
      </c>
      <c r="G178" s="138" t="str">
        <f ca="1">IFERROR(IF(INDIRECT("'game1 ("&amp;$AD178&amp;")'!$a$2")="R",Season_Summary!G178,""),"")</f>
        <v/>
      </c>
      <c r="H178" s="137" t="str">
        <f ca="1">IFERROR(IF(INDIRECT("'game1 ("&amp;$AD178&amp;")'!$a$2")="R",Season_Summary!H178,""),"")</f>
        <v/>
      </c>
      <c r="I178" s="137" t="str">
        <f ca="1">IFERROR(IF(INDIRECT("'game1 ("&amp;$AD178&amp;")'!$a$2")="R",Season_Summary!I178,""),"")</f>
        <v/>
      </c>
      <c r="J178" s="138" t="str">
        <f ca="1">IFERROR(IF(INDIRECT("'game1 ("&amp;$AD178&amp;")'!$a$2")="R",Season_Summary!J178,""),"")</f>
        <v/>
      </c>
      <c r="K178" s="138" t="str">
        <f ca="1">IFERROR(IF(INDIRECT("'game1 ("&amp;$AD178&amp;")'!$a$2")="R",Season_Summary!K178,""),"")</f>
        <v/>
      </c>
      <c r="L178" s="137" t="str">
        <f ca="1">IFERROR(IF(INDIRECT("'game1 ("&amp;$AD178&amp;")'!$a$2")="R",Season_Summary!L178,""),"")</f>
        <v/>
      </c>
      <c r="M178" s="137" t="str">
        <f ca="1">IFERROR(IF(INDIRECT("'game1 ("&amp;$AD178&amp;")'!$a$2")="R",Season_Summary!M178,""),"")</f>
        <v/>
      </c>
      <c r="N178" s="146" t="str">
        <f ca="1">IFERROR(IF(INDIRECT("'game1 ("&amp;$AD178&amp;")'!$a$2")="R",Season_Summary!N178,""),"")</f>
        <v/>
      </c>
      <c r="O178" s="137" t="str">
        <f ca="1">IFERROR(IF(INDIRECT("'game1 ("&amp;$AD178&amp;")'!$a$2")="R",Season_Summary!O178,""),"")</f>
        <v/>
      </c>
      <c r="P178" s="146" t="str">
        <f ca="1">IFERROR(IF(INDIRECT("'game1 ("&amp;$AD178&amp;")'!$a$2")="R",Season_Summary!P178,""),"")</f>
        <v/>
      </c>
      <c r="Q178" s="137" t="str">
        <f ca="1">IFERROR(IF(INDIRECT("'game1 ("&amp;$AD178&amp;")'!$a$2")="R",Season_Summary!Q178,""),"")</f>
        <v/>
      </c>
      <c r="R178" s="137" t="str">
        <f ca="1">IFERROR(IF(INDIRECT("'game1 ("&amp;$AD178&amp;")'!$a$2")="R",Season_Summary!R178,""),"")</f>
        <v/>
      </c>
      <c r="S178" s="146" t="str">
        <f ca="1">IFERROR(IF(INDIRECT("'game1 ("&amp;$AD178&amp;")'!$a$2")="R",Season_Summary!S178,""),"")</f>
        <v/>
      </c>
      <c r="T178" s="284" t="str">
        <f ca="1">IFERROR(IF(INDIRECT("'game1 ("&amp;$AD178&amp;")'!$a$2")="R",Season_Summary!T178,""),"")</f>
        <v/>
      </c>
      <c r="U178" s="284" t="str">
        <f ca="1">IFERROR(IF(INDIRECT("'game1 ("&amp;$AD178&amp;")'!$a$2")="R",Season_Summary!U178,""),"")</f>
        <v/>
      </c>
      <c r="V178" s="284" t="str">
        <f ca="1">IFERROR(IF(INDIRECT("'game1 ("&amp;$AD178&amp;")'!$a$2")="R",Season_Summary!V178,""),"")</f>
        <v/>
      </c>
      <c r="W178" s="284" t="str">
        <f ca="1">IFERROR(IF(INDIRECT("'game1 ("&amp;$AD178&amp;")'!$a$2")="R",Season_Summary!W178,""),"")</f>
        <v/>
      </c>
      <c r="X178" s="284" t="str">
        <f ca="1">IFERROR(IF(INDIRECT("'game1 ("&amp;$AD178&amp;")'!$a$2")="R",Season_Summary!X178,""),"")</f>
        <v/>
      </c>
      <c r="Y178" s="284" t="str">
        <f ca="1">IFERROR(IF(INDIRECT("'game1 ("&amp;$AD178&amp;")'!$a$2")="R",Season_Summary!Y178,""),"")</f>
        <v/>
      </c>
      <c r="Z178" s="284" t="str">
        <f ca="1">IFERROR(IF(INDIRECT("'game1 ("&amp;$AD178&amp;")'!$a$2")="R",Season_Summary!Z178,""),"")</f>
        <v/>
      </c>
      <c r="AA178" s="284" t="str">
        <f ca="1">IFERROR(IF(INDIRECT("'game1 ("&amp;$AD178&amp;")'!$a$2")="R",Season_Summary!AA178,""),"")</f>
        <v/>
      </c>
      <c r="AB178" s="284" t="str">
        <f ca="1">IFERROR(IF(INDIRECT("'game1 ("&amp;$AD178&amp;")'!$a$2")="R",Season_Summary!AB178,""),"")</f>
        <v/>
      </c>
      <c r="AC178" s="284" t="str">
        <f ca="1">IFERROR(IF(INDIRECT("'game1 ("&amp;$AD178&amp;")'!$a$2")="R",Season_Summary!AC178,""),"")</f>
        <v/>
      </c>
      <c r="AD178" s="165">
        <f t="shared" si="37"/>
        <v>38</v>
      </c>
    </row>
    <row r="179" spans="1:30" x14ac:dyDescent="0.25">
      <c r="A179" s="221" t="str">
        <f ca="1">IFERROR(IF(INDIRECT("'game1 ("&amp;$AD179&amp;")'!$a$2")="R",Season_Summary!A179,""),"")</f>
        <v/>
      </c>
      <c r="B179" s="134" t="str">
        <f ca="1">IFERROR(IF(INDIRECT("'game1 ("&amp;$AD179&amp;")'!$a$2")="R",Season_Summary!B179,""),"")</f>
        <v/>
      </c>
      <c r="C179" s="134" t="str">
        <f ca="1">IFERROR(IF(INDIRECT("'game1 ("&amp;$AD179&amp;")'!$a$2")="R",Season_Summary!C179,""),"")</f>
        <v/>
      </c>
      <c r="D179" s="135" t="str">
        <f ca="1">IFERROR(IF(INDIRECT("'game1 ("&amp;$AD179&amp;")'!$a$2")="R",Season_Summary!D179,""),"")</f>
        <v/>
      </c>
      <c r="E179" s="134" t="str">
        <f ca="1">IFERROR(IF(INDIRECT("'game1 ("&amp;$AD179&amp;")'!$a$2")="R",Season_Summary!E179,""),"")</f>
        <v/>
      </c>
      <c r="F179" s="134" t="str">
        <f ca="1">IFERROR(IF(INDIRECT("'game1 ("&amp;$AD179&amp;")'!$a$2")="R",Season_Summary!F179,""),"")</f>
        <v/>
      </c>
      <c r="G179" s="135" t="str">
        <f ca="1">IFERROR(IF(INDIRECT("'game1 ("&amp;$AD179&amp;")'!$a$2")="R",Season_Summary!G179,""),"")</f>
        <v/>
      </c>
      <c r="H179" s="134" t="str">
        <f ca="1">IFERROR(IF(INDIRECT("'game1 ("&amp;$AD179&amp;")'!$a$2")="R",Season_Summary!H179,""),"")</f>
        <v/>
      </c>
      <c r="I179" s="134" t="str">
        <f ca="1">IFERROR(IF(INDIRECT("'game1 ("&amp;$AD179&amp;")'!$a$2")="R",Season_Summary!I179,""),"")</f>
        <v/>
      </c>
      <c r="J179" s="135" t="str">
        <f ca="1">IFERROR(IF(INDIRECT("'game1 ("&amp;$AD179&amp;")'!$a$2")="R",Season_Summary!J179,""),"")</f>
        <v/>
      </c>
      <c r="K179" s="135" t="str">
        <f ca="1">IFERROR(IF(INDIRECT("'game1 ("&amp;$AD179&amp;")'!$a$2")="R",Season_Summary!K179,""),"")</f>
        <v/>
      </c>
      <c r="L179" s="134" t="str">
        <f ca="1">IFERROR(IF(INDIRECT("'game1 ("&amp;$AD179&amp;")'!$a$2")="R",Season_Summary!L179,""),"")</f>
        <v/>
      </c>
      <c r="M179" s="134" t="str">
        <f ca="1">IFERROR(IF(INDIRECT("'game1 ("&amp;$AD179&amp;")'!$a$2")="R",Season_Summary!M179,""),"")</f>
        <v/>
      </c>
      <c r="N179" s="145" t="str">
        <f ca="1">IFERROR(IF(INDIRECT("'game1 ("&amp;$AD179&amp;")'!$a$2")="R",Season_Summary!N179,""),"")</f>
        <v/>
      </c>
      <c r="O179" s="134" t="str">
        <f ca="1">IFERROR(IF(INDIRECT("'game1 ("&amp;$AD179&amp;")'!$a$2")="R",Season_Summary!O179,""),"")</f>
        <v/>
      </c>
      <c r="P179" s="145" t="str">
        <f ca="1">IFERROR(IF(INDIRECT("'game1 ("&amp;$AD179&amp;")'!$a$2")="R",Season_Summary!P179,""),"")</f>
        <v/>
      </c>
      <c r="Q179" s="134" t="str">
        <f ca="1">IFERROR(IF(INDIRECT("'game1 ("&amp;$AD179&amp;")'!$a$2")="R",Season_Summary!Q179,""),"")</f>
        <v/>
      </c>
      <c r="R179" s="134" t="str">
        <f ca="1">IFERROR(IF(INDIRECT("'game1 ("&amp;$AD179&amp;")'!$a$2")="R",Season_Summary!R179,""),"")</f>
        <v/>
      </c>
      <c r="S179" s="145" t="str">
        <f ca="1">IFERROR(IF(INDIRECT("'game1 ("&amp;$AD179&amp;")'!$a$2")="R",Season_Summary!S179,""),"")</f>
        <v/>
      </c>
      <c r="T179" s="284" t="str">
        <f ca="1">IFERROR(IF(INDIRECT("'game1 ("&amp;$AD179&amp;")'!$a$2")="R",Season_Summary!T179,""),"")</f>
        <v/>
      </c>
      <c r="U179" s="284" t="str">
        <f ca="1">IFERROR(IF(INDIRECT("'game1 ("&amp;$AD179&amp;")'!$a$2")="R",Season_Summary!U179,""),"")</f>
        <v/>
      </c>
      <c r="V179" s="284" t="str">
        <f ca="1">IFERROR(IF(INDIRECT("'game1 ("&amp;$AD179&amp;")'!$a$2")="R",Season_Summary!V179,""),"")</f>
        <v/>
      </c>
      <c r="W179" s="284" t="str">
        <f ca="1">IFERROR(IF(INDIRECT("'game1 ("&amp;$AD179&amp;")'!$a$2")="R",Season_Summary!W179,""),"")</f>
        <v/>
      </c>
      <c r="X179" s="284" t="str">
        <f ca="1">IFERROR(IF(INDIRECT("'game1 ("&amp;$AD179&amp;")'!$a$2")="R",Season_Summary!X179,""),"")</f>
        <v/>
      </c>
      <c r="Y179" s="284" t="str">
        <f ca="1">IFERROR(IF(INDIRECT("'game1 ("&amp;$AD179&amp;")'!$a$2")="R",Season_Summary!Y179,""),"")</f>
        <v/>
      </c>
      <c r="Z179" s="284" t="str">
        <f ca="1">IFERROR(IF(INDIRECT("'game1 ("&amp;$AD179&amp;")'!$a$2")="R",Season_Summary!Z179,""),"")</f>
        <v/>
      </c>
      <c r="AA179" s="284" t="str">
        <f ca="1">IFERROR(IF(INDIRECT("'game1 ("&amp;$AD179&amp;")'!$a$2")="R",Season_Summary!AA179,""),"")</f>
        <v/>
      </c>
      <c r="AB179" s="284" t="str">
        <f ca="1">IFERROR(IF(INDIRECT("'game1 ("&amp;$AD179&amp;")'!$a$2")="R",Season_Summary!AB179,""),"")</f>
        <v/>
      </c>
      <c r="AC179" s="284" t="str">
        <f ca="1">IFERROR(IF(INDIRECT("'game1 ("&amp;$AD179&amp;")'!$a$2")="R",Season_Summary!AC179,""),"")</f>
        <v/>
      </c>
      <c r="AD179" s="165">
        <f t="shared" si="37"/>
        <v>39</v>
      </c>
    </row>
    <row r="180" spans="1:30" x14ac:dyDescent="0.25">
      <c r="A180" s="136" t="str">
        <f ca="1">IFERROR(IF(INDIRECT("'game1 ("&amp;$AD180&amp;")'!$a$2")="R",Season_Summary!A180,""),"")</f>
        <v/>
      </c>
      <c r="B180" s="137" t="str">
        <f ca="1">IFERROR(IF(INDIRECT("'game1 ("&amp;$AD180&amp;")'!$a$2")="R",Season_Summary!B180,""),"")</f>
        <v/>
      </c>
      <c r="C180" s="137" t="str">
        <f ca="1">IFERROR(IF(INDIRECT("'game1 ("&amp;$AD180&amp;")'!$a$2")="R",Season_Summary!C180,""),"")</f>
        <v/>
      </c>
      <c r="D180" s="138" t="str">
        <f ca="1">IFERROR(IF(INDIRECT("'game1 ("&amp;$AD180&amp;")'!$a$2")="R",Season_Summary!D180,""),"")</f>
        <v/>
      </c>
      <c r="E180" s="137" t="str">
        <f ca="1">IFERROR(IF(INDIRECT("'game1 ("&amp;$AD180&amp;")'!$a$2")="R",Season_Summary!E180,""),"")</f>
        <v/>
      </c>
      <c r="F180" s="137" t="str">
        <f ca="1">IFERROR(IF(INDIRECT("'game1 ("&amp;$AD180&amp;")'!$a$2")="R",Season_Summary!F180,""),"")</f>
        <v/>
      </c>
      <c r="G180" s="138" t="str">
        <f ca="1">IFERROR(IF(INDIRECT("'game1 ("&amp;$AD180&amp;")'!$a$2")="R",Season_Summary!G180,""),"")</f>
        <v/>
      </c>
      <c r="H180" s="137" t="str">
        <f ca="1">IFERROR(IF(INDIRECT("'game1 ("&amp;$AD180&amp;")'!$a$2")="R",Season_Summary!H180,""),"")</f>
        <v/>
      </c>
      <c r="I180" s="137" t="str">
        <f ca="1">IFERROR(IF(INDIRECT("'game1 ("&amp;$AD180&amp;")'!$a$2")="R",Season_Summary!I180,""),"")</f>
        <v/>
      </c>
      <c r="J180" s="138" t="str">
        <f ca="1">IFERROR(IF(INDIRECT("'game1 ("&amp;$AD180&amp;")'!$a$2")="R",Season_Summary!J180,""),"")</f>
        <v/>
      </c>
      <c r="K180" s="138" t="str">
        <f ca="1">IFERROR(IF(INDIRECT("'game1 ("&amp;$AD180&amp;")'!$a$2")="R",Season_Summary!K180,""),"")</f>
        <v/>
      </c>
      <c r="L180" s="137" t="str">
        <f ca="1">IFERROR(IF(INDIRECT("'game1 ("&amp;$AD180&amp;")'!$a$2")="R",Season_Summary!L180,""),"")</f>
        <v/>
      </c>
      <c r="M180" s="137" t="str">
        <f ca="1">IFERROR(IF(INDIRECT("'game1 ("&amp;$AD180&amp;")'!$a$2")="R",Season_Summary!M180,""),"")</f>
        <v/>
      </c>
      <c r="N180" s="146" t="str">
        <f ca="1">IFERROR(IF(INDIRECT("'game1 ("&amp;$AD180&amp;")'!$a$2")="R",Season_Summary!N180,""),"")</f>
        <v/>
      </c>
      <c r="O180" s="137" t="str">
        <f ca="1">IFERROR(IF(INDIRECT("'game1 ("&amp;$AD180&amp;")'!$a$2")="R",Season_Summary!O180,""),"")</f>
        <v/>
      </c>
      <c r="P180" s="146" t="str">
        <f ca="1">IFERROR(IF(INDIRECT("'game1 ("&amp;$AD180&amp;")'!$a$2")="R",Season_Summary!P180,""),"")</f>
        <v/>
      </c>
      <c r="Q180" s="137" t="str">
        <f ca="1">IFERROR(IF(INDIRECT("'game1 ("&amp;$AD180&amp;")'!$a$2")="R",Season_Summary!Q180,""),"")</f>
        <v/>
      </c>
      <c r="R180" s="137" t="str">
        <f ca="1">IFERROR(IF(INDIRECT("'game1 ("&amp;$AD180&amp;")'!$a$2")="R",Season_Summary!R180,""),"")</f>
        <v/>
      </c>
      <c r="S180" s="146" t="str">
        <f ca="1">IFERROR(IF(INDIRECT("'game1 ("&amp;$AD180&amp;")'!$a$2")="R",Season_Summary!S180,""),"")</f>
        <v/>
      </c>
      <c r="T180" s="284" t="str">
        <f ca="1">IFERROR(IF(INDIRECT("'game1 ("&amp;$AD180&amp;")'!$a$2")="R",Season_Summary!T180,""),"")</f>
        <v/>
      </c>
      <c r="U180" s="284" t="str">
        <f ca="1">IFERROR(IF(INDIRECT("'game1 ("&amp;$AD180&amp;")'!$a$2")="R",Season_Summary!U180,""),"")</f>
        <v/>
      </c>
      <c r="V180" s="284" t="str">
        <f ca="1">IFERROR(IF(INDIRECT("'game1 ("&amp;$AD180&amp;")'!$a$2")="R",Season_Summary!V180,""),"")</f>
        <v/>
      </c>
      <c r="W180" s="284" t="str">
        <f ca="1">IFERROR(IF(INDIRECT("'game1 ("&amp;$AD180&amp;")'!$a$2")="R",Season_Summary!W180,""),"")</f>
        <v/>
      </c>
      <c r="X180" s="284" t="str">
        <f ca="1">IFERROR(IF(INDIRECT("'game1 ("&amp;$AD180&amp;")'!$a$2")="R",Season_Summary!X180,""),"")</f>
        <v/>
      </c>
      <c r="Y180" s="284" t="str">
        <f ca="1">IFERROR(IF(INDIRECT("'game1 ("&amp;$AD180&amp;")'!$a$2")="R",Season_Summary!Y180,""),"")</f>
        <v/>
      </c>
      <c r="Z180" s="284" t="str">
        <f ca="1">IFERROR(IF(INDIRECT("'game1 ("&amp;$AD180&amp;")'!$a$2")="R",Season_Summary!Z180,""),"")</f>
        <v/>
      </c>
      <c r="AA180" s="284" t="str">
        <f ca="1">IFERROR(IF(INDIRECT("'game1 ("&amp;$AD180&amp;")'!$a$2")="R",Season_Summary!AA180,""),"")</f>
        <v/>
      </c>
      <c r="AB180" s="284" t="str">
        <f ca="1">IFERROR(IF(INDIRECT("'game1 ("&amp;$AD180&amp;")'!$a$2")="R",Season_Summary!AB180,""),"")</f>
        <v/>
      </c>
      <c r="AC180" s="284" t="str">
        <f ca="1">IFERROR(IF(INDIRECT("'game1 ("&amp;$AD180&amp;")'!$a$2")="R",Season_Summary!AC180,""),"")</f>
        <v/>
      </c>
      <c r="AD180" s="165">
        <f t="shared" si="37"/>
        <v>39</v>
      </c>
    </row>
    <row r="181" spans="1:30" x14ac:dyDescent="0.25">
      <c r="A181" s="221" t="str">
        <f ca="1">IFERROR(IF(INDIRECT("'game1 ("&amp;$AD181&amp;")'!$a$2")="R",Season_Summary!A181,""),"")</f>
        <v/>
      </c>
      <c r="B181" s="134" t="str">
        <f ca="1">IFERROR(IF(INDIRECT("'game1 ("&amp;$AD181&amp;")'!$a$2")="R",Season_Summary!B181,""),"")</f>
        <v/>
      </c>
      <c r="C181" s="134" t="str">
        <f ca="1">IFERROR(IF(INDIRECT("'game1 ("&amp;$AD181&amp;")'!$a$2")="R",Season_Summary!C181,""),"")</f>
        <v/>
      </c>
      <c r="D181" s="135" t="str">
        <f ca="1">IFERROR(IF(INDIRECT("'game1 ("&amp;$AD181&amp;")'!$a$2")="R",Season_Summary!D181,""),"")</f>
        <v/>
      </c>
      <c r="E181" s="134" t="str">
        <f ca="1">IFERROR(IF(INDIRECT("'game1 ("&amp;$AD181&amp;")'!$a$2")="R",Season_Summary!E181,""),"")</f>
        <v/>
      </c>
      <c r="F181" s="134" t="str">
        <f ca="1">IFERROR(IF(INDIRECT("'game1 ("&amp;$AD181&amp;")'!$a$2")="R",Season_Summary!F181,""),"")</f>
        <v/>
      </c>
      <c r="G181" s="135" t="str">
        <f ca="1">IFERROR(IF(INDIRECT("'game1 ("&amp;$AD181&amp;")'!$a$2")="R",Season_Summary!G181,""),"")</f>
        <v/>
      </c>
      <c r="H181" s="134" t="str">
        <f ca="1">IFERROR(IF(INDIRECT("'game1 ("&amp;$AD181&amp;")'!$a$2")="R",Season_Summary!H181,""),"")</f>
        <v/>
      </c>
      <c r="I181" s="134" t="str">
        <f ca="1">IFERROR(IF(INDIRECT("'game1 ("&amp;$AD181&amp;")'!$a$2")="R",Season_Summary!I181,""),"")</f>
        <v/>
      </c>
      <c r="J181" s="135" t="str">
        <f ca="1">IFERROR(IF(INDIRECT("'game1 ("&amp;$AD181&amp;")'!$a$2")="R",Season_Summary!J181,""),"")</f>
        <v/>
      </c>
      <c r="K181" s="135" t="str">
        <f ca="1">IFERROR(IF(INDIRECT("'game1 ("&amp;$AD181&amp;")'!$a$2")="R",Season_Summary!K181,""),"")</f>
        <v/>
      </c>
      <c r="L181" s="134" t="str">
        <f ca="1">IFERROR(IF(INDIRECT("'game1 ("&amp;$AD181&amp;")'!$a$2")="R",Season_Summary!L181,""),"")</f>
        <v/>
      </c>
      <c r="M181" s="134" t="str">
        <f ca="1">IFERROR(IF(INDIRECT("'game1 ("&amp;$AD181&amp;")'!$a$2")="R",Season_Summary!M181,""),"")</f>
        <v/>
      </c>
      <c r="N181" s="145" t="str">
        <f ca="1">IFERROR(IF(INDIRECT("'game1 ("&amp;$AD181&amp;")'!$a$2")="R",Season_Summary!N181,""),"")</f>
        <v/>
      </c>
      <c r="O181" s="134" t="str">
        <f ca="1">IFERROR(IF(INDIRECT("'game1 ("&amp;$AD181&amp;")'!$a$2")="R",Season_Summary!O181,""),"")</f>
        <v/>
      </c>
      <c r="P181" s="145" t="str">
        <f ca="1">IFERROR(IF(INDIRECT("'game1 ("&amp;$AD181&amp;")'!$a$2")="R",Season_Summary!P181,""),"")</f>
        <v/>
      </c>
      <c r="Q181" s="134" t="str">
        <f ca="1">IFERROR(IF(INDIRECT("'game1 ("&amp;$AD181&amp;")'!$a$2")="R",Season_Summary!Q181,""),"")</f>
        <v/>
      </c>
      <c r="R181" s="134" t="str">
        <f ca="1">IFERROR(IF(INDIRECT("'game1 ("&amp;$AD181&amp;")'!$a$2")="R",Season_Summary!R181,""),"")</f>
        <v/>
      </c>
      <c r="S181" s="145" t="str">
        <f ca="1">IFERROR(IF(INDIRECT("'game1 ("&amp;$AD181&amp;")'!$a$2")="R",Season_Summary!S181,""),"")</f>
        <v/>
      </c>
      <c r="T181" s="284" t="str">
        <f ca="1">IFERROR(IF(INDIRECT("'game1 ("&amp;$AD181&amp;")'!$a$2")="R",Season_Summary!T181,""),"")</f>
        <v/>
      </c>
      <c r="U181" s="284" t="str">
        <f ca="1">IFERROR(IF(INDIRECT("'game1 ("&amp;$AD181&amp;")'!$a$2")="R",Season_Summary!U181,""),"")</f>
        <v/>
      </c>
      <c r="V181" s="284" t="str">
        <f ca="1">IFERROR(IF(INDIRECT("'game1 ("&amp;$AD181&amp;")'!$a$2")="R",Season_Summary!V181,""),"")</f>
        <v/>
      </c>
      <c r="W181" s="284" t="str">
        <f ca="1">IFERROR(IF(INDIRECT("'game1 ("&amp;$AD181&amp;")'!$a$2")="R",Season_Summary!W181,""),"")</f>
        <v/>
      </c>
      <c r="X181" s="284" t="str">
        <f ca="1">IFERROR(IF(INDIRECT("'game1 ("&amp;$AD181&amp;")'!$a$2")="R",Season_Summary!X181,""),"")</f>
        <v/>
      </c>
      <c r="Y181" s="284" t="str">
        <f ca="1">IFERROR(IF(INDIRECT("'game1 ("&amp;$AD181&amp;")'!$a$2")="R",Season_Summary!Y181,""),"")</f>
        <v/>
      </c>
      <c r="Z181" s="284" t="str">
        <f ca="1">IFERROR(IF(INDIRECT("'game1 ("&amp;$AD181&amp;")'!$a$2")="R",Season_Summary!Z181,""),"")</f>
        <v/>
      </c>
      <c r="AA181" s="284" t="str">
        <f ca="1">IFERROR(IF(INDIRECT("'game1 ("&amp;$AD181&amp;")'!$a$2")="R",Season_Summary!AA181,""),"")</f>
        <v/>
      </c>
      <c r="AB181" s="284" t="str">
        <f ca="1">IFERROR(IF(INDIRECT("'game1 ("&amp;$AD181&amp;")'!$a$2")="R",Season_Summary!AB181,""),"")</f>
        <v/>
      </c>
      <c r="AC181" s="284" t="str">
        <f ca="1">IFERROR(IF(INDIRECT("'game1 ("&amp;$AD181&amp;")'!$a$2")="R",Season_Summary!AC181,""),"")</f>
        <v/>
      </c>
      <c r="AD181" s="165">
        <f t="shared" si="37"/>
        <v>40</v>
      </c>
    </row>
    <row r="182" spans="1:30" x14ac:dyDescent="0.25">
      <c r="A182" s="136" t="str">
        <f ca="1">IFERROR(IF(INDIRECT("'game1 ("&amp;$AD182&amp;")'!$a$2")="R",Season_Summary!A182,""),"")</f>
        <v/>
      </c>
      <c r="B182" s="137" t="str">
        <f ca="1">IFERROR(IF(INDIRECT("'game1 ("&amp;$AD182&amp;")'!$a$2")="R",Season_Summary!B182,""),"")</f>
        <v/>
      </c>
      <c r="C182" s="137" t="str">
        <f ca="1">IFERROR(IF(INDIRECT("'game1 ("&amp;$AD182&amp;")'!$a$2")="R",Season_Summary!C182,""),"")</f>
        <v/>
      </c>
      <c r="D182" s="138" t="str">
        <f ca="1">IFERROR(IF(INDIRECT("'game1 ("&amp;$AD182&amp;")'!$a$2")="R",Season_Summary!D182,""),"")</f>
        <v/>
      </c>
      <c r="E182" s="137" t="str">
        <f ca="1">IFERROR(IF(INDIRECT("'game1 ("&amp;$AD182&amp;")'!$a$2")="R",Season_Summary!E182,""),"")</f>
        <v/>
      </c>
      <c r="F182" s="137" t="str">
        <f ca="1">IFERROR(IF(INDIRECT("'game1 ("&amp;$AD182&amp;")'!$a$2")="R",Season_Summary!F182,""),"")</f>
        <v/>
      </c>
      <c r="G182" s="138" t="str">
        <f ca="1">IFERROR(IF(INDIRECT("'game1 ("&amp;$AD182&amp;")'!$a$2")="R",Season_Summary!G182,""),"")</f>
        <v/>
      </c>
      <c r="H182" s="137" t="str">
        <f ca="1">IFERROR(IF(INDIRECT("'game1 ("&amp;$AD182&amp;")'!$a$2")="R",Season_Summary!H182,""),"")</f>
        <v/>
      </c>
      <c r="I182" s="137" t="str">
        <f ca="1">IFERROR(IF(INDIRECT("'game1 ("&amp;$AD182&amp;")'!$a$2")="R",Season_Summary!I182,""),"")</f>
        <v/>
      </c>
      <c r="J182" s="138" t="str">
        <f ca="1">IFERROR(IF(INDIRECT("'game1 ("&amp;$AD182&amp;")'!$a$2")="R",Season_Summary!J182,""),"")</f>
        <v/>
      </c>
      <c r="K182" s="138" t="str">
        <f ca="1">IFERROR(IF(INDIRECT("'game1 ("&amp;$AD182&amp;")'!$a$2")="R",Season_Summary!K182,""),"")</f>
        <v/>
      </c>
      <c r="L182" s="137" t="str">
        <f ca="1">IFERROR(IF(INDIRECT("'game1 ("&amp;$AD182&amp;")'!$a$2")="R",Season_Summary!L182,""),"")</f>
        <v/>
      </c>
      <c r="M182" s="137" t="str">
        <f ca="1">IFERROR(IF(INDIRECT("'game1 ("&amp;$AD182&amp;")'!$a$2")="R",Season_Summary!M182,""),"")</f>
        <v/>
      </c>
      <c r="N182" s="146" t="str">
        <f ca="1">IFERROR(IF(INDIRECT("'game1 ("&amp;$AD182&amp;")'!$a$2")="R",Season_Summary!N182,""),"")</f>
        <v/>
      </c>
      <c r="O182" s="137" t="str">
        <f ca="1">IFERROR(IF(INDIRECT("'game1 ("&amp;$AD182&amp;")'!$a$2")="R",Season_Summary!O182,""),"")</f>
        <v/>
      </c>
      <c r="P182" s="146" t="str">
        <f ca="1">IFERROR(IF(INDIRECT("'game1 ("&amp;$AD182&amp;")'!$a$2")="R",Season_Summary!P182,""),"")</f>
        <v/>
      </c>
      <c r="Q182" s="137" t="str">
        <f ca="1">IFERROR(IF(INDIRECT("'game1 ("&amp;$AD182&amp;")'!$a$2")="R",Season_Summary!Q182,""),"")</f>
        <v/>
      </c>
      <c r="R182" s="137" t="str">
        <f ca="1">IFERROR(IF(INDIRECT("'game1 ("&amp;$AD182&amp;")'!$a$2")="R",Season_Summary!R182,""),"")</f>
        <v/>
      </c>
      <c r="S182" s="146" t="str">
        <f ca="1">IFERROR(IF(INDIRECT("'game1 ("&amp;$AD182&amp;")'!$a$2")="R",Season_Summary!S182,""),"")</f>
        <v/>
      </c>
      <c r="T182" s="284" t="str">
        <f ca="1">IFERROR(IF(INDIRECT("'game1 ("&amp;$AD182&amp;")'!$a$2")="R",Season_Summary!T182,""),"")</f>
        <v/>
      </c>
      <c r="U182" s="284" t="str">
        <f ca="1">IFERROR(IF(INDIRECT("'game1 ("&amp;$AD182&amp;")'!$a$2")="R",Season_Summary!U182,""),"")</f>
        <v/>
      </c>
      <c r="V182" s="284" t="str">
        <f ca="1">IFERROR(IF(INDIRECT("'game1 ("&amp;$AD182&amp;")'!$a$2")="R",Season_Summary!V182,""),"")</f>
        <v/>
      </c>
      <c r="W182" s="284" t="str">
        <f ca="1">IFERROR(IF(INDIRECT("'game1 ("&amp;$AD182&amp;")'!$a$2")="R",Season_Summary!W182,""),"")</f>
        <v/>
      </c>
      <c r="X182" s="284" t="str">
        <f ca="1">IFERROR(IF(INDIRECT("'game1 ("&amp;$AD182&amp;")'!$a$2")="R",Season_Summary!X182,""),"")</f>
        <v/>
      </c>
      <c r="Y182" s="284" t="str">
        <f ca="1">IFERROR(IF(INDIRECT("'game1 ("&amp;$AD182&amp;")'!$a$2")="R",Season_Summary!Y182,""),"")</f>
        <v/>
      </c>
      <c r="Z182" s="284" t="str">
        <f ca="1">IFERROR(IF(INDIRECT("'game1 ("&amp;$AD182&amp;")'!$a$2")="R",Season_Summary!Z182,""),"")</f>
        <v/>
      </c>
      <c r="AA182" s="284" t="str">
        <f ca="1">IFERROR(IF(INDIRECT("'game1 ("&amp;$AD182&amp;")'!$a$2")="R",Season_Summary!AA182,""),"")</f>
        <v/>
      </c>
      <c r="AB182" s="284" t="str">
        <f ca="1">IFERROR(IF(INDIRECT("'game1 ("&amp;$AD182&amp;")'!$a$2")="R",Season_Summary!AB182,""),"")</f>
        <v/>
      </c>
      <c r="AC182" s="284" t="str">
        <f ca="1">IFERROR(IF(INDIRECT("'game1 ("&amp;$AD182&amp;")'!$a$2")="R",Season_Summary!AC182,""),"")</f>
        <v/>
      </c>
      <c r="AD182" s="165">
        <f t="shared" si="37"/>
        <v>40</v>
      </c>
    </row>
  </sheetData>
  <sheetProtection sheet="1" objects="1" scenarios="1"/>
  <mergeCells count="696">
    <mergeCell ref="T179:V180"/>
    <mergeCell ref="W179:Y180"/>
    <mergeCell ref="Z179:AC180"/>
    <mergeCell ref="T181:V182"/>
    <mergeCell ref="W181:Y182"/>
    <mergeCell ref="Z181:AC182"/>
    <mergeCell ref="T175:V176"/>
    <mergeCell ref="W175:Y176"/>
    <mergeCell ref="Z175:AC176"/>
    <mergeCell ref="T177:V178"/>
    <mergeCell ref="W177:Y178"/>
    <mergeCell ref="Z177:AC178"/>
    <mergeCell ref="T171:V172"/>
    <mergeCell ref="W171:Y172"/>
    <mergeCell ref="Z171:AC172"/>
    <mergeCell ref="T173:V174"/>
    <mergeCell ref="W173:Y174"/>
    <mergeCell ref="Z173:AC174"/>
    <mergeCell ref="T167:V168"/>
    <mergeCell ref="W167:Y168"/>
    <mergeCell ref="Z167:AC168"/>
    <mergeCell ref="T169:V170"/>
    <mergeCell ref="W169:Y170"/>
    <mergeCell ref="Z169:AC170"/>
    <mergeCell ref="T163:V164"/>
    <mergeCell ref="W163:Y164"/>
    <mergeCell ref="Z163:AC164"/>
    <mergeCell ref="T165:V166"/>
    <mergeCell ref="W165:Y166"/>
    <mergeCell ref="Z165:AC166"/>
    <mergeCell ref="T159:V160"/>
    <mergeCell ref="W159:Y160"/>
    <mergeCell ref="Z159:AC160"/>
    <mergeCell ref="T161:V162"/>
    <mergeCell ref="W161:Y162"/>
    <mergeCell ref="Z161:AC162"/>
    <mergeCell ref="T155:V156"/>
    <mergeCell ref="W155:Y156"/>
    <mergeCell ref="Z155:AC156"/>
    <mergeCell ref="T157:V158"/>
    <mergeCell ref="W157:Y158"/>
    <mergeCell ref="Z157:AC158"/>
    <mergeCell ref="T151:V152"/>
    <mergeCell ref="W151:Y152"/>
    <mergeCell ref="Z151:AC152"/>
    <mergeCell ref="T153:V154"/>
    <mergeCell ref="W153:Y154"/>
    <mergeCell ref="Z153:AC154"/>
    <mergeCell ref="T147:V148"/>
    <mergeCell ref="W147:Y148"/>
    <mergeCell ref="Z147:AC148"/>
    <mergeCell ref="T149:V150"/>
    <mergeCell ref="W149:Y150"/>
    <mergeCell ref="Z149:AC150"/>
    <mergeCell ref="T143:V144"/>
    <mergeCell ref="W143:Y144"/>
    <mergeCell ref="Z143:AC144"/>
    <mergeCell ref="T145:V146"/>
    <mergeCell ref="W145:Y146"/>
    <mergeCell ref="Z145:AC146"/>
    <mergeCell ref="T139:V140"/>
    <mergeCell ref="W139:Y140"/>
    <mergeCell ref="Z139:AC140"/>
    <mergeCell ref="T141:V142"/>
    <mergeCell ref="W141:Y142"/>
    <mergeCell ref="Z141:AC142"/>
    <mergeCell ref="T135:V136"/>
    <mergeCell ref="W135:Y136"/>
    <mergeCell ref="Z135:AC136"/>
    <mergeCell ref="T137:V138"/>
    <mergeCell ref="W137:Y138"/>
    <mergeCell ref="Z137:AC138"/>
    <mergeCell ref="T131:V132"/>
    <mergeCell ref="W131:Y132"/>
    <mergeCell ref="Z131:AC132"/>
    <mergeCell ref="T133:V134"/>
    <mergeCell ref="W133:Y134"/>
    <mergeCell ref="Z133:AC134"/>
    <mergeCell ref="T127:V128"/>
    <mergeCell ref="W127:Y128"/>
    <mergeCell ref="Z127:AC128"/>
    <mergeCell ref="T129:V130"/>
    <mergeCell ref="W129:Y130"/>
    <mergeCell ref="Z129:AC130"/>
    <mergeCell ref="T123:V124"/>
    <mergeCell ref="W123:Y124"/>
    <mergeCell ref="Z123:AC124"/>
    <mergeCell ref="T125:V126"/>
    <mergeCell ref="W125:Y126"/>
    <mergeCell ref="Z125:AC126"/>
    <mergeCell ref="T119:V120"/>
    <mergeCell ref="W119:Y120"/>
    <mergeCell ref="Z119:AC120"/>
    <mergeCell ref="T121:V122"/>
    <mergeCell ref="W121:Y122"/>
    <mergeCell ref="Z121:AC122"/>
    <mergeCell ref="T115:V116"/>
    <mergeCell ref="W115:Y116"/>
    <mergeCell ref="Z115:AC116"/>
    <mergeCell ref="T117:V118"/>
    <mergeCell ref="W117:Y118"/>
    <mergeCell ref="Z117:AC118"/>
    <mergeCell ref="T111:V112"/>
    <mergeCell ref="W111:Y112"/>
    <mergeCell ref="Z111:AC112"/>
    <mergeCell ref="T113:V114"/>
    <mergeCell ref="W113:Y114"/>
    <mergeCell ref="Z113:AC114"/>
    <mergeCell ref="T107:V108"/>
    <mergeCell ref="W107:Y108"/>
    <mergeCell ref="Z107:AC108"/>
    <mergeCell ref="T109:V110"/>
    <mergeCell ref="W109:Y110"/>
    <mergeCell ref="Z109:AC110"/>
    <mergeCell ref="T103:V104"/>
    <mergeCell ref="W103:Y104"/>
    <mergeCell ref="Z103:AC104"/>
    <mergeCell ref="T105:V106"/>
    <mergeCell ref="W105:Y106"/>
    <mergeCell ref="Z105:AC106"/>
    <mergeCell ref="B101:D101"/>
    <mergeCell ref="T101:AB101"/>
    <mergeCell ref="T102:V102"/>
    <mergeCell ref="W102:Y102"/>
    <mergeCell ref="Z102:AC102"/>
    <mergeCell ref="P98:Q98"/>
    <mergeCell ref="R98:S98"/>
    <mergeCell ref="U98:W98"/>
    <mergeCell ref="X98:Z98"/>
    <mergeCell ref="AA98:AB98"/>
    <mergeCell ref="B98:D98"/>
    <mergeCell ref="E98:F98"/>
    <mergeCell ref="G98:H98"/>
    <mergeCell ref="J98:L98"/>
    <mergeCell ref="M98:O98"/>
    <mergeCell ref="P97:Q97"/>
    <mergeCell ref="R97:S97"/>
    <mergeCell ref="U97:W97"/>
    <mergeCell ref="X97:Z97"/>
    <mergeCell ref="AA97:AB97"/>
    <mergeCell ref="B97:D97"/>
    <mergeCell ref="E97:F97"/>
    <mergeCell ref="G97:H97"/>
    <mergeCell ref="J97:L97"/>
    <mergeCell ref="M97:O97"/>
    <mergeCell ref="P96:Q96"/>
    <mergeCell ref="R96:S96"/>
    <mergeCell ref="U96:W96"/>
    <mergeCell ref="X96:Z96"/>
    <mergeCell ref="AA96:AB96"/>
    <mergeCell ref="B96:D96"/>
    <mergeCell ref="E96:F96"/>
    <mergeCell ref="G96:H96"/>
    <mergeCell ref="J96:L96"/>
    <mergeCell ref="M96:O96"/>
    <mergeCell ref="P95:Q95"/>
    <mergeCell ref="R95:S95"/>
    <mergeCell ref="U95:W95"/>
    <mergeCell ref="X95:Z95"/>
    <mergeCell ref="AA95:AB95"/>
    <mergeCell ref="B95:D95"/>
    <mergeCell ref="E95:F95"/>
    <mergeCell ref="G95:H95"/>
    <mergeCell ref="J95:L95"/>
    <mergeCell ref="M95:O95"/>
    <mergeCell ref="P94:Q94"/>
    <mergeCell ref="R94:S94"/>
    <mergeCell ref="U94:W94"/>
    <mergeCell ref="X94:Z94"/>
    <mergeCell ref="AA94:AB94"/>
    <mergeCell ref="B94:D94"/>
    <mergeCell ref="E94:F94"/>
    <mergeCell ref="G94:H94"/>
    <mergeCell ref="J94:L94"/>
    <mergeCell ref="M94:O94"/>
    <mergeCell ref="P93:Q93"/>
    <mergeCell ref="R93:S93"/>
    <mergeCell ref="U93:W93"/>
    <mergeCell ref="X93:Z93"/>
    <mergeCell ref="AA93:AB93"/>
    <mergeCell ref="B93:D93"/>
    <mergeCell ref="E93:F93"/>
    <mergeCell ref="G93:H93"/>
    <mergeCell ref="J93:L93"/>
    <mergeCell ref="M93:O93"/>
    <mergeCell ref="P91:Q91"/>
    <mergeCell ref="R91:S91"/>
    <mergeCell ref="U91:W91"/>
    <mergeCell ref="X91:Z91"/>
    <mergeCell ref="AA91:AB91"/>
    <mergeCell ref="B91:D91"/>
    <mergeCell ref="E91:F91"/>
    <mergeCell ref="G91:H91"/>
    <mergeCell ref="J91:L91"/>
    <mergeCell ref="M91:O91"/>
    <mergeCell ref="P90:Q90"/>
    <mergeCell ref="R90:S90"/>
    <mergeCell ref="U90:W90"/>
    <mergeCell ref="X90:Z90"/>
    <mergeCell ref="AA90:AB90"/>
    <mergeCell ref="B90:D90"/>
    <mergeCell ref="E90:F90"/>
    <mergeCell ref="G90:H90"/>
    <mergeCell ref="J90:L90"/>
    <mergeCell ref="M90:O90"/>
    <mergeCell ref="P89:Q89"/>
    <mergeCell ref="R89:S89"/>
    <mergeCell ref="U89:W89"/>
    <mergeCell ref="X89:Z89"/>
    <mergeCell ref="AA89:AB89"/>
    <mergeCell ref="B89:D89"/>
    <mergeCell ref="E89:F89"/>
    <mergeCell ref="G89:H89"/>
    <mergeCell ref="J89:L89"/>
    <mergeCell ref="M89:O89"/>
    <mergeCell ref="P88:Q88"/>
    <mergeCell ref="R88:S88"/>
    <mergeCell ref="U88:W88"/>
    <mergeCell ref="X88:Z88"/>
    <mergeCell ref="AA88:AB88"/>
    <mergeCell ref="B88:D88"/>
    <mergeCell ref="E88:F88"/>
    <mergeCell ref="G88:H88"/>
    <mergeCell ref="J88:L88"/>
    <mergeCell ref="M88:O88"/>
    <mergeCell ref="P87:Q87"/>
    <mergeCell ref="R87:S87"/>
    <mergeCell ref="U87:W87"/>
    <mergeCell ref="X87:Z87"/>
    <mergeCell ref="AA87:AB87"/>
    <mergeCell ref="B87:D87"/>
    <mergeCell ref="E87:F87"/>
    <mergeCell ref="G87:H87"/>
    <mergeCell ref="J87:L87"/>
    <mergeCell ref="M87:O87"/>
    <mergeCell ref="P86:Q86"/>
    <mergeCell ref="R86:S86"/>
    <mergeCell ref="U86:W86"/>
    <mergeCell ref="X86:Z86"/>
    <mergeCell ref="AA86:AB86"/>
    <mergeCell ref="B86:D86"/>
    <mergeCell ref="E86:F86"/>
    <mergeCell ref="G86:H86"/>
    <mergeCell ref="J86:L86"/>
    <mergeCell ref="M86:O86"/>
    <mergeCell ref="P84:Q84"/>
    <mergeCell ref="R84:S84"/>
    <mergeCell ref="U84:W84"/>
    <mergeCell ref="X84:Z84"/>
    <mergeCell ref="AA84:AB84"/>
    <mergeCell ref="B84:D84"/>
    <mergeCell ref="E84:F84"/>
    <mergeCell ref="G84:H84"/>
    <mergeCell ref="J84:L84"/>
    <mergeCell ref="M84:O84"/>
    <mergeCell ref="P83:Q83"/>
    <mergeCell ref="R83:S83"/>
    <mergeCell ref="U83:W83"/>
    <mergeCell ref="X83:Z83"/>
    <mergeCell ref="AA83:AB83"/>
    <mergeCell ref="B83:D83"/>
    <mergeCell ref="E83:F83"/>
    <mergeCell ref="G83:H83"/>
    <mergeCell ref="J83:L83"/>
    <mergeCell ref="M83:O83"/>
    <mergeCell ref="P82:Q82"/>
    <mergeCell ref="R82:S82"/>
    <mergeCell ref="U82:W82"/>
    <mergeCell ref="X82:Z82"/>
    <mergeCell ref="AA82:AB82"/>
    <mergeCell ref="B82:D82"/>
    <mergeCell ref="E82:F82"/>
    <mergeCell ref="G82:H82"/>
    <mergeCell ref="J82:L82"/>
    <mergeCell ref="M82:O82"/>
    <mergeCell ref="P81:Q81"/>
    <mergeCell ref="R81:S81"/>
    <mergeCell ref="U81:W81"/>
    <mergeCell ref="X81:Z81"/>
    <mergeCell ref="AA81:AB81"/>
    <mergeCell ref="B81:D81"/>
    <mergeCell ref="E81:F81"/>
    <mergeCell ref="G81:H81"/>
    <mergeCell ref="J81:L81"/>
    <mergeCell ref="M81:O81"/>
    <mergeCell ref="P80:Q80"/>
    <mergeCell ref="R80:S80"/>
    <mergeCell ref="U80:W80"/>
    <mergeCell ref="X80:Z80"/>
    <mergeCell ref="AA80:AB80"/>
    <mergeCell ref="B80:D80"/>
    <mergeCell ref="E80:F80"/>
    <mergeCell ref="G80:H80"/>
    <mergeCell ref="J80:L80"/>
    <mergeCell ref="M80:O80"/>
    <mergeCell ref="P79:Q79"/>
    <mergeCell ref="R79:S79"/>
    <mergeCell ref="U79:W79"/>
    <mergeCell ref="X79:Z79"/>
    <mergeCell ref="AA79:AB79"/>
    <mergeCell ref="B79:D79"/>
    <mergeCell ref="E79:F79"/>
    <mergeCell ref="G79:H79"/>
    <mergeCell ref="J79:L79"/>
    <mergeCell ref="M79:O79"/>
    <mergeCell ref="P77:Q77"/>
    <mergeCell ref="R77:S77"/>
    <mergeCell ref="U77:W77"/>
    <mergeCell ref="X77:Z77"/>
    <mergeCell ref="AA77:AB77"/>
    <mergeCell ref="B77:D77"/>
    <mergeCell ref="E77:F77"/>
    <mergeCell ref="G77:H77"/>
    <mergeCell ref="J77:L77"/>
    <mergeCell ref="M77:O77"/>
    <mergeCell ref="P76:Q76"/>
    <mergeCell ref="R76:S76"/>
    <mergeCell ref="U76:W76"/>
    <mergeCell ref="X76:Z76"/>
    <mergeCell ref="AA76:AB76"/>
    <mergeCell ref="B76:D76"/>
    <mergeCell ref="E76:F76"/>
    <mergeCell ref="G76:H76"/>
    <mergeCell ref="J76:L76"/>
    <mergeCell ref="M76:O76"/>
    <mergeCell ref="P75:Q75"/>
    <mergeCell ref="R75:S75"/>
    <mergeCell ref="U75:W75"/>
    <mergeCell ref="X75:Z75"/>
    <mergeCell ref="AA75:AB75"/>
    <mergeCell ref="B75:D75"/>
    <mergeCell ref="E75:F75"/>
    <mergeCell ref="G75:H75"/>
    <mergeCell ref="J75:L75"/>
    <mergeCell ref="M75:O75"/>
    <mergeCell ref="P74:Q74"/>
    <mergeCell ref="R74:S74"/>
    <mergeCell ref="U74:W74"/>
    <mergeCell ref="X74:Z74"/>
    <mergeCell ref="AA74:AB74"/>
    <mergeCell ref="B74:D74"/>
    <mergeCell ref="E74:F74"/>
    <mergeCell ref="G74:H74"/>
    <mergeCell ref="J74:L74"/>
    <mergeCell ref="M74:O74"/>
    <mergeCell ref="P73:Q73"/>
    <mergeCell ref="R73:S73"/>
    <mergeCell ref="U73:W73"/>
    <mergeCell ref="X73:Z73"/>
    <mergeCell ref="AA73:AB73"/>
    <mergeCell ref="B73:D73"/>
    <mergeCell ref="E73:F73"/>
    <mergeCell ref="G73:H73"/>
    <mergeCell ref="J73:L73"/>
    <mergeCell ref="M73:O73"/>
    <mergeCell ref="P72:Q72"/>
    <mergeCell ref="R72:S72"/>
    <mergeCell ref="U72:W72"/>
    <mergeCell ref="X72:Z72"/>
    <mergeCell ref="AA72:AB72"/>
    <mergeCell ref="B72:D72"/>
    <mergeCell ref="E72:F72"/>
    <mergeCell ref="G72:H72"/>
    <mergeCell ref="J72:L72"/>
    <mergeCell ref="M72:O72"/>
    <mergeCell ref="P70:Q70"/>
    <mergeCell ref="R70:S70"/>
    <mergeCell ref="U70:W70"/>
    <mergeCell ref="X70:Z70"/>
    <mergeCell ref="AA70:AB70"/>
    <mergeCell ref="B70:D70"/>
    <mergeCell ref="E70:F70"/>
    <mergeCell ref="G70:H70"/>
    <mergeCell ref="J70:L70"/>
    <mergeCell ref="M70:O70"/>
    <mergeCell ref="P69:Q69"/>
    <mergeCell ref="R69:S69"/>
    <mergeCell ref="U69:W69"/>
    <mergeCell ref="X69:Z69"/>
    <mergeCell ref="AA69:AB69"/>
    <mergeCell ref="B69:D69"/>
    <mergeCell ref="E69:F69"/>
    <mergeCell ref="G69:H69"/>
    <mergeCell ref="J69:L69"/>
    <mergeCell ref="M69:O69"/>
    <mergeCell ref="P68:Q68"/>
    <mergeCell ref="R68:S68"/>
    <mergeCell ref="U68:W68"/>
    <mergeCell ref="X68:Z68"/>
    <mergeCell ref="AA68:AB68"/>
    <mergeCell ref="B68:D68"/>
    <mergeCell ref="E68:F68"/>
    <mergeCell ref="G68:H68"/>
    <mergeCell ref="J68:L68"/>
    <mergeCell ref="M68:O68"/>
    <mergeCell ref="P67:Q67"/>
    <mergeCell ref="R67:S67"/>
    <mergeCell ref="U67:W67"/>
    <mergeCell ref="X67:Z67"/>
    <mergeCell ref="AA67:AB67"/>
    <mergeCell ref="B67:D67"/>
    <mergeCell ref="E67:F67"/>
    <mergeCell ref="G67:H67"/>
    <mergeCell ref="J67:L67"/>
    <mergeCell ref="M67:O67"/>
    <mergeCell ref="U65:W65"/>
    <mergeCell ref="X65:Z65"/>
    <mergeCell ref="AA65:AB65"/>
    <mergeCell ref="B66:D66"/>
    <mergeCell ref="E66:F66"/>
    <mergeCell ref="G66:H66"/>
    <mergeCell ref="J66:L66"/>
    <mergeCell ref="M66:O66"/>
    <mergeCell ref="P66:Q66"/>
    <mergeCell ref="R66:S66"/>
    <mergeCell ref="U66:W66"/>
    <mergeCell ref="X66:Z66"/>
    <mergeCell ref="AA66:AB66"/>
    <mergeCell ref="A64:S64"/>
    <mergeCell ref="B65:D65"/>
    <mergeCell ref="E65:F65"/>
    <mergeCell ref="G65:H65"/>
    <mergeCell ref="J65:L65"/>
    <mergeCell ref="M65:O65"/>
    <mergeCell ref="P65:Q65"/>
    <mergeCell ref="R65:S65"/>
    <mergeCell ref="AB60:AC60"/>
    <mergeCell ref="B61:C61"/>
    <mergeCell ref="D61:E61"/>
    <mergeCell ref="G61:I61"/>
    <mergeCell ref="J61:K61"/>
    <mergeCell ref="L61:M61"/>
    <mergeCell ref="O61:Q61"/>
    <mergeCell ref="R61:S61"/>
    <mergeCell ref="T61:U61"/>
    <mergeCell ref="W61:Y61"/>
    <mergeCell ref="Z61:AA61"/>
    <mergeCell ref="AB61:AC61"/>
    <mergeCell ref="O60:Q60"/>
    <mergeCell ref="R60:S60"/>
    <mergeCell ref="T60:U60"/>
    <mergeCell ref="W60:Y60"/>
    <mergeCell ref="Z60:AA60"/>
    <mergeCell ref="B60:C60"/>
    <mergeCell ref="D60:E60"/>
    <mergeCell ref="G60:I60"/>
    <mergeCell ref="J60:K60"/>
    <mergeCell ref="L60:M60"/>
    <mergeCell ref="AB58:AC58"/>
    <mergeCell ref="B59:C59"/>
    <mergeCell ref="D59:E59"/>
    <mergeCell ref="G59:I59"/>
    <mergeCell ref="J59:K59"/>
    <mergeCell ref="L59:M59"/>
    <mergeCell ref="O59:Q59"/>
    <mergeCell ref="R59:S59"/>
    <mergeCell ref="T59:U59"/>
    <mergeCell ref="W59:Y59"/>
    <mergeCell ref="Z59:AA59"/>
    <mergeCell ref="AB59:AC59"/>
    <mergeCell ref="O58:Q58"/>
    <mergeCell ref="R58:S58"/>
    <mergeCell ref="T58:U58"/>
    <mergeCell ref="W58:Y58"/>
    <mergeCell ref="Z58:AA58"/>
    <mergeCell ref="B58:C58"/>
    <mergeCell ref="D58:E58"/>
    <mergeCell ref="G58:I58"/>
    <mergeCell ref="J58:K58"/>
    <mergeCell ref="L58:M58"/>
    <mergeCell ref="AB56:AC56"/>
    <mergeCell ref="B57:C57"/>
    <mergeCell ref="D57:E57"/>
    <mergeCell ref="G57:I57"/>
    <mergeCell ref="J57:K57"/>
    <mergeCell ref="L57:M57"/>
    <mergeCell ref="O57:Q57"/>
    <mergeCell ref="R57:S57"/>
    <mergeCell ref="T57:U57"/>
    <mergeCell ref="W57:Y57"/>
    <mergeCell ref="Z57:AA57"/>
    <mergeCell ref="AB57:AC57"/>
    <mergeCell ref="O56:Q56"/>
    <mergeCell ref="R56:S56"/>
    <mergeCell ref="T56:U56"/>
    <mergeCell ref="W56:Y56"/>
    <mergeCell ref="Z56:AA56"/>
    <mergeCell ref="B56:C56"/>
    <mergeCell ref="D56:E56"/>
    <mergeCell ref="G56:I56"/>
    <mergeCell ref="J56:K56"/>
    <mergeCell ref="L56:M56"/>
    <mergeCell ref="AB53:AC53"/>
    <mergeCell ref="B54:C54"/>
    <mergeCell ref="D54:E54"/>
    <mergeCell ref="G54:I54"/>
    <mergeCell ref="J54:K54"/>
    <mergeCell ref="L54:M54"/>
    <mergeCell ref="O54:Q54"/>
    <mergeCell ref="R54:S54"/>
    <mergeCell ref="T54:U54"/>
    <mergeCell ref="W54:Y54"/>
    <mergeCell ref="Z54:AA54"/>
    <mergeCell ref="AB54:AC54"/>
    <mergeCell ref="O53:Q53"/>
    <mergeCell ref="R53:S53"/>
    <mergeCell ref="T53:U53"/>
    <mergeCell ref="W53:Y53"/>
    <mergeCell ref="Z53:AA53"/>
    <mergeCell ref="B53:C53"/>
    <mergeCell ref="D53:E53"/>
    <mergeCell ref="G53:I53"/>
    <mergeCell ref="J53:K53"/>
    <mergeCell ref="L53:M53"/>
    <mergeCell ref="AB51:AC51"/>
    <mergeCell ref="B52:C52"/>
    <mergeCell ref="D52:E52"/>
    <mergeCell ref="G52:I52"/>
    <mergeCell ref="J52:K52"/>
    <mergeCell ref="L52:M52"/>
    <mergeCell ref="O52:Q52"/>
    <mergeCell ref="R52:S52"/>
    <mergeCell ref="T52:U52"/>
    <mergeCell ref="W52:Y52"/>
    <mergeCell ref="Z52:AA52"/>
    <mergeCell ref="AB52:AC52"/>
    <mergeCell ref="O51:Q51"/>
    <mergeCell ref="R51:S51"/>
    <mergeCell ref="T51:U51"/>
    <mergeCell ref="W51:Y51"/>
    <mergeCell ref="Z51:AA51"/>
    <mergeCell ref="B51:C51"/>
    <mergeCell ref="D51:E51"/>
    <mergeCell ref="G51:I51"/>
    <mergeCell ref="J51:K51"/>
    <mergeCell ref="L51:M51"/>
    <mergeCell ref="AB49:AC49"/>
    <mergeCell ref="B50:C50"/>
    <mergeCell ref="D50:E50"/>
    <mergeCell ref="G50:I50"/>
    <mergeCell ref="J50:K50"/>
    <mergeCell ref="L50:M50"/>
    <mergeCell ref="O50:Q50"/>
    <mergeCell ref="R50:S50"/>
    <mergeCell ref="T50:U50"/>
    <mergeCell ref="W50:Y50"/>
    <mergeCell ref="Z50:AA50"/>
    <mergeCell ref="AB50:AC50"/>
    <mergeCell ref="O49:Q49"/>
    <mergeCell ref="R49:S49"/>
    <mergeCell ref="T49:U49"/>
    <mergeCell ref="W49:Y49"/>
    <mergeCell ref="Z49:AA49"/>
    <mergeCell ref="B49:C49"/>
    <mergeCell ref="D49:E49"/>
    <mergeCell ref="G49:I49"/>
    <mergeCell ref="J49:K49"/>
    <mergeCell ref="L49:M49"/>
    <mergeCell ref="AB46:AC46"/>
    <mergeCell ref="B47:C47"/>
    <mergeCell ref="D47:E47"/>
    <mergeCell ref="G47:I47"/>
    <mergeCell ref="J47:K47"/>
    <mergeCell ref="L47:M47"/>
    <mergeCell ref="O47:Q47"/>
    <mergeCell ref="R47:S47"/>
    <mergeCell ref="T47:U47"/>
    <mergeCell ref="W47:Y47"/>
    <mergeCell ref="Z47:AA47"/>
    <mergeCell ref="AB47:AC47"/>
    <mergeCell ref="O46:Q46"/>
    <mergeCell ref="R46:S46"/>
    <mergeCell ref="T46:U46"/>
    <mergeCell ref="W46:Y46"/>
    <mergeCell ref="Z46:AA46"/>
    <mergeCell ref="B46:C46"/>
    <mergeCell ref="D46:E46"/>
    <mergeCell ref="G46:I46"/>
    <mergeCell ref="J46:K46"/>
    <mergeCell ref="L46:M46"/>
    <mergeCell ref="AB44:AC44"/>
    <mergeCell ref="B45:C45"/>
    <mergeCell ref="D45:E45"/>
    <mergeCell ref="G45:I45"/>
    <mergeCell ref="J45:K45"/>
    <mergeCell ref="L45:M45"/>
    <mergeCell ref="O45:Q45"/>
    <mergeCell ref="R45:S45"/>
    <mergeCell ref="T45:U45"/>
    <mergeCell ref="W45:Y45"/>
    <mergeCell ref="Z45:AA45"/>
    <mergeCell ref="AB45:AC45"/>
    <mergeCell ref="O44:Q44"/>
    <mergeCell ref="R44:S44"/>
    <mergeCell ref="T44:U44"/>
    <mergeCell ref="W44:Y44"/>
    <mergeCell ref="Z44:AA44"/>
    <mergeCell ref="B44:C44"/>
    <mergeCell ref="D44:E44"/>
    <mergeCell ref="G44:I44"/>
    <mergeCell ref="J44:K44"/>
    <mergeCell ref="L44:M44"/>
    <mergeCell ref="AB42:AC42"/>
    <mergeCell ref="B43:C43"/>
    <mergeCell ref="D43:E43"/>
    <mergeCell ref="G43:I43"/>
    <mergeCell ref="J43:K43"/>
    <mergeCell ref="L43:M43"/>
    <mergeCell ref="O43:Q43"/>
    <mergeCell ref="R43:S43"/>
    <mergeCell ref="T43:U43"/>
    <mergeCell ref="W43:Y43"/>
    <mergeCell ref="Z43:AA43"/>
    <mergeCell ref="AB43:AC43"/>
    <mergeCell ref="O42:Q42"/>
    <mergeCell ref="R42:S42"/>
    <mergeCell ref="T42:U42"/>
    <mergeCell ref="W42:Y42"/>
    <mergeCell ref="Z42:AA42"/>
    <mergeCell ref="B42:C42"/>
    <mergeCell ref="D42:E42"/>
    <mergeCell ref="G42:I42"/>
    <mergeCell ref="J42:K42"/>
    <mergeCell ref="L42:M42"/>
    <mergeCell ref="AB39:AC39"/>
    <mergeCell ref="B40:C40"/>
    <mergeCell ref="D40:E40"/>
    <mergeCell ref="G40:I40"/>
    <mergeCell ref="J40:K40"/>
    <mergeCell ref="L40:M40"/>
    <mergeCell ref="O40:Q40"/>
    <mergeCell ref="R40:S40"/>
    <mergeCell ref="T40:U40"/>
    <mergeCell ref="W40:Y40"/>
    <mergeCell ref="Z40:AA40"/>
    <mergeCell ref="AB40:AC40"/>
    <mergeCell ref="O39:Q39"/>
    <mergeCell ref="R39:S39"/>
    <mergeCell ref="T39:U39"/>
    <mergeCell ref="W39:Y39"/>
    <mergeCell ref="Z39:AA39"/>
    <mergeCell ref="B39:C39"/>
    <mergeCell ref="D39:E39"/>
    <mergeCell ref="G39:I39"/>
    <mergeCell ref="J39:K39"/>
    <mergeCell ref="L39:M39"/>
    <mergeCell ref="Z36:AA36"/>
    <mergeCell ref="AB36:AC36"/>
    <mergeCell ref="AB37:AC37"/>
    <mergeCell ref="B38:C38"/>
    <mergeCell ref="D38:E38"/>
    <mergeCell ref="G38:I38"/>
    <mergeCell ref="J38:K38"/>
    <mergeCell ref="L38:M38"/>
    <mergeCell ref="O38:Q38"/>
    <mergeCell ref="R38:S38"/>
    <mergeCell ref="T38:U38"/>
    <mergeCell ref="W38:Y38"/>
    <mergeCell ref="Z38:AA38"/>
    <mergeCell ref="AB38:AC38"/>
    <mergeCell ref="O37:Q37"/>
    <mergeCell ref="R37:S37"/>
    <mergeCell ref="T37:U37"/>
    <mergeCell ref="W37:Y37"/>
    <mergeCell ref="Z37:AA37"/>
    <mergeCell ref="B37:C37"/>
    <mergeCell ref="D37:E37"/>
    <mergeCell ref="G37:I37"/>
    <mergeCell ref="J37:K37"/>
    <mergeCell ref="L37:M37"/>
    <mergeCell ref="B36:C36"/>
    <mergeCell ref="D36:E36"/>
    <mergeCell ref="G36:I36"/>
    <mergeCell ref="J36:K36"/>
    <mergeCell ref="L36:M36"/>
    <mergeCell ref="O36:Q36"/>
    <mergeCell ref="R36:S36"/>
    <mergeCell ref="T36:U36"/>
    <mergeCell ref="W36:Y36"/>
    <mergeCell ref="A1:J1"/>
    <mergeCell ref="S1:U1"/>
    <mergeCell ref="V1:W1"/>
    <mergeCell ref="X1:AA1"/>
    <mergeCell ref="AB1:AC1"/>
    <mergeCell ref="A34:U34"/>
    <mergeCell ref="B35:C35"/>
    <mergeCell ref="D35:E35"/>
    <mergeCell ref="G35:I35"/>
    <mergeCell ref="J35:K35"/>
    <mergeCell ref="L35:M35"/>
    <mergeCell ref="O35:Q35"/>
    <mergeCell ref="R35:S35"/>
    <mergeCell ref="T35:U35"/>
    <mergeCell ref="W35:Y35"/>
    <mergeCell ref="Z35:AA35"/>
    <mergeCell ref="AB35:AC35"/>
  </mergeCells>
  <conditionalFormatting sqref="C7:C30">
    <cfRule type="top10" dxfId="1424" priority="361" rank="1"/>
  </conditionalFormatting>
  <conditionalFormatting sqref="D7:D30">
    <cfRule type="top10" dxfId="1423" priority="360" stopIfTrue="1" rank="1"/>
  </conditionalFormatting>
  <conditionalFormatting sqref="F7:F30">
    <cfRule type="top10" dxfId="1422" priority="359" stopIfTrue="1" rank="1"/>
  </conditionalFormatting>
  <conditionalFormatting sqref="G7:G30">
    <cfRule type="top10" dxfId="1421" priority="358" stopIfTrue="1" rank="1"/>
  </conditionalFormatting>
  <conditionalFormatting sqref="I7:I30">
    <cfRule type="top10" dxfId="1420" priority="357" stopIfTrue="1" rank="1"/>
  </conditionalFormatting>
  <conditionalFormatting sqref="J7:J30">
    <cfRule type="top10" dxfId="1419" priority="356" stopIfTrue="1" rank="1"/>
  </conditionalFormatting>
  <conditionalFormatting sqref="L7:L30">
    <cfRule type="top10" dxfId="1418" priority="355" stopIfTrue="1" rank="1"/>
  </conditionalFormatting>
  <conditionalFormatting sqref="E8:E30">
    <cfRule type="top10" dxfId="1417" priority="354" stopIfTrue="1" rank="1"/>
  </conditionalFormatting>
  <conditionalFormatting sqref="H8:H30">
    <cfRule type="top10" dxfId="1416" priority="353" stopIfTrue="1" rank="1"/>
  </conditionalFormatting>
  <conditionalFormatting sqref="M7:M30">
    <cfRule type="top10" dxfId="1415" priority="352" stopIfTrue="1" rank="1"/>
  </conditionalFormatting>
  <conditionalFormatting sqref="N7:N30">
    <cfRule type="top10" dxfId="1414" priority="351" stopIfTrue="1" rank="1"/>
  </conditionalFormatting>
  <conditionalFormatting sqref="O7:O30">
    <cfRule type="top10" dxfId="1413" priority="350" stopIfTrue="1" rank="1"/>
  </conditionalFormatting>
  <conditionalFormatting sqref="P7:P30">
    <cfRule type="top10" dxfId="1412" priority="349" stopIfTrue="1" rank="1"/>
  </conditionalFormatting>
  <conditionalFormatting sqref="Q7:Q30">
    <cfRule type="top10" dxfId="1411" priority="348" stopIfTrue="1" rank="1"/>
  </conditionalFormatting>
  <conditionalFormatting sqref="R7:R30">
    <cfRule type="top10" dxfId="1410" priority="347" stopIfTrue="1" rank="1"/>
  </conditionalFormatting>
  <conditionalFormatting sqref="S7:S30">
    <cfRule type="top10" dxfId="1409" priority="346" stopIfTrue="1" rank="1"/>
  </conditionalFormatting>
  <conditionalFormatting sqref="T7:T30">
    <cfRule type="top10" dxfId="1408" priority="345" stopIfTrue="1" rank="1"/>
  </conditionalFormatting>
  <conditionalFormatting sqref="U7:U30">
    <cfRule type="top10" dxfId="1407" priority="344" stopIfTrue="1" rank="1"/>
  </conditionalFormatting>
  <conditionalFormatting sqref="V7:V30">
    <cfRule type="top10" dxfId="1406" priority="343" stopIfTrue="1" rank="1"/>
  </conditionalFormatting>
  <conditionalFormatting sqref="W7:W30">
    <cfRule type="top10" dxfId="1405" priority="342" stopIfTrue="1" rank="1"/>
  </conditionalFormatting>
  <conditionalFormatting sqref="X7:X30">
    <cfRule type="top10" dxfId="1404" priority="341" stopIfTrue="1" rank="1"/>
  </conditionalFormatting>
  <conditionalFormatting sqref="Y7:Y30">
    <cfRule type="top10" dxfId="1403" priority="340" stopIfTrue="1" rank="1"/>
  </conditionalFormatting>
  <conditionalFormatting sqref="Z7:Z30">
    <cfRule type="top10" dxfId="1402" priority="339" stopIfTrue="1" rank="1"/>
  </conditionalFormatting>
  <conditionalFormatting sqref="AA7:AA30">
    <cfRule type="top10" dxfId="1401" priority="338" stopIfTrue="1" rank="1"/>
  </conditionalFormatting>
  <conditionalFormatting sqref="AB7:AB30">
    <cfRule type="top10" dxfId="1400" priority="337" stopIfTrue="1" rank="1"/>
  </conditionalFormatting>
  <conditionalFormatting sqref="AC7:AC30">
    <cfRule type="top10" dxfId="1399" priority="336" stopIfTrue="1" rank="1"/>
  </conditionalFormatting>
  <conditionalFormatting sqref="K8:K30">
    <cfRule type="top10" dxfId="1398" priority="335" stopIfTrue="1" rank="1"/>
  </conditionalFormatting>
  <conditionalFormatting sqref="E7">
    <cfRule type="top10" dxfId="1397" priority="172" stopIfTrue="1" rank="1"/>
  </conditionalFormatting>
  <conditionalFormatting sqref="H7">
    <cfRule type="top10" dxfId="1396" priority="171" stopIfTrue="1" rank="1"/>
  </conditionalFormatting>
  <conditionalFormatting sqref="K7">
    <cfRule type="top10" dxfId="1395" priority="170" stopIfTrue="1" rank="1"/>
  </conditionalFormatting>
  <conditionalFormatting sqref="B101">
    <cfRule type="notContainsBlanks" dxfId="1394" priority="169">
      <formula>LEN(TRIM(B101))&gt;0</formula>
    </cfRule>
  </conditionalFormatting>
  <conditionalFormatting sqref="A103">
    <cfRule type="expression" dxfId="1393" priority="168">
      <formula>(3*$B103+2*$E103+$H103)&gt;(3*$B104+2*$E104+$H104)</formula>
    </cfRule>
  </conditionalFormatting>
  <conditionalFormatting sqref="T103:AC182">
    <cfRule type="notContainsBlanks" dxfId="1392" priority="167">
      <formula>LEN(TRIM(T103))&gt;0</formula>
    </cfRule>
  </conditionalFormatting>
  <conditionalFormatting sqref="B104:S104">
    <cfRule type="expression" dxfId="1391" priority="166">
      <formula>$A104&lt;&gt;""</formula>
    </cfRule>
  </conditionalFormatting>
  <conditionalFormatting sqref="D103 G103 K103 N103 P103 S103">
    <cfRule type="expression" dxfId="1390" priority="165">
      <formula>$A103&lt;&gt;""</formula>
    </cfRule>
  </conditionalFormatting>
  <conditionalFormatting sqref="B126:S126">
    <cfRule type="expression" dxfId="1389" priority="122">
      <formula>$A126&lt;&gt;""</formula>
    </cfRule>
  </conditionalFormatting>
  <conditionalFormatting sqref="D125 G125 K125 N125 P125 S125">
    <cfRule type="expression" dxfId="1388" priority="121">
      <formula>$A125&lt;&gt;""</formula>
    </cfRule>
  </conditionalFormatting>
  <conditionalFormatting sqref="B132:S132">
    <cfRule type="expression" dxfId="1387" priority="110">
      <formula>$A132&lt;&gt;""</formula>
    </cfRule>
  </conditionalFormatting>
  <conditionalFormatting sqref="D131 G131 K131 N131 P131 S131">
    <cfRule type="expression" dxfId="1386" priority="109">
      <formula>$A131&lt;&gt;""</formula>
    </cfRule>
  </conditionalFormatting>
  <conditionalFormatting sqref="B138:S138">
    <cfRule type="expression" dxfId="1385" priority="98">
      <formula>$A138&lt;&gt;""</formula>
    </cfRule>
  </conditionalFormatting>
  <conditionalFormatting sqref="D137 G137 K137 N137 P137 S137">
    <cfRule type="expression" dxfId="1384" priority="97">
      <formula>$A137&lt;&gt;""</formula>
    </cfRule>
  </conditionalFormatting>
  <conditionalFormatting sqref="B144:S144">
    <cfRule type="expression" dxfId="1383" priority="86">
      <formula>$A144&lt;&gt;""</formula>
    </cfRule>
  </conditionalFormatting>
  <conditionalFormatting sqref="D143 G143 K143 N143 P143 S143">
    <cfRule type="expression" dxfId="1382" priority="85">
      <formula>$A143&lt;&gt;""</formula>
    </cfRule>
  </conditionalFormatting>
  <conditionalFormatting sqref="B150:S150">
    <cfRule type="expression" dxfId="1381" priority="74">
      <formula>$A150&lt;&gt;""</formula>
    </cfRule>
  </conditionalFormatting>
  <conditionalFormatting sqref="D149 G149 K149 N149 P149 S149">
    <cfRule type="expression" dxfId="1380" priority="73">
      <formula>$A149&lt;&gt;""</formula>
    </cfRule>
  </conditionalFormatting>
  <conditionalFormatting sqref="B156:S156">
    <cfRule type="expression" dxfId="1379" priority="62">
      <formula>$A156&lt;&gt;""</formula>
    </cfRule>
  </conditionalFormatting>
  <conditionalFormatting sqref="D155 G155 K155 N155 P155 S155">
    <cfRule type="expression" dxfId="1378" priority="61">
      <formula>$A155&lt;&gt;""</formula>
    </cfRule>
  </conditionalFormatting>
  <conditionalFormatting sqref="D160 G160 K160 N160 P160 S160">
    <cfRule type="expression" dxfId="1377" priority="52">
      <formula>$A160&lt;&gt;""</formula>
    </cfRule>
  </conditionalFormatting>
  <conditionalFormatting sqref="B162:S162">
    <cfRule type="expression" dxfId="1376" priority="50">
      <formula>$A162&lt;&gt;""</formula>
    </cfRule>
  </conditionalFormatting>
  <conditionalFormatting sqref="D161 G161 K161 N161 P161 S161">
    <cfRule type="expression" dxfId="1375" priority="49">
      <formula>$A161&lt;&gt;""</formula>
    </cfRule>
  </conditionalFormatting>
  <conditionalFormatting sqref="D166 G166 K166 N166 P166 S166">
    <cfRule type="expression" dxfId="1374" priority="40">
      <formula>$A166&lt;&gt;""</formula>
    </cfRule>
  </conditionalFormatting>
  <conditionalFormatting sqref="B168:S168">
    <cfRule type="expression" dxfId="1373" priority="38">
      <formula>$A168&lt;&gt;""</formula>
    </cfRule>
  </conditionalFormatting>
  <conditionalFormatting sqref="D167 G167 K167 N167 P167 S167">
    <cfRule type="expression" dxfId="1372" priority="37">
      <formula>$A167&lt;&gt;""</formula>
    </cfRule>
  </conditionalFormatting>
  <conditionalFormatting sqref="D104 G104 K104 N104 P104 S104">
    <cfRule type="expression" dxfId="1371" priority="164">
      <formula>$A104&lt;&gt;""</formula>
    </cfRule>
  </conditionalFormatting>
  <conditionalFormatting sqref="B170:S170">
    <cfRule type="expression" dxfId="1370" priority="34">
      <formula>$A170&lt;&gt;""</formula>
    </cfRule>
  </conditionalFormatting>
  <conditionalFormatting sqref="D169 G169 K169 N169 P169 S169">
    <cfRule type="expression" dxfId="1369" priority="33">
      <formula>$A169&lt;&gt;""</formula>
    </cfRule>
  </conditionalFormatting>
  <conditionalFormatting sqref="D170 G170 K170 N170 P170 S170">
    <cfRule type="expression" dxfId="1368" priority="32">
      <formula>$A170&lt;&gt;""</formula>
    </cfRule>
  </conditionalFormatting>
  <conditionalFormatting sqref="B172:S172">
    <cfRule type="expression" dxfId="1367" priority="30">
      <formula>$A172&lt;&gt;""</formula>
    </cfRule>
  </conditionalFormatting>
  <conditionalFormatting sqref="D171 G171 K171 N171 P171 S171">
    <cfRule type="expression" dxfId="1366" priority="29">
      <formula>$A171&lt;&gt;""</formula>
    </cfRule>
  </conditionalFormatting>
  <conditionalFormatting sqref="D172 G172 K172 N172 P172 S172">
    <cfRule type="expression" dxfId="1365" priority="28">
      <formula>$A172&lt;&gt;""</formula>
    </cfRule>
  </conditionalFormatting>
  <conditionalFormatting sqref="B174:S174">
    <cfRule type="expression" dxfId="1364" priority="26">
      <formula>$A174&lt;&gt;""</formula>
    </cfRule>
  </conditionalFormatting>
  <conditionalFormatting sqref="D173 G173 K173 N173 P173 S173">
    <cfRule type="expression" dxfId="1363" priority="25">
      <formula>$A173&lt;&gt;""</formula>
    </cfRule>
  </conditionalFormatting>
  <conditionalFormatting sqref="D174 G174 K174 N174 P174 S174">
    <cfRule type="expression" dxfId="1362" priority="24">
      <formula>$A174&lt;&gt;""</formula>
    </cfRule>
  </conditionalFormatting>
  <conditionalFormatting sqref="B176:S176">
    <cfRule type="expression" dxfId="1361" priority="22">
      <formula>$A176&lt;&gt;""</formula>
    </cfRule>
  </conditionalFormatting>
  <conditionalFormatting sqref="D175 G175 K175 N175 P175 S175">
    <cfRule type="expression" dxfId="1360" priority="21">
      <formula>$A175&lt;&gt;""</formula>
    </cfRule>
  </conditionalFormatting>
  <conditionalFormatting sqref="D176 G176 K176 N176 P176 S176">
    <cfRule type="expression" dxfId="1359" priority="20">
      <formula>$A176&lt;&gt;""</formula>
    </cfRule>
  </conditionalFormatting>
  <conditionalFormatting sqref="B178:S178">
    <cfRule type="expression" dxfId="1358" priority="18">
      <formula>$A178&lt;&gt;""</formula>
    </cfRule>
  </conditionalFormatting>
  <conditionalFormatting sqref="D177 G177 K177 N177 P177 S177">
    <cfRule type="expression" dxfId="1357" priority="17">
      <formula>$A177&lt;&gt;""</formula>
    </cfRule>
  </conditionalFormatting>
  <conditionalFormatting sqref="D178 G178 K178 N178 P178 S178">
    <cfRule type="expression" dxfId="1356" priority="16">
      <formula>$A178&lt;&gt;""</formula>
    </cfRule>
  </conditionalFormatting>
  <conditionalFormatting sqref="B180:S180">
    <cfRule type="expression" dxfId="1355" priority="14">
      <formula>$A180&lt;&gt;""</formula>
    </cfRule>
  </conditionalFormatting>
  <conditionalFormatting sqref="D179 G179 K179 N179 P179 S179">
    <cfRule type="expression" dxfId="1354" priority="13">
      <formula>$A179&lt;&gt;""</formula>
    </cfRule>
  </conditionalFormatting>
  <conditionalFormatting sqref="D180 G180 K180 N180 P180 S180">
    <cfRule type="expression" dxfId="1353" priority="12">
      <formula>$A180&lt;&gt;""</formula>
    </cfRule>
  </conditionalFormatting>
  <conditionalFormatting sqref="B182:S182">
    <cfRule type="expression" dxfId="1352" priority="10">
      <formula>$A182&lt;&gt;""</formula>
    </cfRule>
  </conditionalFormatting>
  <conditionalFormatting sqref="D181 G181 K181 N181 P181 S181">
    <cfRule type="expression" dxfId="1351" priority="9">
      <formula>$A181&lt;&gt;""</formula>
    </cfRule>
  </conditionalFormatting>
  <conditionalFormatting sqref="D182 G182 K182 N182 P182 S182">
    <cfRule type="expression" dxfId="1350" priority="8">
      <formula>$A182&lt;&gt;""</formula>
    </cfRule>
  </conditionalFormatting>
  <conditionalFormatting sqref="B106:S106">
    <cfRule type="expression" dxfId="1349" priority="162">
      <formula>$A106&lt;&gt;""</formula>
    </cfRule>
  </conditionalFormatting>
  <conditionalFormatting sqref="D105 G105 K105 N105 P105 S105">
    <cfRule type="expression" dxfId="1348" priority="161">
      <formula>$A105&lt;&gt;""</formula>
    </cfRule>
  </conditionalFormatting>
  <conditionalFormatting sqref="D106 G106 K106 N106 P106 S106">
    <cfRule type="expression" dxfId="1347" priority="160">
      <formula>$A106&lt;&gt;""</formula>
    </cfRule>
  </conditionalFormatting>
  <conditionalFormatting sqref="B108:S108">
    <cfRule type="expression" dxfId="1346" priority="158">
      <formula>$A108&lt;&gt;""</formula>
    </cfRule>
  </conditionalFormatting>
  <conditionalFormatting sqref="D107 G107 K107 N107 P107 S107">
    <cfRule type="expression" dxfId="1345" priority="157">
      <formula>$A107&lt;&gt;""</formula>
    </cfRule>
  </conditionalFormatting>
  <conditionalFormatting sqref="D108 G108 K108 N108 P108 S108">
    <cfRule type="expression" dxfId="1344" priority="156">
      <formula>$A108&lt;&gt;""</formula>
    </cfRule>
  </conditionalFormatting>
  <conditionalFormatting sqref="B110:S110">
    <cfRule type="expression" dxfId="1343" priority="154">
      <formula>$A110&lt;&gt;""</formula>
    </cfRule>
  </conditionalFormatting>
  <conditionalFormatting sqref="D109 G109 K109 N109 P109 S109">
    <cfRule type="expression" dxfId="1342" priority="153">
      <formula>$A109&lt;&gt;""</formula>
    </cfRule>
  </conditionalFormatting>
  <conditionalFormatting sqref="D110 G110 K110 N110 P110 S110">
    <cfRule type="expression" dxfId="1341" priority="152">
      <formula>$A110&lt;&gt;""</formula>
    </cfRule>
  </conditionalFormatting>
  <conditionalFormatting sqref="B112:S112">
    <cfRule type="expression" dxfId="1340" priority="150">
      <formula>$A112&lt;&gt;""</formula>
    </cfRule>
  </conditionalFormatting>
  <conditionalFormatting sqref="D111 G111 K111 N111 P111 S111">
    <cfRule type="expression" dxfId="1339" priority="149">
      <formula>$A111&lt;&gt;""</formula>
    </cfRule>
  </conditionalFormatting>
  <conditionalFormatting sqref="D112 G112 K112 N112 P112 S112">
    <cfRule type="expression" dxfId="1338" priority="148">
      <formula>$A112&lt;&gt;""</formula>
    </cfRule>
  </conditionalFormatting>
  <conditionalFormatting sqref="B114:S114">
    <cfRule type="expression" dxfId="1337" priority="146">
      <formula>$A114&lt;&gt;""</formula>
    </cfRule>
  </conditionalFormatting>
  <conditionalFormatting sqref="D113 G113 K113 N113 P113 S113">
    <cfRule type="expression" dxfId="1336" priority="145">
      <formula>$A113&lt;&gt;""</formula>
    </cfRule>
  </conditionalFormatting>
  <conditionalFormatting sqref="D114 G114 K114 N114 P114 S114">
    <cfRule type="expression" dxfId="1335" priority="144">
      <formula>$A114&lt;&gt;""</formula>
    </cfRule>
  </conditionalFormatting>
  <conditionalFormatting sqref="B116:S116">
    <cfRule type="expression" dxfId="1334" priority="142">
      <formula>$A116&lt;&gt;""</formula>
    </cfRule>
  </conditionalFormatting>
  <conditionalFormatting sqref="D115 G115 K115 N115 P115 S115">
    <cfRule type="expression" dxfId="1333" priority="141">
      <formula>$A115&lt;&gt;""</formula>
    </cfRule>
  </conditionalFormatting>
  <conditionalFormatting sqref="D116 G116 K116 N116 P116 S116">
    <cfRule type="expression" dxfId="1332" priority="140">
      <formula>$A116&lt;&gt;""</formula>
    </cfRule>
  </conditionalFormatting>
  <conditionalFormatting sqref="B118:S118">
    <cfRule type="expression" dxfId="1331" priority="138">
      <formula>$A118&lt;&gt;""</formula>
    </cfRule>
  </conditionalFormatting>
  <conditionalFormatting sqref="D117 G117 K117 N117 P117 S117">
    <cfRule type="expression" dxfId="1330" priority="137">
      <formula>$A117&lt;&gt;""</formula>
    </cfRule>
  </conditionalFormatting>
  <conditionalFormatting sqref="D118 G118 K118 N118 P118 S118">
    <cfRule type="expression" dxfId="1329" priority="136">
      <formula>$A118&lt;&gt;""</formula>
    </cfRule>
  </conditionalFormatting>
  <conditionalFormatting sqref="B120:S120">
    <cfRule type="expression" dxfId="1328" priority="134">
      <formula>$A120&lt;&gt;""</formula>
    </cfRule>
  </conditionalFormatting>
  <conditionalFormatting sqref="D119 G119 K119 N119 P119 S119">
    <cfRule type="expression" dxfId="1327" priority="133">
      <formula>$A119&lt;&gt;""</formula>
    </cfRule>
  </conditionalFormatting>
  <conditionalFormatting sqref="D120 G120 K120 N120 P120 S120">
    <cfRule type="expression" dxfId="1326" priority="132">
      <formula>$A120&lt;&gt;""</formula>
    </cfRule>
  </conditionalFormatting>
  <conditionalFormatting sqref="B122:S122">
    <cfRule type="expression" dxfId="1325" priority="130">
      <formula>$A122&lt;&gt;""</formula>
    </cfRule>
  </conditionalFormatting>
  <conditionalFormatting sqref="D121 G121 K121 N121 P121 S121">
    <cfRule type="expression" dxfId="1324" priority="129">
      <formula>$A121&lt;&gt;""</formula>
    </cfRule>
  </conditionalFormatting>
  <conditionalFormatting sqref="D122 G122 K122 N122 P122 S122">
    <cfRule type="expression" dxfId="1323" priority="128">
      <formula>$A122&lt;&gt;""</formula>
    </cfRule>
  </conditionalFormatting>
  <conditionalFormatting sqref="B124:S124">
    <cfRule type="expression" dxfId="1322" priority="126">
      <formula>$A124&lt;&gt;""</formula>
    </cfRule>
  </conditionalFormatting>
  <conditionalFormatting sqref="D123 G123 K123 N123 P123 S123">
    <cfRule type="expression" dxfId="1321" priority="125">
      <formula>$A123&lt;&gt;""</formula>
    </cfRule>
  </conditionalFormatting>
  <conditionalFormatting sqref="D124 G124 K124 N124 P124 S124">
    <cfRule type="expression" dxfId="1320" priority="124">
      <formula>$A124&lt;&gt;""</formula>
    </cfRule>
  </conditionalFormatting>
  <conditionalFormatting sqref="D126 G126 K126 N126 P126 S126">
    <cfRule type="expression" dxfId="1319" priority="120">
      <formula>$A126&lt;&gt;""</formula>
    </cfRule>
  </conditionalFormatting>
  <conditionalFormatting sqref="B128:S128">
    <cfRule type="expression" dxfId="1318" priority="118">
      <formula>$A128&lt;&gt;""</formula>
    </cfRule>
  </conditionalFormatting>
  <conditionalFormatting sqref="D127 G127 K127 N127 P127 S127">
    <cfRule type="expression" dxfId="1317" priority="117">
      <formula>$A127&lt;&gt;""</formula>
    </cfRule>
  </conditionalFormatting>
  <conditionalFormatting sqref="D128 G128 K128 N128 P128 S128">
    <cfRule type="expression" dxfId="1316" priority="116">
      <formula>$A128&lt;&gt;""</formula>
    </cfRule>
  </conditionalFormatting>
  <conditionalFormatting sqref="B130:S130">
    <cfRule type="expression" dxfId="1315" priority="114">
      <formula>$A130&lt;&gt;""</formula>
    </cfRule>
  </conditionalFormatting>
  <conditionalFormatting sqref="D129 G129 K129 N129 P129 S129">
    <cfRule type="expression" dxfId="1314" priority="113">
      <formula>$A129&lt;&gt;""</formula>
    </cfRule>
  </conditionalFormatting>
  <conditionalFormatting sqref="D130 G130 K130 N130 P130 S130">
    <cfRule type="expression" dxfId="1313" priority="112">
      <formula>$A130&lt;&gt;""</formula>
    </cfRule>
  </conditionalFormatting>
  <conditionalFormatting sqref="D132 G132 K132 N132 P132 S132">
    <cfRule type="expression" dxfId="1312" priority="108">
      <formula>$A132&lt;&gt;""</formula>
    </cfRule>
  </conditionalFormatting>
  <conditionalFormatting sqref="B134:S134">
    <cfRule type="expression" dxfId="1311" priority="106">
      <formula>$A134&lt;&gt;""</formula>
    </cfRule>
  </conditionalFormatting>
  <conditionalFormatting sqref="D133 G133 K133 N133 P133 S133">
    <cfRule type="expression" dxfId="1310" priority="105">
      <formula>$A133&lt;&gt;""</formula>
    </cfRule>
  </conditionalFormatting>
  <conditionalFormatting sqref="D134 G134 K134 N134 P134 S134">
    <cfRule type="expression" dxfId="1309" priority="104">
      <formula>$A134&lt;&gt;""</formula>
    </cfRule>
  </conditionalFormatting>
  <conditionalFormatting sqref="B136:S136">
    <cfRule type="expression" dxfId="1308" priority="102">
      <formula>$A136&lt;&gt;""</formula>
    </cfRule>
  </conditionalFormatting>
  <conditionalFormatting sqref="D135 G135 K135 N135 P135 S135">
    <cfRule type="expression" dxfId="1307" priority="101">
      <formula>$A135&lt;&gt;""</formula>
    </cfRule>
  </conditionalFormatting>
  <conditionalFormatting sqref="D136 G136 K136 N136 P136 S136">
    <cfRule type="expression" dxfId="1306" priority="100">
      <formula>$A136&lt;&gt;""</formula>
    </cfRule>
  </conditionalFormatting>
  <conditionalFormatting sqref="D138 G138 K138 N138 P138 S138">
    <cfRule type="expression" dxfId="1305" priority="96">
      <formula>$A138&lt;&gt;""</formula>
    </cfRule>
  </conditionalFormatting>
  <conditionalFormatting sqref="B140:S140">
    <cfRule type="expression" dxfId="1304" priority="94">
      <formula>$A140&lt;&gt;""</formula>
    </cfRule>
  </conditionalFormatting>
  <conditionalFormatting sqref="D139 G139 K139 N139 P139 S139">
    <cfRule type="expression" dxfId="1303" priority="93">
      <formula>$A139&lt;&gt;""</formula>
    </cfRule>
  </conditionalFormatting>
  <conditionalFormatting sqref="D140 G140 K140 N140 P140 S140">
    <cfRule type="expression" dxfId="1302" priority="92">
      <formula>$A140&lt;&gt;""</formula>
    </cfRule>
  </conditionalFormatting>
  <conditionalFormatting sqref="B142:S142">
    <cfRule type="expression" dxfId="1301" priority="90">
      <formula>$A142&lt;&gt;""</formula>
    </cfRule>
  </conditionalFormatting>
  <conditionalFormatting sqref="D141 G141 K141 N141 P141 S141">
    <cfRule type="expression" dxfId="1300" priority="89">
      <formula>$A141&lt;&gt;""</formula>
    </cfRule>
  </conditionalFormatting>
  <conditionalFormatting sqref="D142 G142 K142 N142 P142 S142">
    <cfRule type="expression" dxfId="1299" priority="88">
      <formula>$A142&lt;&gt;""</formula>
    </cfRule>
  </conditionalFormatting>
  <conditionalFormatting sqref="D144 G144 K144 N144 P144 S144">
    <cfRule type="expression" dxfId="1298" priority="84">
      <formula>$A144&lt;&gt;""</formula>
    </cfRule>
  </conditionalFormatting>
  <conditionalFormatting sqref="B146:S146">
    <cfRule type="expression" dxfId="1297" priority="82">
      <formula>$A146&lt;&gt;""</formula>
    </cfRule>
  </conditionalFormatting>
  <conditionalFormatting sqref="D145 G145 K145 N145 P145 S145">
    <cfRule type="expression" dxfId="1296" priority="81">
      <formula>$A145&lt;&gt;""</formula>
    </cfRule>
  </conditionalFormatting>
  <conditionalFormatting sqref="D146 G146 K146 N146 P146 S146">
    <cfRule type="expression" dxfId="1295" priority="80">
      <formula>$A146&lt;&gt;""</formula>
    </cfRule>
  </conditionalFormatting>
  <conditionalFormatting sqref="B148:S148">
    <cfRule type="expression" dxfId="1294" priority="78">
      <formula>$A148&lt;&gt;""</formula>
    </cfRule>
  </conditionalFormatting>
  <conditionalFormatting sqref="D147 G147 K147 N147 P147 S147">
    <cfRule type="expression" dxfId="1293" priority="77">
      <formula>$A147&lt;&gt;""</formula>
    </cfRule>
  </conditionalFormatting>
  <conditionalFormatting sqref="D148 G148 K148 N148 P148 S148">
    <cfRule type="expression" dxfId="1292" priority="76">
      <formula>$A148&lt;&gt;""</formula>
    </cfRule>
  </conditionalFormatting>
  <conditionalFormatting sqref="D150 G150 K150 N150 P150 S150">
    <cfRule type="expression" dxfId="1291" priority="72">
      <formula>$A150&lt;&gt;""</formula>
    </cfRule>
  </conditionalFormatting>
  <conditionalFormatting sqref="B152:S152">
    <cfRule type="expression" dxfId="1290" priority="70">
      <formula>$A152&lt;&gt;""</formula>
    </cfRule>
  </conditionalFormatting>
  <conditionalFormatting sqref="D151 G151 K151 N151 P151 S151">
    <cfRule type="expression" dxfId="1289" priority="69">
      <formula>$A151&lt;&gt;""</formula>
    </cfRule>
  </conditionalFormatting>
  <conditionalFormatting sqref="D152 G152 K152 N152 P152 S152">
    <cfRule type="expression" dxfId="1288" priority="68">
      <formula>$A152&lt;&gt;""</formula>
    </cfRule>
  </conditionalFormatting>
  <conditionalFormatting sqref="B154:S154">
    <cfRule type="expression" dxfId="1287" priority="66">
      <formula>$A154&lt;&gt;""</formula>
    </cfRule>
  </conditionalFormatting>
  <conditionalFormatting sqref="D153 G153 K153 N153 P153 S153">
    <cfRule type="expression" dxfId="1286" priority="65">
      <formula>$A153&lt;&gt;""</formula>
    </cfRule>
  </conditionalFormatting>
  <conditionalFormatting sqref="D154 G154 K154 N154 P154 S154">
    <cfRule type="expression" dxfId="1285" priority="64">
      <formula>$A154&lt;&gt;""</formula>
    </cfRule>
  </conditionalFormatting>
  <conditionalFormatting sqref="D156 G156 K156 N156 P156 S156">
    <cfRule type="expression" dxfId="1284" priority="60">
      <formula>$A156&lt;&gt;""</formula>
    </cfRule>
  </conditionalFormatting>
  <conditionalFormatting sqref="B158:S158">
    <cfRule type="expression" dxfId="1283" priority="58">
      <formula>$A158&lt;&gt;""</formula>
    </cfRule>
  </conditionalFormatting>
  <conditionalFormatting sqref="D157 G157 K157 N157 P157 S157">
    <cfRule type="expression" dxfId="1282" priority="57">
      <formula>$A157&lt;&gt;""</formula>
    </cfRule>
  </conditionalFormatting>
  <conditionalFormatting sqref="D158 G158 K158 N158 P158 S158">
    <cfRule type="expression" dxfId="1281" priority="56">
      <formula>$A158&lt;&gt;""</formula>
    </cfRule>
  </conditionalFormatting>
  <conditionalFormatting sqref="B160:S160">
    <cfRule type="expression" dxfId="1280" priority="54">
      <formula>$A160&lt;&gt;""</formula>
    </cfRule>
  </conditionalFormatting>
  <conditionalFormatting sqref="D159 G159 K159 N159 P159 S159">
    <cfRule type="expression" dxfId="1279" priority="53">
      <formula>$A159&lt;&gt;""</formula>
    </cfRule>
  </conditionalFormatting>
  <conditionalFormatting sqref="D162 G162 K162 N162 P162 S162">
    <cfRule type="expression" dxfId="1278" priority="48">
      <formula>$A162&lt;&gt;""</formula>
    </cfRule>
  </conditionalFormatting>
  <conditionalFormatting sqref="B164:S164">
    <cfRule type="expression" dxfId="1277" priority="46">
      <formula>$A164&lt;&gt;""</formula>
    </cfRule>
  </conditionalFormatting>
  <conditionalFormatting sqref="D163 G163 K163 N163 P163 S163">
    <cfRule type="expression" dxfId="1276" priority="45">
      <formula>$A163&lt;&gt;""</formula>
    </cfRule>
  </conditionalFormatting>
  <conditionalFormatting sqref="D164 G164 K164 N164 P164 S164">
    <cfRule type="expression" dxfId="1275" priority="44">
      <formula>$A164&lt;&gt;""</formula>
    </cfRule>
  </conditionalFormatting>
  <conditionalFormatting sqref="B166:S166">
    <cfRule type="expression" dxfId="1274" priority="42">
      <formula>$A166&lt;&gt;""</formula>
    </cfRule>
  </conditionalFormatting>
  <conditionalFormatting sqref="D165 G165 K165 N165 P165 S165">
    <cfRule type="expression" dxfId="1273" priority="41">
      <formula>$A165&lt;&gt;""</formula>
    </cfRule>
  </conditionalFormatting>
  <conditionalFormatting sqref="D168 G168 K168 N168 P168 S168">
    <cfRule type="expression" dxfId="1272" priority="36">
      <formula>$A168&lt;&gt;""</formula>
    </cfRule>
  </conditionalFormatting>
  <conditionalFormatting sqref="A105 A107 A109 A111 A113 A115 A117 A119 A121 A123 A125 A127 A129 A131 A133 A135 A137 A139 A141 A143 A145 A147 A149 A151 A153 A155 A157 A159 A161 A163 A165 A167 A169 A171 A173 A175 A177 A179 A181">
    <cfRule type="expression" dxfId="1271" priority="1">
      <formula>(3*$B105+2*$E105+$H105)&gt;(3*$B106+2*$E106+$H106)</formula>
    </cfRule>
  </conditionalFormatting>
  <pageMargins left="0.5" right="0.5" top="0.6" bottom="0.6" header="0.3" footer="0.3"/>
  <pageSetup scale="65" fitToHeight="2" orientation="landscape" r:id="rId1"/>
  <headerFooter>
    <oddFooter>&amp;L2015 - 2016 Wyoming HS Basketball&amp;CWyoming High School Basketball - 4A BB&amp;Rwww.wyopreps.com
&amp;"-,Italic"Home for High School Stats</oddFooter>
  </headerFooter>
  <rowBreaks count="1" manualBreakCount="1">
    <brk id="100" max="28" man="1"/>
  </rowBreaks>
  <colBreaks count="1" manualBreakCount="1">
    <brk id="29"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6"/>
  </sheetPr>
  <dimension ref="A1:AB60"/>
  <sheetViews>
    <sheetView zoomScale="80" zoomScaleNormal="80" workbookViewId="0">
      <selection activeCell="C30" sqref="C30"/>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t="s">
        <v>448</v>
      </c>
      <c r="D2" s="287"/>
      <c r="E2" s="287"/>
      <c r="F2" s="288"/>
      <c r="G2" s="57"/>
      <c r="H2" s="289" t="s">
        <v>113</v>
      </c>
      <c r="I2" s="289"/>
      <c r="J2" s="289"/>
      <c r="K2" s="290">
        <v>43104</v>
      </c>
      <c r="L2" s="290"/>
      <c r="M2" s="290"/>
      <c r="O2" s="54"/>
      <c r="P2" s="54"/>
      <c r="Q2" s="54"/>
      <c r="R2" s="54"/>
      <c r="S2" s="54"/>
      <c r="T2" s="54"/>
      <c r="X2" s="139" t="str">
        <f>IF(OR($H$4=1,$J$4=1),CONCATENATE($C$2,": ",MONTH($K$2),"/",DAY($K$2),"/",YEAR($K$2)-2000, " **" ),CONCATENATE($C$2,": ",MONTH($K$2),"/",DAY($K$2),"/",YEAR($K$2)-2000))</f>
        <v>Lead-Deadwood: 1/4/18</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59, Lead-Deadwood 29 </v>
      </c>
    </row>
    <row r="4" spans="1:28" ht="13.5" thickBot="1" x14ac:dyDescent="0.35">
      <c r="B4" s="56" t="s">
        <v>118</v>
      </c>
      <c r="C4" s="22">
        <v>59</v>
      </c>
      <c r="D4" s="22">
        <v>29</v>
      </c>
      <c r="E4" s="89"/>
      <c r="G4" s="60">
        <f>IF(OR($L$4=1,$C$4&gt;$D$4),1,"")</f>
        <v>1</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1</v>
      </c>
      <c r="E7" s="25">
        <v>7</v>
      </c>
      <c r="F7" s="26">
        <v>1</v>
      </c>
      <c r="G7" s="27">
        <v>3</v>
      </c>
      <c r="H7" s="24"/>
      <c r="I7" s="25"/>
      <c r="J7" s="28"/>
      <c r="K7" s="28">
        <v>5</v>
      </c>
      <c r="L7" s="28">
        <v>6</v>
      </c>
      <c r="M7" s="29"/>
      <c r="N7" s="28">
        <v>1</v>
      </c>
      <c r="O7" s="28">
        <v>4</v>
      </c>
      <c r="P7" s="30">
        <v>2</v>
      </c>
      <c r="Q7" s="65">
        <f>IF(H7+2*F7+3*D7&gt;0,H7+2*F7+3*D7,"")</f>
        <v>5</v>
      </c>
      <c r="R7" s="66">
        <f>IF(E7&gt;0,D7/E7,"")</f>
        <v>0.14285714285714285</v>
      </c>
      <c r="S7" s="66">
        <f>IF(G7&gt;0,F7/G7,"")</f>
        <v>0.33333333333333331</v>
      </c>
      <c r="T7" s="67" t="str">
        <f>IF(I7&gt;0,H7/I7,"")</f>
        <v/>
      </c>
      <c r="U7" s="68">
        <f>IF(OR(E7&gt;0,G7 &gt;0),(D7+F7)/(E7+G7),"")</f>
        <v>0.2</v>
      </c>
      <c r="V7" s="141">
        <f>IF(E7+G7&gt;0,E7+G7,"")</f>
        <v>10</v>
      </c>
      <c r="W7" s="141">
        <f>IF(J7+K7&gt;0,J7+K7,"")</f>
        <v>5</v>
      </c>
      <c r="X7" s="142">
        <f>IF(V7&gt;=$Z$2,U7,0)</f>
        <v>0.2</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1</v>
      </c>
      <c r="E8" s="33">
        <v>3</v>
      </c>
      <c r="F8" s="34">
        <v>1</v>
      </c>
      <c r="G8" s="35">
        <v>1</v>
      </c>
      <c r="H8" s="32"/>
      <c r="I8" s="33"/>
      <c r="J8" s="36">
        <v>1</v>
      </c>
      <c r="K8" s="36">
        <v>1</v>
      </c>
      <c r="L8" s="36">
        <v>1</v>
      </c>
      <c r="M8" s="36">
        <v>3</v>
      </c>
      <c r="N8" s="36"/>
      <c r="O8" s="36">
        <v>1</v>
      </c>
      <c r="P8" s="37">
        <v>3</v>
      </c>
      <c r="Q8" s="71">
        <f t="shared" ref="Q8:Q30" si="0">IF(H8+2*F8+3*D8&gt;0,H8+2*F8+3*D8,"")</f>
        <v>5</v>
      </c>
      <c r="R8" s="72">
        <f t="shared" ref="R8:R30" si="1">IF(E8&gt;0,D8/E8,"")</f>
        <v>0.33333333333333331</v>
      </c>
      <c r="S8" s="72">
        <f t="shared" ref="S8:S30" si="2">IF(G8&gt;0,F8/G8,"")</f>
        <v>1</v>
      </c>
      <c r="T8" s="72" t="str">
        <f t="shared" ref="T8:T30" si="3">IF(I8&gt;0,H8/I8,"")</f>
        <v/>
      </c>
      <c r="U8" s="73">
        <f t="shared" ref="U8:U30" si="4">IF(OR(E8&gt;0,G8 &gt;0),(D8+F8)/(E8+G8),"")</f>
        <v>0.5</v>
      </c>
      <c r="V8" s="141">
        <f t="shared" ref="V8:V30" si="5">IF(E8+G8&gt;0,E8+G8,"")</f>
        <v>4</v>
      </c>
      <c r="W8" s="141">
        <f t="shared" ref="W8:W30" si="6">IF(J8+K8&gt;0,J8+K8,"")</f>
        <v>2</v>
      </c>
      <c r="X8" s="142">
        <f t="shared" ref="X8:X32" si="7">IF(V8&gt;=$Z$2,U8,0)</f>
        <v>0</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c r="E9" s="39"/>
      <c r="F9" s="26">
        <v>3</v>
      </c>
      <c r="G9" s="40">
        <v>5</v>
      </c>
      <c r="H9" s="38"/>
      <c r="I9" s="39"/>
      <c r="J9" s="41">
        <v>3</v>
      </c>
      <c r="K9" s="41">
        <v>3</v>
      </c>
      <c r="L9" s="41">
        <v>1</v>
      </c>
      <c r="M9" s="28">
        <v>1</v>
      </c>
      <c r="N9" s="28"/>
      <c r="O9" s="28">
        <v>4</v>
      </c>
      <c r="P9" s="42">
        <v>3</v>
      </c>
      <c r="Q9" s="74">
        <f t="shared" si="0"/>
        <v>6</v>
      </c>
      <c r="R9" s="66" t="str">
        <f t="shared" si="1"/>
        <v/>
      </c>
      <c r="S9" s="66">
        <f t="shared" si="2"/>
        <v>0.6</v>
      </c>
      <c r="T9" s="66" t="str">
        <f t="shared" si="3"/>
        <v/>
      </c>
      <c r="U9" s="68">
        <f t="shared" si="4"/>
        <v>0.6</v>
      </c>
      <c r="V9" s="141">
        <f t="shared" si="5"/>
        <v>5</v>
      </c>
      <c r="W9" s="141">
        <f t="shared" si="6"/>
        <v>6</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v>0</v>
      </c>
      <c r="E10" s="33">
        <v>1</v>
      </c>
      <c r="F10" s="34">
        <v>3</v>
      </c>
      <c r="G10" s="35">
        <v>5</v>
      </c>
      <c r="H10" s="32">
        <v>2</v>
      </c>
      <c r="I10" s="33">
        <v>2</v>
      </c>
      <c r="J10" s="36">
        <v>4</v>
      </c>
      <c r="K10" s="36">
        <v>4</v>
      </c>
      <c r="L10" s="36">
        <v>4</v>
      </c>
      <c r="M10" s="36"/>
      <c r="N10" s="36"/>
      <c r="O10" s="36">
        <v>3</v>
      </c>
      <c r="P10" s="37">
        <v>3</v>
      </c>
      <c r="Q10" s="71">
        <f t="shared" si="0"/>
        <v>8</v>
      </c>
      <c r="R10" s="72">
        <f t="shared" si="1"/>
        <v>0</v>
      </c>
      <c r="S10" s="72">
        <f t="shared" si="2"/>
        <v>0.6</v>
      </c>
      <c r="T10" s="72">
        <f t="shared" si="3"/>
        <v>1</v>
      </c>
      <c r="U10" s="73">
        <f t="shared" si="4"/>
        <v>0.5</v>
      </c>
      <c r="V10" s="141">
        <f t="shared" si="5"/>
        <v>6</v>
      </c>
      <c r="W10" s="141">
        <f t="shared" si="6"/>
        <v>8</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3</v>
      </c>
      <c r="E11" s="39">
        <v>5</v>
      </c>
      <c r="F11" s="26">
        <v>7</v>
      </c>
      <c r="G11" s="40">
        <v>15</v>
      </c>
      <c r="H11" s="38">
        <v>1</v>
      </c>
      <c r="I11" s="39">
        <v>2</v>
      </c>
      <c r="J11" s="41">
        <v>4</v>
      </c>
      <c r="K11" s="41">
        <v>3</v>
      </c>
      <c r="L11" s="41">
        <v>3</v>
      </c>
      <c r="M11" s="28">
        <v>4</v>
      </c>
      <c r="N11" s="28"/>
      <c r="O11" s="28">
        <v>2</v>
      </c>
      <c r="P11" s="42">
        <v>4</v>
      </c>
      <c r="Q11" s="74">
        <f t="shared" si="0"/>
        <v>24</v>
      </c>
      <c r="R11" s="66">
        <f t="shared" si="1"/>
        <v>0.6</v>
      </c>
      <c r="S11" s="66">
        <f t="shared" si="2"/>
        <v>0.46666666666666667</v>
      </c>
      <c r="T11" s="66">
        <f t="shared" si="3"/>
        <v>0.5</v>
      </c>
      <c r="U11" s="68">
        <f t="shared" si="4"/>
        <v>0.5</v>
      </c>
      <c r="V11" s="141">
        <f t="shared" si="5"/>
        <v>20</v>
      </c>
      <c r="W11" s="141">
        <f t="shared" si="6"/>
        <v>7</v>
      </c>
      <c r="X11" s="142">
        <f t="shared" si="7"/>
        <v>0.5</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c r="E12" s="33"/>
      <c r="F12" s="34">
        <v>4</v>
      </c>
      <c r="G12" s="35">
        <v>4</v>
      </c>
      <c r="H12" s="32"/>
      <c r="I12" s="33"/>
      <c r="J12" s="36"/>
      <c r="K12" s="36">
        <v>1</v>
      </c>
      <c r="L12" s="36">
        <v>1</v>
      </c>
      <c r="M12" s="36">
        <v>1</v>
      </c>
      <c r="N12" s="36"/>
      <c r="O12" s="36">
        <v>3</v>
      </c>
      <c r="P12" s="37">
        <v>2</v>
      </c>
      <c r="Q12" s="71">
        <f t="shared" si="0"/>
        <v>8</v>
      </c>
      <c r="R12" s="72" t="str">
        <f t="shared" si="1"/>
        <v/>
      </c>
      <c r="S12" s="72">
        <f t="shared" si="2"/>
        <v>1</v>
      </c>
      <c r="T12" s="72" t="str">
        <f t="shared" si="3"/>
        <v/>
      </c>
      <c r="U12" s="73">
        <f t="shared" si="4"/>
        <v>1</v>
      </c>
      <c r="V12" s="141">
        <f t="shared" si="5"/>
        <v>4</v>
      </c>
      <c r="W12" s="141">
        <f t="shared" si="6"/>
        <v>1</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1</v>
      </c>
      <c r="E14" s="33">
        <v>1</v>
      </c>
      <c r="F14" s="34"/>
      <c r="G14" s="35"/>
      <c r="H14" s="32"/>
      <c r="I14" s="33"/>
      <c r="J14" s="36"/>
      <c r="K14" s="36">
        <v>1</v>
      </c>
      <c r="L14" s="36">
        <v>1</v>
      </c>
      <c r="M14" s="36"/>
      <c r="N14" s="36"/>
      <c r="O14" s="36">
        <v>2</v>
      </c>
      <c r="P14" s="37"/>
      <c r="Q14" s="71">
        <f t="shared" si="0"/>
        <v>3</v>
      </c>
      <c r="R14" s="72">
        <f t="shared" si="1"/>
        <v>1</v>
      </c>
      <c r="S14" s="72" t="str">
        <f t="shared" si="2"/>
        <v/>
      </c>
      <c r="T14" s="72" t="str">
        <f t="shared" si="3"/>
        <v/>
      </c>
      <c r="U14" s="73">
        <f t="shared" si="4"/>
        <v>1</v>
      </c>
      <c r="V14" s="141">
        <f t="shared" si="5"/>
        <v>1</v>
      </c>
      <c r="W14" s="141">
        <f t="shared" si="6"/>
        <v>1</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v>1</v>
      </c>
      <c r="D15" s="38"/>
      <c r="E15" s="39"/>
      <c r="F15" s="26"/>
      <c r="G15" s="40"/>
      <c r="H15" s="38"/>
      <c r="I15" s="39"/>
      <c r="J15" s="41"/>
      <c r="K15" s="41"/>
      <c r="L15" s="41"/>
      <c r="M15" s="28"/>
      <c r="N15" s="28"/>
      <c r="O15" s="28">
        <v>2</v>
      </c>
      <c r="P15" s="42">
        <v>2</v>
      </c>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v>1</v>
      </c>
      <c r="D17" s="38"/>
      <c r="E17" s="39"/>
      <c r="F17" s="26"/>
      <c r="G17" s="40"/>
      <c r="H17" s="38"/>
      <c r="I17" s="39"/>
      <c r="J17" s="41"/>
      <c r="K17" s="41">
        <v>1</v>
      </c>
      <c r="L17" s="41"/>
      <c r="M17" s="28"/>
      <c r="N17" s="28"/>
      <c r="O17" s="28"/>
      <c r="P17" s="42"/>
      <c r="Q17" s="74" t="str">
        <f t="shared" si="0"/>
        <v/>
      </c>
      <c r="R17" s="66" t="str">
        <f t="shared" si="1"/>
        <v/>
      </c>
      <c r="S17" s="66" t="str">
        <f t="shared" si="2"/>
        <v/>
      </c>
      <c r="T17" s="66" t="str">
        <f t="shared" si="3"/>
        <v/>
      </c>
      <c r="U17" s="68" t="str">
        <f t="shared" si="4"/>
        <v/>
      </c>
      <c r="V17" s="141" t="str">
        <f t="shared" si="5"/>
        <v/>
      </c>
      <c r="W17" s="141">
        <f t="shared" si="6"/>
        <v>1</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v>1</v>
      </c>
      <c r="D18" s="32"/>
      <c r="E18" s="33">
        <v>1</v>
      </c>
      <c r="F18" s="34"/>
      <c r="G18" s="35"/>
      <c r="H18" s="32"/>
      <c r="I18" s="33"/>
      <c r="J18" s="36"/>
      <c r="K18" s="36">
        <v>1</v>
      </c>
      <c r="L18" s="36"/>
      <c r="M18" s="36"/>
      <c r="N18" s="36"/>
      <c r="O18" s="36"/>
      <c r="P18" s="37"/>
      <c r="Q18" s="71" t="str">
        <f t="shared" si="0"/>
        <v/>
      </c>
      <c r="R18" s="72">
        <f t="shared" si="1"/>
        <v>0</v>
      </c>
      <c r="S18" s="72" t="str">
        <f t="shared" si="2"/>
        <v/>
      </c>
      <c r="T18" s="72" t="str">
        <f t="shared" si="3"/>
        <v/>
      </c>
      <c r="U18" s="73">
        <f t="shared" si="4"/>
        <v>0</v>
      </c>
      <c r="V18" s="141">
        <f t="shared" si="5"/>
        <v>1</v>
      </c>
      <c r="W18" s="141">
        <f t="shared" si="6"/>
        <v>1</v>
      </c>
      <c r="X18" s="142">
        <f t="shared" si="7"/>
        <v>0</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6</v>
      </c>
      <c r="E31" s="79">
        <f t="shared" ref="E31:N31" si="11">SUM(E7:E30)</f>
        <v>18</v>
      </c>
      <c r="F31" s="78">
        <f t="shared" si="11"/>
        <v>19</v>
      </c>
      <c r="G31" s="80">
        <f t="shared" si="11"/>
        <v>33</v>
      </c>
      <c r="H31" s="79">
        <f t="shared" si="11"/>
        <v>3</v>
      </c>
      <c r="I31" s="80">
        <f t="shared" si="11"/>
        <v>4</v>
      </c>
      <c r="J31" s="79">
        <f t="shared" si="11"/>
        <v>12</v>
      </c>
      <c r="K31" s="79">
        <f t="shared" si="11"/>
        <v>20</v>
      </c>
      <c r="L31" s="79">
        <f t="shared" si="11"/>
        <v>17</v>
      </c>
      <c r="M31" s="79">
        <f t="shared" si="11"/>
        <v>9</v>
      </c>
      <c r="N31" s="79">
        <f t="shared" si="11"/>
        <v>1</v>
      </c>
      <c r="O31" s="79">
        <f>SUM(O7:O30)</f>
        <v>21</v>
      </c>
      <c r="P31" s="81">
        <f>SUM(P7:P30)</f>
        <v>19</v>
      </c>
      <c r="Q31" s="82">
        <f>IF(H31+2*F31+3*D31&gt;0,H31+2*F31+3*D31,IF(C4&gt;0,C4,""))</f>
        <v>59</v>
      </c>
      <c r="R31" s="83">
        <f>IF(E31&gt;0,D31/E31,"")</f>
        <v>0.33333333333333331</v>
      </c>
      <c r="S31" s="83">
        <f>IF(G31&gt;0,F31/G31,"")</f>
        <v>0.5757575757575758</v>
      </c>
      <c r="T31" s="83">
        <f>IF(I31&gt;0,H31/I31,"")</f>
        <v>0.75</v>
      </c>
      <c r="U31" s="84">
        <f>IF(OR(E31&gt;0,G31 &gt;0),(D31+F31)/(E31+G31),"")</f>
        <v>0.49019607843137253</v>
      </c>
      <c r="V31" s="141">
        <f>IF(E31+G31&gt;0,E31+G31,"")</f>
        <v>51</v>
      </c>
      <c r="W31" s="141">
        <f>IF(J31+K31&gt;0,J31+K31,"")</f>
        <v>32</v>
      </c>
      <c r="X31" s="142">
        <f t="shared" si="7"/>
        <v>0.49019607843137253</v>
      </c>
      <c r="Y31" s="142">
        <f>IF(I31&gt;=$Z$2,T31,0)</f>
        <v>0</v>
      </c>
      <c r="Z31" s="141"/>
      <c r="AA31" s="69"/>
    </row>
    <row r="32" spans="1:27" s="63" customFormat="1" ht="17.25" thickTop="1" thickBot="1" x14ac:dyDescent="0.3">
      <c r="B32" s="85" t="s">
        <v>145</v>
      </c>
      <c r="C32" s="47">
        <f>IF(SUM(D32:P32)&gt;0,1,"")</f>
        <v>1</v>
      </c>
      <c r="D32" s="48">
        <v>3</v>
      </c>
      <c r="E32" s="49">
        <v>16</v>
      </c>
      <c r="F32" s="48">
        <v>7</v>
      </c>
      <c r="G32" s="50">
        <v>18</v>
      </c>
      <c r="H32" s="49">
        <v>6</v>
      </c>
      <c r="I32" s="50">
        <v>14</v>
      </c>
      <c r="J32" s="49">
        <v>7</v>
      </c>
      <c r="K32" s="49">
        <v>14</v>
      </c>
      <c r="L32" s="49">
        <v>7</v>
      </c>
      <c r="M32" s="49">
        <v>7</v>
      </c>
      <c r="N32" s="49">
        <v>3</v>
      </c>
      <c r="O32" s="49">
        <v>25</v>
      </c>
      <c r="P32" s="51">
        <v>9</v>
      </c>
      <c r="Q32" s="86">
        <f>IF(H32+2*F32+3*D32&gt;0,H32+2*F32+3*D32,IF(D4&gt;0,D4,""))</f>
        <v>29</v>
      </c>
      <c r="R32" s="87">
        <f>IF(E32&gt;0,D32/E32,"")</f>
        <v>0.1875</v>
      </c>
      <c r="S32" s="87">
        <f>IF(G32&gt;0,F32/G32,"")</f>
        <v>0.3888888888888889</v>
      </c>
      <c r="T32" s="87">
        <f>IF(I32&gt;0,H32/I32,"")</f>
        <v>0.42857142857142855</v>
      </c>
      <c r="U32" s="88">
        <f>IF(OR(E32&gt;0,G32 &gt;0),(D32+F32)/(E32+G32),"")</f>
        <v>0.29411764705882354</v>
      </c>
      <c r="V32" s="141">
        <f>IF(E32+G32&gt;0,E32+G32,"")</f>
        <v>34</v>
      </c>
      <c r="W32" s="141">
        <f>IF(J32+K32&gt;0,J32+K32,"")</f>
        <v>21</v>
      </c>
      <c r="X32" s="142">
        <f t="shared" si="7"/>
        <v>0.29411764705882354</v>
      </c>
      <c r="Y32" s="142">
        <f t="shared" si="8"/>
        <v>0.42857142857142855</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24</v>
      </c>
      <c r="C36" s="189" t="str">
        <f t="array" ref="C36">IFERROR(INDEX($AA$7:$AA$30,SMALL(IF(Q$7:Q$30=$B$36,ROW(Q$7:Q$30)-6),ROW(Q7)-6))," ")</f>
        <v>C Louderback, 23</v>
      </c>
      <c r="D36" s="187"/>
      <c r="E36" s="188">
        <f>MAX(W$7:W$30)</f>
        <v>8</v>
      </c>
      <c r="F36" s="189" t="str">
        <f t="array" ref="F36">IFERROR(INDEX($AA$7:$AA$30,SMALL(IF(W$7:W$30=$E$36,ROW(W$7:W$30)-6),ROW(W7)-6))," ")</f>
        <v>J Caylor, 12</v>
      </c>
      <c r="G36"/>
      <c r="H36" s="188">
        <f>MAX(L$7:L$30)</f>
        <v>6</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C Louderback, 23</v>
      </c>
      <c r="D42" s="187"/>
      <c r="E42"/>
      <c r="F42" s="193" t="str">
        <f>TRIM(F36)</f>
        <v>J Caylor, 12</v>
      </c>
      <c r="G42"/>
      <c r="H42"/>
      <c r="I42" s="193" t="str">
        <f>TRIM(I36)</f>
        <v>P Watt, 24</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63" priority="3" stopIfTrue="1">
      <formula>$C$4&lt;&gt;$Q$31</formula>
    </cfRule>
  </conditionalFormatting>
  <conditionalFormatting sqref="Q32">
    <cfRule type="expression" dxfId="1062" priority="2" stopIfTrue="1">
      <formula>$D$4&lt;&gt;$Q$32</formula>
    </cfRule>
  </conditionalFormatting>
  <conditionalFormatting sqref="A2">
    <cfRule type="cellIs" dxfId="1061"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B60"/>
  <sheetViews>
    <sheetView zoomScale="80" zoomScaleNormal="80" workbookViewId="0">
      <selection activeCell="C30" sqref="C30"/>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t="s">
        <v>455</v>
      </c>
      <c r="D2" s="287"/>
      <c r="E2" s="287"/>
      <c r="F2" s="288"/>
      <c r="G2" s="57"/>
      <c r="H2" s="289" t="s">
        <v>113</v>
      </c>
      <c r="I2" s="289"/>
      <c r="J2" s="289"/>
      <c r="K2" s="290">
        <v>43111</v>
      </c>
      <c r="L2" s="290"/>
      <c r="M2" s="290"/>
      <c r="O2" s="54"/>
      <c r="P2" s="54"/>
      <c r="Q2" s="54"/>
      <c r="R2" s="54"/>
      <c r="S2" s="54"/>
      <c r="T2" s="54"/>
      <c r="X2" s="139" t="str">
        <f>IF(OR($H$4=1,$J$4=1),CONCATENATE($C$2,": ",MONTH($K$2),"/",DAY($K$2),"/",YEAR($K$2)-2000, " **" ),CONCATENATE($C$2,": ",MONTH($K$2),"/",DAY($K$2),"/",YEAR($K$2)-2000))</f>
        <v>Newell: 1/11/18</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71, Newell 41 </v>
      </c>
    </row>
    <row r="4" spans="1:28" ht="13.5" thickBot="1" x14ac:dyDescent="0.35">
      <c r="B4" s="56" t="s">
        <v>118</v>
      </c>
      <c r="C4" s="22">
        <v>71</v>
      </c>
      <c r="D4" s="22">
        <v>41</v>
      </c>
      <c r="E4" s="89"/>
      <c r="G4" s="60">
        <f>IF(OR($L$4=1,$C$4&gt;$D$4),1,"")</f>
        <v>1</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2</v>
      </c>
      <c r="E7" s="25">
        <v>6</v>
      </c>
      <c r="F7" s="26">
        <v>4</v>
      </c>
      <c r="G7" s="27">
        <v>8</v>
      </c>
      <c r="H7" s="24">
        <v>1</v>
      </c>
      <c r="I7" s="25">
        <v>1</v>
      </c>
      <c r="J7" s="28"/>
      <c r="K7" s="28">
        <v>7</v>
      </c>
      <c r="L7" s="28">
        <v>1</v>
      </c>
      <c r="M7" s="29">
        <v>5</v>
      </c>
      <c r="N7" s="28"/>
      <c r="O7" s="28">
        <v>2</v>
      </c>
      <c r="P7" s="30">
        <v>1</v>
      </c>
      <c r="Q7" s="65">
        <f>IF(H7+2*F7+3*D7&gt;0,H7+2*F7+3*D7,"")</f>
        <v>15</v>
      </c>
      <c r="R7" s="66">
        <f>IF(E7&gt;0,D7/E7,"")</f>
        <v>0.33333333333333331</v>
      </c>
      <c r="S7" s="66">
        <f>IF(G7&gt;0,F7/G7,"")</f>
        <v>0.5</v>
      </c>
      <c r="T7" s="67">
        <f>IF(I7&gt;0,H7/I7,"")</f>
        <v>1</v>
      </c>
      <c r="U7" s="68">
        <f>IF(OR(E7&gt;0,G7 &gt;0),(D7+F7)/(E7+G7),"")</f>
        <v>0.42857142857142855</v>
      </c>
      <c r="V7" s="141">
        <f>IF(E7+G7&gt;0,E7+G7,"")</f>
        <v>14</v>
      </c>
      <c r="W7" s="141">
        <f>IF(J7+K7&gt;0,J7+K7,"")</f>
        <v>7</v>
      </c>
      <c r="X7" s="142">
        <f>IF(V7&gt;=$Z$2,U7,0)</f>
        <v>0.42857142857142855</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6</v>
      </c>
      <c r="E8" s="33">
        <v>9</v>
      </c>
      <c r="F8" s="34">
        <v>2</v>
      </c>
      <c r="G8" s="35">
        <v>5</v>
      </c>
      <c r="H8" s="32">
        <v>2</v>
      </c>
      <c r="I8" s="33">
        <v>2</v>
      </c>
      <c r="J8" s="36"/>
      <c r="K8" s="36">
        <v>1</v>
      </c>
      <c r="L8" s="36">
        <v>1</v>
      </c>
      <c r="M8" s="36">
        <v>3</v>
      </c>
      <c r="N8" s="36"/>
      <c r="O8" s="36">
        <v>2</v>
      </c>
      <c r="P8" s="37">
        <v>2</v>
      </c>
      <c r="Q8" s="71">
        <f t="shared" ref="Q8:Q30" si="0">IF(H8+2*F8+3*D8&gt;0,H8+2*F8+3*D8,"")</f>
        <v>24</v>
      </c>
      <c r="R8" s="72">
        <f t="shared" ref="R8:R30" si="1">IF(E8&gt;0,D8/E8,"")</f>
        <v>0.66666666666666663</v>
      </c>
      <c r="S8" s="72">
        <f t="shared" ref="S8:S30" si="2">IF(G8&gt;0,F8/G8,"")</f>
        <v>0.4</v>
      </c>
      <c r="T8" s="72">
        <f t="shared" ref="T8:T30" si="3">IF(I8&gt;0,H8/I8,"")</f>
        <v>1</v>
      </c>
      <c r="U8" s="73">
        <f t="shared" ref="U8:U30" si="4">IF(OR(E8&gt;0,G8 &gt;0),(D8+F8)/(E8+G8),"")</f>
        <v>0.5714285714285714</v>
      </c>
      <c r="V8" s="141">
        <f t="shared" ref="V8:V30" si="5">IF(E8+G8&gt;0,E8+G8,"")</f>
        <v>14</v>
      </c>
      <c r="W8" s="141">
        <f t="shared" ref="W8:W30" si="6">IF(J8+K8&gt;0,J8+K8,"")</f>
        <v>1</v>
      </c>
      <c r="X8" s="142">
        <f t="shared" ref="X8:X32" si="7">IF(V8&gt;=$Z$2,U8,0)</f>
        <v>0.5714285714285714</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v>0</v>
      </c>
      <c r="E9" s="39">
        <v>2</v>
      </c>
      <c r="F9" s="26">
        <v>1</v>
      </c>
      <c r="G9" s="40">
        <v>5</v>
      </c>
      <c r="H9" s="38">
        <v>3</v>
      </c>
      <c r="I9" s="39">
        <v>4</v>
      </c>
      <c r="J9" s="41">
        <v>3</v>
      </c>
      <c r="K9" s="41"/>
      <c r="L9" s="41">
        <v>4</v>
      </c>
      <c r="M9" s="28">
        <v>2</v>
      </c>
      <c r="N9" s="28"/>
      <c r="O9" s="28">
        <v>1</v>
      </c>
      <c r="P9" s="42">
        <v>1</v>
      </c>
      <c r="Q9" s="74">
        <f t="shared" si="0"/>
        <v>5</v>
      </c>
      <c r="R9" s="66">
        <f t="shared" si="1"/>
        <v>0</v>
      </c>
      <c r="S9" s="66">
        <f t="shared" si="2"/>
        <v>0.2</v>
      </c>
      <c r="T9" s="66">
        <f t="shared" si="3"/>
        <v>0.75</v>
      </c>
      <c r="U9" s="68">
        <f t="shared" si="4"/>
        <v>0.14285714285714285</v>
      </c>
      <c r="V9" s="141">
        <f t="shared" si="5"/>
        <v>7</v>
      </c>
      <c r="W9" s="141">
        <f t="shared" si="6"/>
        <v>3</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c r="E10" s="33"/>
      <c r="F10" s="34">
        <v>1</v>
      </c>
      <c r="G10" s="35">
        <v>2</v>
      </c>
      <c r="H10" s="32">
        <v>1</v>
      </c>
      <c r="I10" s="33">
        <v>1</v>
      </c>
      <c r="J10" s="36"/>
      <c r="K10" s="36">
        <v>2</v>
      </c>
      <c r="L10" s="36">
        <v>4</v>
      </c>
      <c r="M10" s="36">
        <v>4</v>
      </c>
      <c r="N10" s="36"/>
      <c r="O10" s="36">
        <v>1</v>
      </c>
      <c r="P10" s="37">
        <v>5</v>
      </c>
      <c r="Q10" s="71">
        <f t="shared" si="0"/>
        <v>3</v>
      </c>
      <c r="R10" s="72" t="str">
        <f t="shared" si="1"/>
        <v/>
      </c>
      <c r="S10" s="72">
        <f t="shared" si="2"/>
        <v>0.5</v>
      </c>
      <c r="T10" s="72">
        <f t="shared" si="3"/>
        <v>1</v>
      </c>
      <c r="U10" s="73">
        <f t="shared" si="4"/>
        <v>0.5</v>
      </c>
      <c r="V10" s="141">
        <f t="shared" si="5"/>
        <v>2</v>
      </c>
      <c r="W10" s="141">
        <f t="shared" si="6"/>
        <v>2</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1</v>
      </c>
      <c r="E12" s="33">
        <v>1</v>
      </c>
      <c r="F12" s="34">
        <v>5</v>
      </c>
      <c r="G12" s="35">
        <v>6</v>
      </c>
      <c r="H12" s="32">
        <v>2</v>
      </c>
      <c r="I12" s="33">
        <v>4</v>
      </c>
      <c r="J12" s="36">
        <v>1</v>
      </c>
      <c r="K12" s="36">
        <v>1</v>
      </c>
      <c r="L12" s="36">
        <v>4</v>
      </c>
      <c r="M12" s="36"/>
      <c r="N12" s="36"/>
      <c r="O12" s="36">
        <v>1</v>
      </c>
      <c r="P12" s="37">
        <v>4</v>
      </c>
      <c r="Q12" s="71">
        <f t="shared" si="0"/>
        <v>15</v>
      </c>
      <c r="R12" s="72">
        <f t="shared" si="1"/>
        <v>1</v>
      </c>
      <c r="S12" s="72">
        <f t="shared" si="2"/>
        <v>0.83333333333333337</v>
      </c>
      <c r="T12" s="72">
        <f t="shared" si="3"/>
        <v>0.5</v>
      </c>
      <c r="U12" s="73">
        <f t="shared" si="4"/>
        <v>0.8571428571428571</v>
      </c>
      <c r="V12" s="141">
        <f t="shared" si="5"/>
        <v>7</v>
      </c>
      <c r="W12" s="141">
        <f t="shared" si="6"/>
        <v>2</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0</v>
      </c>
      <c r="E14" s="33">
        <v>2</v>
      </c>
      <c r="F14" s="34">
        <v>2</v>
      </c>
      <c r="G14" s="35">
        <v>4</v>
      </c>
      <c r="H14" s="32">
        <v>0</v>
      </c>
      <c r="I14" s="33">
        <v>1</v>
      </c>
      <c r="J14" s="36">
        <v>1</v>
      </c>
      <c r="K14" s="36">
        <v>2</v>
      </c>
      <c r="L14" s="36">
        <v>5</v>
      </c>
      <c r="M14" s="36"/>
      <c r="N14" s="36"/>
      <c r="O14" s="36">
        <v>2</v>
      </c>
      <c r="P14" s="37">
        <v>1</v>
      </c>
      <c r="Q14" s="71">
        <f t="shared" si="0"/>
        <v>4</v>
      </c>
      <c r="R14" s="72">
        <f t="shared" si="1"/>
        <v>0</v>
      </c>
      <c r="S14" s="72">
        <f t="shared" si="2"/>
        <v>0.5</v>
      </c>
      <c r="T14" s="72">
        <f t="shared" si="3"/>
        <v>0</v>
      </c>
      <c r="U14" s="73">
        <f t="shared" si="4"/>
        <v>0.33333333333333331</v>
      </c>
      <c r="V14" s="141">
        <f t="shared" si="5"/>
        <v>6</v>
      </c>
      <c r="W14" s="141">
        <f t="shared" si="6"/>
        <v>3</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v>1</v>
      </c>
      <c r="D15" s="38"/>
      <c r="E15" s="39"/>
      <c r="F15" s="26">
        <v>1</v>
      </c>
      <c r="G15" s="40">
        <v>2</v>
      </c>
      <c r="H15" s="38">
        <v>0</v>
      </c>
      <c r="I15" s="39">
        <v>1</v>
      </c>
      <c r="J15" s="41">
        <v>1</v>
      </c>
      <c r="K15" s="41">
        <v>3</v>
      </c>
      <c r="L15" s="41">
        <v>2</v>
      </c>
      <c r="M15" s="28">
        <v>1</v>
      </c>
      <c r="N15" s="28"/>
      <c r="O15" s="28"/>
      <c r="P15" s="42">
        <v>2</v>
      </c>
      <c r="Q15" s="74">
        <f t="shared" si="0"/>
        <v>2</v>
      </c>
      <c r="R15" s="66" t="str">
        <f t="shared" si="1"/>
        <v/>
      </c>
      <c r="S15" s="66">
        <f t="shared" si="2"/>
        <v>0.5</v>
      </c>
      <c r="T15" s="66">
        <f t="shared" si="3"/>
        <v>0</v>
      </c>
      <c r="U15" s="68">
        <f t="shared" si="4"/>
        <v>0.5</v>
      </c>
      <c r="V15" s="141">
        <f t="shared" si="5"/>
        <v>2</v>
      </c>
      <c r="W15" s="141">
        <f t="shared" si="6"/>
        <v>4</v>
      </c>
      <c r="X15" s="142">
        <f t="shared" si="7"/>
        <v>0</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2">
        <v>0</v>
      </c>
      <c r="E16" s="33">
        <v>1</v>
      </c>
      <c r="F16" s="34">
        <v>0</v>
      </c>
      <c r="G16" s="35">
        <v>1</v>
      </c>
      <c r="H16" s="32"/>
      <c r="I16" s="33"/>
      <c r="J16" s="36">
        <v>1</v>
      </c>
      <c r="K16" s="36">
        <v>1</v>
      </c>
      <c r="L16" s="36"/>
      <c r="M16" s="36"/>
      <c r="N16" s="36"/>
      <c r="O16" s="36">
        <v>1</v>
      </c>
      <c r="P16" s="37">
        <v>3</v>
      </c>
      <c r="Q16" s="71" t="str">
        <f t="shared" si="0"/>
        <v/>
      </c>
      <c r="R16" s="72">
        <f t="shared" si="1"/>
        <v>0</v>
      </c>
      <c r="S16" s="72">
        <f t="shared" si="2"/>
        <v>0</v>
      </c>
      <c r="T16" s="72" t="str">
        <f t="shared" si="3"/>
        <v/>
      </c>
      <c r="U16" s="73">
        <f t="shared" si="4"/>
        <v>0</v>
      </c>
      <c r="V16" s="141">
        <f t="shared" si="5"/>
        <v>2</v>
      </c>
      <c r="W16" s="141">
        <f t="shared" si="6"/>
        <v>2</v>
      </c>
      <c r="X16" s="142">
        <f t="shared" si="7"/>
        <v>0</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v>1</v>
      </c>
      <c r="D17" s="38"/>
      <c r="E17" s="39"/>
      <c r="F17" s="26">
        <v>1</v>
      </c>
      <c r="G17" s="40">
        <v>1</v>
      </c>
      <c r="H17" s="38">
        <v>1</v>
      </c>
      <c r="I17" s="39">
        <v>2</v>
      </c>
      <c r="J17" s="41">
        <v>1</v>
      </c>
      <c r="K17" s="41">
        <v>1</v>
      </c>
      <c r="L17" s="41">
        <v>1</v>
      </c>
      <c r="M17" s="28"/>
      <c r="N17" s="28"/>
      <c r="O17" s="28"/>
      <c r="P17" s="42">
        <v>5</v>
      </c>
      <c r="Q17" s="74">
        <f t="shared" si="0"/>
        <v>3</v>
      </c>
      <c r="R17" s="66" t="str">
        <f t="shared" si="1"/>
        <v/>
      </c>
      <c r="S17" s="66">
        <f t="shared" si="2"/>
        <v>1</v>
      </c>
      <c r="T17" s="66">
        <f t="shared" si="3"/>
        <v>0.5</v>
      </c>
      <c r="U17" s="68">
        <f t="shared" si="4"/>
        <v>1</v>
      </c>
      <c r="V17" s="141">
        <f t="shared" si="5"/>
        <v>1</v>
      </c>
      <c r="W17" s="141">
        <f t="shared" si="6"/>
        <v>2</v>
      </c>
      <c r="X17" s="142">
        <f t="shared" si="7"/>
        <v>0</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v>1</v>
      </c>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v>3</v>
      </c>
      <c r="K30" s="41">
        <v>2</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5</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9</v>
      </c>
      <c r="E31" s="79">
        <f t="shared" ref="E31:N31" si="11">SUM(E7:E30)</f>
        <v>21</v>
      </c>
      <c r="F31" s="78">
        <f t="shared" si="11"/>
        <v>17</v>
      </c>
      <c r="G31" s="80">
        <f t="shared" si="11"/>
        <v>34</v>
      </c>
      <c r="H31" s="79">
        <f t="shared" si="11"/>
        <v>10</v>
      </c>
      <c r="I31" s="80">
        <f t="shared" si="11"/>
        <v>16</v>
      </c>
      <c r="J31" s="79">
        <f t="shared" si="11"/>
        <v>11</v>
      </c>
      <c r="K31" s="79">
        <f t="shared" si="11"/>
        <v>20</v>
      </c>
      <c r="L31" s="79">
        <f t="shared" si="11"/>
        <v>22</v>
      </c>
      <c r="M31" s="79">
        <f t="shared" si="11"/>
        <v>15</v>
      </c>
      <c r="N31" s="79">
        <f t="shared" si="11"/>
        <v>0</v>
      </c>
      <c r="O31" s="79">
        <f>SUM(O7:O30)</f>
        <v>10</v>
      </c>
      <c r="P31" s="81">
        <f>SUM(P7:P30)</f>
        <v>24</v>
      </c>
      <c r="Q31" s="82">
        <f>IF(H31+2*F31+3*D31&gt;0,H31+2*F31+3*D31,IF(C4&gt;0,C4,""))</f>
        <v>71</v>
      </c>
      <c r="R31" s="83">
        <f>IF(E31&gt;0,D31/E31,"")</f>
        <v>0.42857142857142855</v>
      </c>
      <c r="S31" s="83">
        <f>IF(G31&gt;0,F31/G31,"")</f>
        <v>0.5</v>
      </c>
      <c r="T31" s="83">
        <f>IF(I31&gt;0,H31/I31,"")</f>
        <v>0.625</v>
      </c>
      <c r="U31" s="84">
        <f>IF(OR(E31&gt;0,G31 &gt;0),(D31+F31)/(E31+G31),"")</f>
        <v>0.47272727272727272</v>
      </c>
      <c r="V31" s="141">
        <f>IF(E31+G31&gt;0,E31+G31,"")</f>
        <v>55</v>
      </c>
      <c r="W31" s="141">
        <f>IF(J31+K31&gt;0,J31+K31,"")</f>
        <v>31</v>
      </c>
      <c r="X31" s="142">
        <f t="shared" si="7"/>
        <v>0.47272727272727272</v>
      </c>
      <c r="Y31" s="142">
        <f>IF(I31&gt;=$Z$2,T31,0)</f>
        <v>0.625</v>
      </c>
      <c r="Z31" s="141"/>
      <c r="AA31" s="69"/>
    </row>
    <row r="32" spans="1:27" s="63" customFormat="1" ht="17.25" thickTop="1" thickBot="1" x14ac:dyDescent="0.3">
      <c r="B32" s="85" t="s">
        <v>145</v>
      </c>
      <c r="C32" s="47">
        <f>IF(SUM(D32:P32)&gt;0,1,"")</f>
        <v>1</v>
      </c>
      <c r="D32" s="48">
        <v>4</v>
      </c>
      <c r="E32" s="49">
        <v>10</v>
      </c>
      <c r="F32" s="48">
        <v>9</v>
      </c>
      <c r="G32" s="50">
        <v>21</v>
      </c>
      <c r="H32" s="49">
        <v>11</v>
      </c>
      <c r="I32" s="50">
        <v>26</v>
      </c>
      <c r="J32" s="49">
        <v>4</v>
      </c>
      <c r="K32" s="49">
        <v>17</v>
      </c>
      <c r="L32" s="49">
        <v>6</v>
      </c>
      <c r="M32" s="49">
        <v>8</v>
      </c>
      <c r="N32" s="49">
        <v>2</v>
      </c>
      <c r="O32" s="49">
        <v>21</v>
      </c>
      <c r="P32" s="51">
        <v>14</v>
      </c>
      <c r="Q32" s="86">
        <f>IF(H32+2*F32+3*D32&gt;0,H32+2*F32+3*D32,IF(D4&gt;0,D4,""))</f>
        <v>41</v>
      </c>
      <c r="R32" s="87">
        <f>IF(E32&gt;0,D32/E32,"")</f>
        <v>0.4</v>
      </c>
      <c r="S32" s="87">
        <f>IF(G32&gt;0,F32/G32,"")</f>
        <v>0.42857142857142855</v>
      </c>
      <c r="T32" s="87">
        <f>IF(I32&gt;0,H32/I32,"")</f>
        <v>0.42307692307692307</v>
      </c>
      <c r="U32" s="88">
        <f>IF(OR(E32&gt;0,G32 &gt;0),(D32+F32)/(E32+G32),"")</f>
        <v>0.41935483870967744</v>
      </c>
      <c r="V32" s="141">
        <f>IF(E32+G32&gt;0,E32+G32,"")</f>
        <v>31</v>
      </c>
      <c r="W32" s="141">
        <f>IF(J32+K32&gt;0,J32+K32,"")</f>
        <v>21</v>
      </c>
      <c r="X32" s="142">
        <f t="shared" si="7"/>
        <v>0.41935483870967744</v>
      </c>
      <c r="Y32" s="142">
        <f t="shared" si="8"/>
        <v>0.42307692307692307</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24</v>
      </c>
      <c r="C36" s="189" t="str">
        <f t="array" ref="C36">IFERROR(INDEX($AA$7:$AA$30,SMALL(IF(Q$7:Q$30=$B$36,ROW(Q$7:Q$30)-6),ROW(Q7)-6))," ")</f>
        <v>D Barritt, 20</v>
      </c>
      <c r="D36" s="187"/>
      <c r="E36" s="188">
        <f>MAX(W$7:W$30)</f>
        <v>7</v>
      </c>
      <c r="F36" s="189" t="str">
        <f t="array" ref="F36">IFERROR(INDEX($AA$7:$AA$30,SMALL(IF(W$7:W$30=$E$36,ROW(W$7:W$30)-6),ROW(W7)-6))," ")</f>
        <v>P Watt, 24</v>
      </c>
      <c r="G36"/>
      <c r="H36" s="188">
        <f>MAX(L$7:L$30)</f>
        <v>5</v>
      </c>
      <c r="I36" s="189" t="str">
        <f t="array" ref="I36">IFERROR(INDEX($AA$7:$AA$30,SMALL(IF(L$7:L$30=$H$36,ROW(L$7:L$30)-6),ROW(L7)-6))," ")</f>
        <v>B Bruce, 22</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D Barritt, 20</v>
      </c>
      <c r="D42" s="187"/>
      <c r="E42"/>
      <c r="F42" s="193" t="str">
        <f>TRIM(F36)</f>
        <v>P Watt, 24</v>
      </c>
      <c r="G42"/>
      <c r="H42"/>
      <c r="I42" s="193" t="str">
        <f>TRIM(I36)</f>
        <v>B Bruce, 22</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60" priority="3" stopIfTrue="1">
      <formula>$C$4&lt;&gt;$Q$31</formula>
    </cfRule>
  </conditionalFormatting>
  <conditionalFormatting sqref="Q32">
    <cfRule type="expression" dxfId="1059" priority="2" stopIfTrue="1">
      <formula>$D$4&lt;&gt;$Q$32</formula>
    </cfRule>
  </conditionalFormatting>
  <conditionalFormatting sqref="A2">
    <cfRule type="cellIs" dxfId="1058"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B60"/>
  <sheetViews>
    <sheetView zoomScale="80" zoomScaleNormal="80" workbookViewId="0">
      <selection activeCell="C30" sqref="C30"/>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t="s">
        <v>464</v>
      </c>
      <c r="D2" s="287"/>
      <c r="E2" s="287"/>
      <c r="F2" s="288"/>
      <c r="G2" s="57"/>
      <c r="H2" s="289" t="s">
        <v>113</v>
      </c>
      <c r="I2" s="289"/>
      <c r="J2" s="289"/>
      <c r="K2" s="290">
        <v>43112</v>
      </c>
      <c r="L2" s="290"/>
      <c r="M2" s="290"/>
      <c r="O2" s="54"/>
      <c r="P2" s="54"/>
      <c r="Q2" s="54"/>
      <c r="R2" s="54"/>
      <c r="S2" s="54"/>
      <c r="T2" s="54"/>
      <c r="X2" s="139" t="str">
        <f>IF(OR($H$4=1,$J$4=1),CONCATENATE($C$2,": ",MONTH($K$2),"/",DAY($K$2),"/",YEAR($K$2)-2000, " **" ),CONCATENATE($C$2,": ",MONTH($K$2),"/",DAY($K$2),"/",YEAR($K$2)-2000))</f>
        <v>Faith: 1/12/18</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77, Faith 50 </v>
      </c>
    </row>
    <row r="4" spans="1:28" ht="13.5" thickBot="1" x14ac:dyDescent="0.35">
      <c r="B4" s="56" t="s">
        <v>118</v>
      </c>
      <c r="C4" s="22">
        <v>77</v>
      </c>
      <c r="D4" s="22">
        <v>50</v>
      </c>
      <c r="E4" s="89"/>
      <c r="G4" s="60">
        <f>IF(OR($L$4=1,$C$4&gt;$D$4),1,"")</f>
        <v>1</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2</v>
      </c>
      <c r="E7" s="25">
        <v>6</v>
      </c>
      <c r="F7" s="26">
        <v>9</v>
      </c>
      <c r="G7" s="27">
        <v>18</v>
      </c>
      <c r="H7" s="24">
        <v>5</v>
      </c>
      <c r="I7" s="25">
        <v>7</v>
      </c>
      <c r="J7" s="28"/>
      <c r="K7" s="28">
        <v>4</v>
      </c>
      <c r="L7" s="28">
        <v>3</v>
      </c>
      <c r="M7" s="29">
        <v>1</v>
      </c>
      <c r="N7" s="28"/>
      <c r="O7" s="28">
        <v>4</v>
      </c>
      <c r="P7" s="30">
        <v>1</v>
      </c>
      <c r="Q7" s="65">
        <f>IF(H7+2*F7+3*D7&gt;0,H7+2*F7+3*D7,"")</f>
        <v>29</v>
      </c>
      <c r="R7" s="66">
        <f>IF(E7&gt;0,D7/E7,"")</f>
        <v>0.33333333333333331</v>
      </c>
      <c r="S7" s="66">
        <f>IF(G7&gt;0,F7/G7,"")</f>
        <v>0.5</v>
      </c>
      <c r="T7" s="67">
        <f>IF(I7&gt;0,H7/I7,"")</f>
        <v>0.7142857142857143</v>
      </c>
      <c r="U7" s="68">
        <f>IF(OR(E7&gt;0,G7 &gt;0),(D7+F7)/(E7+G7),"")</f>
        <v>0.45833333333333331</v>
      </c>
      <c r="V7" s="141">
        <f>IF(E7+G7&gt;0,E7+G7,"")</f>
        <v>24</v>
      </c>
      <c r="W7" s="141">
        <f>IF(J7+K7&gt;0,J7+K7,"")</f>
        <v>4</v>
      </c>
      <c r="X7" s="142">
        <f>IF(V7&gt;=$Z$2,U7,0)</f>
        <v>0.45833333333333331</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1</v>
      </c>
      <c r="E8" s="33">
        <v>3</v>
      </c>
      <c r="F8" s="34"/>
      <c r="G8" s="35"/>
      <c r="H8" s="32">
        <v>2</v>
      </c>
      <c r="I8" s="33">
        <v>2</v>
      </c>
      <c r="J8" s="36"/>
      <c r="K8" s="36">
        <v>5</v>
      </c>
      <c r="L8" s="36">
        <v>4</v>
      </c>
      <c r="M8" s="36">
        <v>2</v>
      </c>
      <c r="N8" s="36"/>
      <c r="O8" s="36"/>
      <c r="P8" s="37">
        <v>2</v>
      </c>
      <c r="Q8" s="71">
        <f t="shared" ref="Q8:Q30" si="0">IF(H8+2*F8+3*D8&gt;0,H8+2*F8+3*D8,"")</f>
        <v>5</v>
      </c>
      <c r="R8" s="72">
        <f t="shared" ref="R8:R30" si="1">IF(E8&gt;0,D8/E8,"")</f>
        <v>0.33333333333333331</v>
      </c>
      <c r="S8" s="72" t="str">
        <f t="shared" ref="S8:S30" si="2">IF(G8&gt;0,F8/G8,"")</f>
        <v/>
      </c>
      <c r="T8" s="72">
        <f t="shared" ref="T8:T30" si="3">IF(I8&gt;0,H8/I8,"")</f>
        <v>1</v>
      </c>
      <c r="U8" s="73">
        <f t="shared" ref="U8:U30" si="4">IF(OR(E8&gt;0,G8 &gt;0),(D8+F8)/(E8+G8),"")</f>
        <v>0.33333333333333331</v>
      </c>
      <c r="V8" s="141">
        <f t="shared" ref="V8:V30" si="5">IF(E8+G8&gt;0,E8+G8,"")</f>
        <v>3</v>
      </c>
      <c r="W8" s="141">
        <f t="shared" ref="W8:W30" si="6">IF(J8+K8&gt;0,J8+K8,"")</f>
        <v>5</v>
      </c>
      <c r="X8" s="142">
        <f t="shared" ref="X8:X32" si="7">IF(V8&gt;=$Z$2,U8,0)</f>
        <v>0</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c r="E9" s="39"/>
      <c r="F9" s="26">
        <v>2</v>
      </c>
      <c r="G9" s="40">
        <v>2</v>
      </c>
      <c r="H9" s="38">
        <v>2</v>
      </c>
      <c r="I9" s="39">
        <v>3</v>
      </c>
      <c r="J9" s="41">
        <v>4</v>
      </c>
      <c r="K9" s="41">
        <v>3</v>
      </c>
      <c r="L9" s="41">
        <v>7</v>
      </c>
      <c r="M9" s="28">
        <v>1</v>
      </c>
      <c r="N9" s="28"/>
      <c r="O9" s="28">
        <v>3</v>
      </c>
      <c r="P9" s="42">
        <v>3</v>
      </c>
      <c r="Q9" s="74">
        <f t="shared" si="0"/>
        <v>6</v>
      </c>
      <c r="R9" s="66" t="str">
        <f t="shared" si="1"/>
        <v/>
      </c>
      <c r="S9" s="66">
        <f t="shared" si="2"/>
        <v>1</v>
      </c>
      <c r="T9" s="66">
        <f t="shared" si="3"/>
        <v>0.66666666666666663</v>
      </c>
      <c r="U9" s="68">
        <f t="shared" si="4"/>
        <v>1</v>
      </c>
      <c r="V9" s="141">
        <f t="shared" si="5"/>
        <v>2</v>
      </c>
      <c r="W9" s="141">
        <f t="shared" si="6"/>
        <v>7</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v>1</v>
      </c>
      <c r="E10" s="33">
        <v>3</v>
      </c>
      <c r="F10" s="34">
        <v>0</v>
      </c>
      <c r="G10" s="35">
        <v>1</v>
      </c>
      <c r="H10" s="32">
        <v>4</v>
      </c>
      <c r="I10" s="33">
        <v>6</v>
      </c>
      <c r="J10" s="36">
        <v>2</v>
      </c>
      <c r="K10" s="36">
        <v>1</v>
      </c>
      <c r="L10" s="36">
        <v>3</v>
      </c>
      <c r="M10" s="36">
        <v>2</v>
      </c>
      <c r="N10" s="36"/>
      <c r="O10" s="36">
        <v>2</v>
      </c>
      <c r="P10" s="37">
        <v>4</v>
      </c>
      <c r="Q10" s="71">
        <f t="shared" si="0"/>
        <v>7</v>
      </c>
      <c r="R10" s="72">
        <f t="shared" si="1"/>
        <v>0.33333333333333331</v>
      </c>
      <c r="S10" s="72">
        <f t="shared" si="2"/>
        <v>0</v>
      </c>
      <c r="T10" s="72">
        <f t="shared" si="3"/>
        <v>0.66666666666666663</v>
      </c>
      <c r="U10" s="73">
        <f t="shared" si="4"/>
        <v>0.25</v>
      </c>
      <c r="V10" s="141">
        <f t="shared" si="5"/>
        <v>4</v>
      </c>
      <c r="W10" s="141">
        <f t="shared" si="6"/>
        <v>3</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3</v>
      </c>
      <c r="E12" s="33">
        <v>5</v>
      </c>
      <c r="F12" s="34">
        <v>4</v>
      </c>
      <c r="G12" s="35">
        <v>5</v>
      </c>
      <c r="H12" s="32">
        <v>4</v>
      </c>
      <c r="I12" s="33">
        <v>4</v>
      </c>
      <c r="J12" s="36">
        <v>1</v>
      </c>
      <c r="K12" s="36">
        <v>4</v>
      </c>
      <c r="L12" s="36">
        <v>3</v>
      </c>
      <c r="M12" s="36">
        <v>1</v>
      </c>
      <c r="N12" s="36"/>
      <c r="O12" s="36">
        <v>1</v>
      </c>
      <c r="P12" s="37">
        <v>2</v>
      </c>
      <c r="Q12" s="71">
        <f t="shared" si="0"/>
        <v>21</v>
      </c>
      <c r="R12" s="72">
        <f t="shared" si="1"/>
        <v>0.6</v>
      </c>
      <c r="S12" s="72">
        <f t="shared" si="2"/>
        <v>0.8</v>
      </c>
      <c r="T12" s="72">
        <f t="shared" si="3"/>
        <v>1</v>
      </c>
      <c r="U12" s="73">
        <f t="shared" si="4"/>
        <v>0.7</v>
      </c>
      <c r="V12" s="141">
        <f t="shared" si="5"/>
        <v>10</v>
      </c>
      <c r="W12" s="141">
        <f t="shared" si="6"/>
        <v>5</v>
      </c>
      <c r="X12" s="142">
        <f t="shared" si="7"/>
        <v>0.7</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1</v>
      </c>
      <c r="E14" s="33">
        <v>1</v>
      </c>
      <c r="F14" s="34">
        <v>3</v>
      </c>
      <c r="G14" s="35">
        <v>4</v>
      </c>
      <c r="H14" s="32"/>
      <c r="I14" s="33"/>
      <c r="J14" s="36">
        <v>1</v>
      </c>
      <c r="K14" s="36">
        <v>3</v>
      </c>
      <c r="L14" s="36">
        <v>3</v>
      </c>
      <c r="M14" s="36">
        <v>2</v>
      </c>
      <c r="N14" s="36"/>
      <c r="O14" s="36">
        <v>2</v>
      </c>
      <c r="P14" s="37">
        <v>2</v>
      </c>
      <c r="Q14" s="71">
        <f t="shared" si="0"/>
        <v>9</v>
      </c>
      <c r="R14" s="72">
        <f t="shared" si="1"/>
        <v>1</v>
      </c>
      <c r="S14" s="72">
        <f t="shared" si="2"/>
        <v>0.75</v>
      </c>
      <c r="T14" s="72" t="str">
        <f t="shared" si="3"/>
        <v/>
      </c>
      <c r="U14" s="73">
        <f t="shared" si="4"/>
        <v>0.8</v>
      </c>
      <c r="V14" s="141">
        <f t="shared" si="5"/>
        <v>5</v>
      </c>
      <c r="W14" s="141">
        <f t="shared" si="6"/>
        <v>4</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v>1</v>
      </c>
      <c r="D15" s="38"/>
      <c r="E15" s="39"/>
      <c r="F15" s="26"/>
      <c r="G15" s="40"/>
      <c r="H15" s="38"/>
      <c r="I15" s="39"/>
      <c r="J15" s="41"/>
      <c r="K15" s="41">
        <v>1</v>
      </c>
      <c r="L15" s="41"/>
      <c r="M15" s="28"/>
      <c r="N15" s="28"/>
      <c r="O15" s="28">
        <v>2</v>
      </c>
      <c r="P15" s="42"/>
      <c r="Q15" s="74" t="str">
        <f t="shared" si="0"/>
        <v/>
      </c>
      <c r="R15" s="66" t="str">
        <f t="shared" si="1"/>
        <v/>
      </c>
      <c r="S15" s="66" t="str">
        <f t="shared" si="2"/>
        <v/>
      </c>
      <c r="T15" s="66" t="str">
        <f t="shared" si="3"/>
        <v/>
      </c>
      <c r="U15" s="68" t="str">
        <f t="shared" si="4"/>
        <v/>
      </c>
      <c r="V15" s="141" t="str">
        <f t="shared" si="5"/>
        <v/>
      </c>
      <c r="W15" s="141">
        <f t="shared" si="6"/>
        <v>1</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2"/>
      <c r="E16" s="33"/>
      <c r="F16" s="34"/>
      <c r="G16" s="35"/>
      <c r="H16" s="32"/>
      <c r="I16" s="33"/>
      <c r="J16" s="36"/>
      <c r="K16" s="36">
        <v>1</v>
      </c>
      <c r="L16" s="36"/>
      <c r="M16" s="36"/>
      <c r="N16" s="36"/>
      <c r="O16" s="36">
        <v>2</v>
      </c>
      <c r="P16" s="37"/>
      <c r="Q16" s="71" t="str">
        <f t="shared" si="0"/>
        <v/>
      </c>
      <c r="R16" s="72" t="str">
        <f t="shared" si="1"/>
        <v/>
      </c>
      <c r="S16" s="72" t="str">
        <f t="shared" si="2"/>
        <v/>
      </c>
      <c r="T16" s="72" t="str">
        <f t="shared" si="3"/>
        <v/>
      </c>
      <c r="U16" s="73" t="str">
        <f t="shared" si="4"/>
        <v/>
      </c>
      <c r="V16" s="141" t="str">
        <f t="shared" si="5"/>
        <v/>
      </c>
      <c r="W16" s="141">
        <f t="shared" si="6"/>
        <v>1</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v>1</v>
      </c>
      <c r="D17" s="38"/>
      <c r="E17" s="39"/>
      <c r="F17" s="26"/>
      <c r="G17" s="40"/>
      <c r="H17" s="38"/>
      <c r="I17" s="39"/>
      <c r="J17" s="41"/>
      <c r="K17" s="41"/>
      <c r="L17" s="41"/>
      <c r="M17" s="28"/>
      <c r="N17" s="28"/>
      <c r="O17" s="28">
        <v>1</v>
      </c>
      <c r="P17" s="42">
        <v>1</v>
      </c>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v>1</v>
      </c>
      <c r="D18" s="32"/>
      <c r="E18" s="33"/>
      <c r="F18" s="34"/>
      <c r="G18" s="35"/>
      <c r="H18" s="32"/>
      <c r="I18" s="33"/>
      <c r="J18" s="36"/>
      <c r="K18" s="36">
        <v>1</v>
      </c>
      <c r="L18" s="36"/>
      <c r="M18" s="36"/>
      <c r="N18" s="36"/>
      <c r="O18" s="36"/>
      <c r="P18" s="37"/>
      <c r="Q18" s="71" t="str">
        <f t="shared" si="0"/>
        <v/>
      </c>
      <c r="R18" s="72" t="str">
        <f t="shared" si="1"/>
        <v/>
      </c>
      <c r="S18" s="72" t="str">
        <f t="shared" si="2"/>
        <v/>
      </c>
      <c r="T18" s="72" t="str">
        <f t="shared" si="3"/>
        <v/>
      </c>
      <c r="U18" s="73" t="str">
        <f t="shared" si="4"/>
        <v/>
      </c>
      <c r="V18" s="141" t="str">
        <f t="shared" si="5"/>
        <v/>
      </c>
      <c r="W18" s="141">
        <f t="shared" si="6"/>
        <v>1</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v>1</v>
      </c>
      <c r="K30" s="41">
        <v>4</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5</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8</v>
      </c>
      <c r="E31" s="79">
        <f t="shared" ref="E31:N31" si="11">SUM(E7:E30)</f>
        <v>18</v>
      </c>
      <c r="F31" s="78">
        <f t="shared" si="11"/>
        <v>18</v>
      </c>
      <c r="G31" s="80">
        <f t="shared" si="11"/>
        <v>30</v>
      </c>
      <c r="H31" s="79">
        <f t="shared" si="11"/>
        <v>17</v>
      </c>
      <c r="I31" s="80">
        <f t="shared" si="11"/>
        <v>22</v>
      </c>
      <c r="J31" s="79">
        <f t="shared" si="11"/>
        <v>9</v>
      </c>
      <c r="K31" s="79">
        <f t="shared" si="11"/>
        <v>27</v>
      </c>
      <c r="L31" s="79">
        <f t="shared" si="11"/>
        <v>23</v>
      </c>
      <c r="M31" s="79">
        <f t="shared" si="11"/>
        <v>9</v>
      </c>
      <c r="N31" s="79">
        <f t="shared" si="11"/>
        <v>0</v>
      </c>
      <c r="O31" s="79">
        <f>SUM(O7:O30)</f>
        <v>17</v>
      </c>
      <c r="P31" s="81">
        <f>SUM(P7:P30)</f>
        <v>15</v>
      </c>
      <c r="Q31" s="82">
        <f>IF(H31+2*F31+3*D31&gt;0,H31+2*F31+3*D31,IF(C4&gt;0,C4,""))</f>
        <v>77</v>
      </c>
      <c r="R31" s="83">
        <f>IF(E31&gt;0,D31/E31,"")</f>
        <v>0.44444444444444442</v>
      </c>
      <c r="S31" s="83">
        <f>IF(G31&gt;0,F31/G31,"")</f>
        <v>0.6</v>
      </c>
      <c r="T31" s="83">
        <f>IF(I31&gt;0,H31/I31,"")</f>
        <v>0.77272727272727271</v>
      </c>
      <c r="U31" s="84">
        <f>IF(OR(E31&gt;0,G31 &gt;0),(D31+F31)/(E31+G31),"")</f>
        <v>0.54166666666666663</v>
      </c>
      <c r="V31" s="141">
        <f>IF(E31+G31&gt;0,E31+G31,"")</f>
        <v>48</v>
      </c>
      <c r="W31" s="141">
        <f>IF(J31+K31&gt;0,J31+K31,"")</f>
        <v>36</v>
      </c>
      <c r="X31" s="142">
        <f t="shared" si="7"/>
        <v>0.54166666666666663</v>
      </c>
      <c r="Y31" s="142">
        <f>IF(I31&gt;=$Z$2,T31,0)</f>
        <v>0.77272727272727271</v>
      </c>
      <c r="Z31" s="141"/>
      <c r="AA31" s="69"/>
    </row>
    <row r="32" spans="1:27" s="63" customFormat="1" ht="17.25" thickTop="1" thickBot="1" x14ac:dyDescent="0.3">
      <c r="B32" s="85" t="s">
        <v>145</v>
      </c>
      <c r="C32" s="47">
        <f>IF(SUM(D32:P32)&gt;0,1,"")</f>
        <v>1</v>
      </c>
      <c r="D32" s="48">
        <v>4</v>
      </c>
      <c r="E32" s="49">
        <v>17</v>
      </c>
      <c r="F32" s="48">
        <v>13</v>
      </c>
      <c r="G32" s="50">
        <v>38</v>
      </c>
      <c r="H32" s="49">
        <v>12</v>
      </c>
      <c r="I32" s="50">
        <v>16</v>
      </c>
      <c r="J32" s="49">
        <v>12</v>
      </c>
      <c r="K32" s="49">
        <v>16</v>
      </c>
      <c r="L32" s="49">
        <v>13</v>
      </c>
      <c r="M32" s="49">
        <v>5</v>
      </c>
      <c r="N32" s="49">
        <v>1</v>
      </c>
      <c r="O32" s="49">
        <v>15</v>
      </c>
      <c r="P32" s="51">
        <v>20</v>
      </c>
      <c r="Q32" s="86">
        <f>IF(H32+2*F32+3*D32&gt;0,H32+2*F32+3*D32,IF(D4&gt;0,D4,""))</f>
        <v>50</v>
      </c>
      <c r="R32" s="87">
        <f>IF(E32&gt;0,D32/E32,"")</f>
        <v>0.23529411764705882</v>
      </c>
      <c r="S32" s="87">
        <f>IF(G32&gt;0,F32/G32,"")</f>
        <v>0.34210526315789475</v>
      </c>
      <c r="T32" s="87">
        <f>IF(I32&gt;0,H32/I32,"")</f>
        <v>0.75</v>
      </c>
      <c r="U32" s="88">
        <f>IF(OR(E32&gt;0,G32 &gt;0),(D32+F32)/(E32+G32),"")</f>
        <v>0.30909090909090908</v>
      </c>
      <c r="V32" s="141">
        <f>IF(E32+G32&gt;0,E32+G32,"")</f>
        <v>55</v>
      </c>
      <c r="W32" s="141">
        <f>IF(J32+K32&gt;0,J32+K32,"")</f>
        <v>28</v>
      </c>
      <c r="X32" s="142">
        <f t="shared" si="7"/>
        <v>0.30909090909090908</v>
      </c>
      <c r="Y32" s="142">
        <f t="shared" si="8"/>
        <v>0.75</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29</v>
      </c>
      <c r="C36" s="189" t="str">
        <f t="array" ref="C36">IFERROR(INDEX($AA$7:$AA$30,SMALL(IF(Q$7:Q$30=$B$36,ROW(Q$7:Q$30)-6),ROW(Q7)-6))," ")</f>
        <v>P Watt, 24</v>
      </c>
      <c r="D36" s="187"/>
      <c r="E36" s="188">
        <f>MAX(W$7:W$30)</f>
        <v>7</v>
      </c>
      <c r="F36" s="189" t="str">
        <f t="array" ref="F36">IFERROR(INDEX($AA$7:$AA$30,SMALL(IF(W$7:W$30=$E$36,ROW(W$7:W$30)-6),ROW(W7)-6))," ")</f>
        <v>D Butts, 14</v>
      </c>
      <c r="G36"/>
      <c r="H36" s="188">
        <f>MAX(L$7:L$30)</f>
        <v>7</v>
      </c>
      <c r="I36" s="189" t="str">
        <f t="array" ref="I36">IFERROR(INDEX($AA$7:$AA$30,SMALL(IF(L$7:L$30=$H$36,ROW(L$7:L$30)-6),ROW(L7)-6))," ")</f>
        <v>D Butts, 14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P Watt, 24</v>
      </c>
      <c r="D42" s="187"/>
      <c r="E42"/>
      <c r="F42" s="193" t="str">
        <f>TRIM(F36)</f>
        <v>D Butts, 14</v>
      </c>
      <c r="G42"/>
      <c r="H42"/>
      <c r="I42" s="193" t="str">
        <f>TRIM(I36)</f>
        <v>D Butts, 14</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57" priority="3" stopIfTrue="1">
      <formula>$C$4&lt;&gt;$Q$31</formula>
    </cfRule>
  </conditionalFormatting>
  <conditionalFormatting sqref="Q32">
    <cfRule type="expression" dxfId="1056" priority="2" stopIfTrue="1">
      <formula>$D$4&lt;&gt;$Q$32</formula>
    </cfRule>
  </conditionalFormatting>
  <conditionalFormatting sqref="A2">
    <cfRule type="cellIs" dxfId="1055"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B60"/>
  <sheetViews>
    <sheetView zoomScale="80" zoomScaleNormal="80" workbookViewId="0">
      <selection activeCell="R29" sqref="R29"/>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t="s">
        <v>465</v>
      </c>
      <c r="D2" s="287"/>
      <c r="E2" s="287"/>
      <c r="F2" s="288"/>
      <c r="G2" s="57"/>
      <c r="H2" s="289" t="s">
        <v>113</v>
      </c>
      <c r="I2" s="289"/>
      <c r="J2" s="289"/>
      <c r="K2" s="290">
        <v>43113</v>
      </c>
      <c r="L2" s="290"/>
      <c r="M2" s="290"/>
      <c r="O2" s="54"/>
      <c r="P2" s="54"/>
      <c r="Q2" s="54"/>
      <c r="R2" s="54"/>
      <c r="S2" s="54"/>
      <c r="T2" s="54"/>
      <c r="X2" s="139" t="str">
        <f>IF(OR($H$4=1,$J$4=1),CONCATENATE($C$2,": ",MONTH($K$2),"/",DAY($K$2),"/",YEAR($K$2)-2000, " **" ),CONCATENATE($C$2,": ",MONTH($K$2),"/",DAY($K$2),"/",YEAR($K$2)-2000))</f>
        <v>Hot Springs: 1/13/18</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Hot Springs 65, Upton 55 </v>
      </c>
    </row>
    <row r="4" spans="1:28" ht="13.5" thickBot="1" x14ac:dyDescent="0.35">
      <c r="B4" s="56" t="s">
        <v>118</v>
      </c>
      <c r="C4" s="22">
        <v>55</v>
      </c>
      <c r="D4" s="22">
        <v>65</v>
      </c>
      <c r="E4" s="89"/>
      <c r="G4" s="60" t="str">
        <f>IF(OR($L$4=1,$C$4&gt;$D$4),1,"")</f>
        <v/>
      </c>
      <c r="H4" s="22"/>
      <c r="I4" s="60">
        <f>IF(OR($N$4=1,$C$4&lt;$D$4),1,"")</f>
        <v>1</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1</v>
      </c>
      <c r="E7" s="25">
        <v>7</v>
      </c>
      <c r="F7" s="26">
        <v>5</v>
      </c>
      <c r="G7" s="27">
        <v>11</v>
      </c>
      <c r="H7" s="24">
        <v>3</v>
      </c>
      <c r="I7" s="25">
        <v>5</v>
      </c>
      <c r="J7" s="28">
        <v>2</v>
      </c>
      <c r="K7" s="28">
        <v>2</v>
      </c>
      <c r="L7" s="28">
        <v>2</v>
      </c>
      <c r="M7" s="29"/>
      <c r="N7" s="28"/>
      <c r="O7" s="28">
        <v>2</v>
      </c>
      <c r="P7" s="30">
        <v>3</v>
      </c>
      <c r="Q7" s="65">
        <f>IF(H7+2*F7+3*D7&gt;0,H7+2*F7+3*D7,"")</f>
        <v>16</v>
      </c>
      <c r="R7" s="66">
        <f>IF(E7&gt;0,D7/E7,"")</f>
        <v>0.14285714285714285</v>
      </c>
      <c r="S7" s="66">
        <f>IF(G7&gt;0,F7/G7,"")</f>
        <v>0.45454545454545453</v>
      </c>
      <c r="T7" s="67">
        <f>IF(I7&gt;0,H7/I7,"")</f>
        <v>0.6</v>
      </c>
      <c r="U7" s="68">
        <f>IF(OR(E7&gt;0,G7 &gt;0),(D7+F7)/(E7+G7),"")</f>
        <v>0.33333333333333331</v>
      </c>
      <c r="V7" s="141">
        <f>IF(E7+G7&gt;0,E7+G7,"")</f>
        <v>18</v>
      </c>
      <c r="W7" s="141">
        <f>IF(J7+K7&gt;0,J7+K7,"")</f>
        <v>4</v>
      </c>
      <c r="X7" s="142">
        <f>IF(V7&gt;=$Z$2,U7,0)</f>
        <v>0.33333333333333331</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2</v>
      </c>
      <c r="E8" s="33">
        <v>7</v>
      </c>
      <c r="F8" s="34">
        <v>3</v>
      </c>
      <c r="G8" s="35">
        <v>7</v>
      </c>
      <c r="H8" s="32">
        <v>2</v>
      </c>
      <c r="I8" s="33">
        <v>2</v>
      </c>
      <c r="J8" s="36"/>
      <c r="K8" s="36">
        <v>2</v>
      </c>
      <c r="L8" s="36">
        <v>2</v>
      </c>
      <c r="M8" s="36">
        <v>3</v>
      </c>
      <c r="N8" s="36"/>
      <c r="O8" s="36">
        <v>2</v>
      </c>
      <c r="P8" s="37">
        <v>2</v>
      </c>
      <c r="Q8" s="71">
        <f t="shared" ref="Q8:Q30" si="0">IF(H8+2*F8+3*D8&gt;0,H8+2*F8+3*D8,"")</f>
        <v>14</v>
      </c>
      <c r="R8" s="72">
        <f t="shared" ref="R8:R30" si="1">IF(E8&gt;0,D8/E8,"")</f>
        <v>0.2857142857142857</v>
      </c>
      <c r="S8" s="72">
        <f t="shared" ref="S8:S30" si="2">IF(G8&gt;0,F8/G8,"")</f>
        <v>0.42857142857142855</v>
      </c>
      <c r="T8" s="72">
        <f t="shared" ref="T8:T30" si="3">IF(I8&gt;0,H8/I8,"")</f>
        <v>1</v>
      </c>
      <c r="U8" s="73">
        <f t="shared" ref="U8:U30" si="4">IF(OR(E8&gt;0,G8 &gt;0),(D8+F8)/(E8+G8),"")</f>
        <v>0.35714285714285715</v>
      </c>
      <c r="V8" s="141">
        <f t="shared" ref="V8:V30" si="5">IF(E8+G8&gt;0,E8+G8,"")</f>
        <v>14</v>
      </c>
      <c r="W8" s="141">
        <f t="shared" ref="W8:W30" si="6">IF(J8+K8&gt;0,J8+K8,"")</f>
        <v>2</v>
      </c>
      <c r="X8" s="142">
        <f t="shared" ref="X8:X32" si="7">IF(V8&gt;=$Z$2,U8,0)</f>
        <v>0.35714285714285715</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c r="E9" s="39"/>
      <c r="F9" s="26">
        <v>2</v>
      </c>
      <c r="G9" s="40">
        <v>4</v>
      </c>
      <c r="H9" s="38">
        <v>0</v>
      </c>
      <c r="I9" s="39">
        <v>4</v>
      </c>
      <c r="J9" s="41">
        <v>4</v>
      </c>
      <c r="K9" s="41">
        <v>4</v>
      </c>
      <c r="L9" s="41">
        <v>2</v>
      </c>
      <c r="M9" s="28">
        <v>1</v>
      </c>
      <c r="N9" s="28"/>
      <c r="O9" s="28">
        <v>5</v>
      </c>
      <c r="P9" s="42">
        <v>4</v>
      </c>
      <c r="Q9" s="74">
        <f t="shared" si="0"/>
        <v>4</v>
      </c>
      <c r="R9" s="66" t="str">
        <f t="shared" si="1"/>
        <v/>
      </c>
      <c r="S9" s="66">
        <f t="shared" si="2"/>
        <v>0.5</v>
      </c>
      <c r="T9" s="66">
        <f t="shared" si="3"/>
        <v>0</v>
      </c>
      <c r="U9" s="68">
        <f t="shared" si="4"/>
        <v>0.5</v>
      </c>
      <c r="V9" s="141">
        <f t="shared" si="5"/>
        <v>4</v>
      </c>
      <c r="W9" s="141">
        <f t="shared" si="6"/>
        <v>8</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v>0</v>
      </c>
      <c r="E10" s="33">
        <v>1</v>
      </c>
      <c r="F10" s="34">
        <v>0</v>
      </c>
      <c r="G10" s="35">
        <v>2</v>
      </c>
      <c r="H10" s="32">
        <v>3</v>
      </c>
      <c r="I10" s="33">
        <v>4</v>
      </c>
      <c r="J10" s="36">
        <v>1</v>
      </c>
      <c r="K10" s="36">
        <v>5</v>
      </c>
      <c r="L10" s="36">
        <v>3</v>
      </c>
      <c r="M10" s="36">
        <v>2</v>
      </c>
      <c r="N10" s="36"/>
      <c r="O10" s="36">
        <v>2</v>
      </c>
      <c r="P10" s="37">
        <v>2</v>
      </c>
      <c r="Q10" s="71">
        <f t="shared" si="0"/>
        <v>3</v>
      </c>
      <c r="R10" s="72">
        <f t="shared" si="1"/>
        <v>0</v>
      </c>
      <c r="S10" s="72">
        <f t="shared" si="2"/>
        <v>0</v>
      </c>
      <c r="T10" s="72">
        <f t="shared" si="3"/>
        <v>0.75</v>
      </c>
      <c r="U10" s="73">
        <f t="shared" si="4"/>
        <v>0</v>
      </c>
      <c r="V10" s="141">
        <f t="shared" si="5"/>
        <v>3</v>
      </c>
      <c r="W10" s="141">
        <f t="shared" si="6"/>
        <v>6</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0</v>
      </c>
      <c r="E12" s="33">
        <v>2</v>
      </c>
      <c r="F12" s="34">
        <v>5</v>
      </c>
      <c r="G12" s="35">
        <v>6</v>
      </c>
      <c r="H12" s="32">
        <v>3</v>
      </c>
      <c r="I12" s="33">
        <v>8</v>
      </c>
      <c r="J12" s="36"/>
      <c r="K12" s="36">
        <v>2</v>
      </c>
      <c r="L12" s="36">
        <v>2</v>
      </c>
      <c r="M12" s="36"/>
      <c r="N12" s="36">
        <v>1</v>
      </c>
      <c r="O12" s="36">
        <v>2</v>
      </c>
      <c r="P12" s="37">
        <v>2</v>
      </c>
      <c r="Q12" s="71">
        <f t="shared" si="0"/>
        <v>13</v>
      </c>
      <c r="R12" s="72">
        <f t="shared" si="1"/>
        <v>0</v>
      </c>
      <c r="S12" s="72">
        <f t="shared" si="2"/>
        <v>0.83333333333333337</v>
      </c>
      <c r="T12" s="72">
        <f t="shared" si="3"/>
        <v>0.375</v>
      </c>
      <c r="U12" s="73">
        <f t="shared" si="4"/>
        <v>0.625</v>
      </c>
      <c r="V12" s="141">
        <f t="shared" si="5"/>
        <v>8</v>
      </c>
      <c r="W12" s="141">
        <f t="shared" si="6"/>
        <v>2</v>
      </c>
      <c r="X12" s="142">
        <f t="shared" si="7"/>
        <v>0.625</v>
      </c>
      <c r="Y12" s="142">
        <f t="shared" si="8"/>
        <v>0.375</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c r="E14" s="33"/>
      <c r="F14" s="34">
        <v>0</v>
      </c>
      <c r="G14" s="35">
        <v>1</v>
      </c>
      <c r="H14" s="32">
        <v>5</v>
      </c>
      <c r="I14" s="33">
        <v>9</v>
      </c>
      <c r="J14" s="36">
        <v>1</v>
      </c>
      <c r="K14" s="36">
        <v>3</v>
      </c>
      <c r="L14" s="36">
        <v>3</v>
      </c>
      <c r="M14" s="36"/>
      <c r="N14" s="36"/>
      <c r="O14" s="36">
        <v>1</v>
      </c>
      <c r="P14" s="37">
        <v>4</v>
      </c>
      <c r="Q14" s="71">
        <f t="shared" si="0"/>
        <v>5</v>
      </c>
      <c r="R14" s="72" t="str">
        <f t="shared" si="1"/>
        <v/>
      </c>
      <c r="S14" s="72">
        <f t="shared" si="2"/>
        <v>0</v>
      </c>
      <c r="T14" s="72">
        <f t="shared" si="3"/>
        <v>0.55555555555555558</v>
      </c>
      <c r="U14" s="73">
        <f t="shared" si="4"/>
        <v>0</v>
      </c>
      <c r="V14" s="141">
        <f t="shared" si="5"/>
        <v>1</v>
      </c>
      <c r="W14" s="141">
        <f t="shared" si="6"/>
        <v>4</v>
      </c>
      <c r="X14" s="142">
        <f t="shared" si="7"/>
        <v>0</v>
      </c>
      <c r="Y14" s="142">
        <f t="shared" si="8"/>
        <v>0.55555555555555558</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v>1</v>
      </c>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v>1</v>
      </c>
      <c r="K30" s="41">
        <v>4</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5</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3</v>
      </c>
      <c r="E31" s="79">
        <f t="shared" ref="E31:N31" si="11">SUM(E7:E30)</f>
        <v>17</v>
      </c>
      <c r="F31" s="78">
        <f t="shared" si="11"/>
        <v>15</v>
      </c>
      <c r="G31" s="80">
        <f t="shared" si="11"/>
        <v>31</v>
      </c>
      <c r="H31" s="79">
        <f t="shared" si="11"/>
        <v>16</v>
      </c>
      <c r="I31" s="80">
        <f t="shared" si="11"/>
        <v>32</v>
      </c>
      <c r="J31" s="79">
        <f t="shared" si="11"/>
        <v>9</v>
      </c>
      <c r="K31" s="79">
        <f t="shared" si="11"/>
        <v>22</v>
      </c>
      <c r="L31" s="79">
        <f t="shared" si="11"/>
        <v>14</v>
      </c>
      <c r="M31" s="79">
        <f t="shared" si="11"/>
        <v>6</v>
      </c>
      <c r="N31" s="79">
        <f t="shared" si="11"/>
        <v>1</v>
      </c>
      <c r="O31" s="79">
        <f>SUM(O7:O30)</f>
        <v>14</v>
      </c>
      <c r="P31" s="81">
        <f>SUM(P7:P30)</f>
        <v>17</v>
      </c>
      <c r="Q31" s="82">
        <f>IF(H31+2*F31+3*D31&gt;0,H31+2*F31+3*D31,IF(C4&gt;0,C4,""))</f>
        <v>55</v>
      </c>
      <c r="R31" s="83">
        <f>IF(E31&gt;0,D31/E31,"")</f>
        <v>0.17647058823529413</v>
      </c>
      <c r="S31" s="83">
        <f>IF(G31&gt;0,F31/G31,"")</f>
        <v>0.4838709677419355</v>
      </c>
      <c r="T31" s="83">
        <f>IF(I31&gt;0,H31/I31,"")</f>
        <v>0.5</v>
      </c>
      <c r="U31" s="84">
        <f>IF(OR(E31&gt;0,G31 &gt;0),(D31+F31)/(E31+G31),"")</f>
        <v>0.375</v>
      </c>
      <c r="V31" s="141">
        <f>IF(E31+G31&gt;0,E31+G31,"")</f>
        <v>48</v>
      </c>
      <c r="W31" s="141">
        <f>IF(J31+K31&gt;0,J31+K31,"")</f>
        <v>31</v>
      </c>
      <c r="X31" s="142">
        <f t="shared" si="7"/>
        <v>0.375</v>
      </c>
      <c r="Y31" s="142">
        <f>IF(I31&gt;=$Z$2,T31,0)</f>
        <v>0.5</v>
      </c>
      <c r="Z31" s="141"/>
      <c r="AA31" s="69"/>
    </row>
    <row r="32" spans="1:27" s="63" customFormat="1" ht="17.25" thickTop="1" thickBot="1" x14ac:dyDescent="0.3">
      <c r="B32" s="85" t="s">
        <v>145</v>
      </c>
      <c r="C32" s="47">
        <f>IF(SUM(D32:P32)&gt;0,1,"")</f>
        <v>1</v>
      </c>
      <c r="D32" s="48">
        <v>3</v>
      </c>
      <c r="E32" s="49">
        <v>14</v>
      </c>
      <c r="F32" s="48">
        <v>21</v>
      </c>
      <c r="G32" s="50">
        <v>36</v>
      </c>
      <c r="H32" s="49">
        <v>14</v>
      </c>
      <c r="I32" s="50">
        <v>24</v>
      </c>
      <c r="J32" s="49">
        <v>8</v>
      </c>
      <c r="K32" s="49">
        <v>27</v>
      </c>
      <c r="L32" s="49">
        <v>13</v>
      </c>
      <c r="M32" s="49">
        <v>8</v>
      </c>
      <c r="N32" s="49"/>
      <c r="O32" s="49">
        <v>19</v>
      </c>
      <c r="P32" s="51">
        <v>25</v>
      </c>
      <c r="Q32" s="86">
        <f>IF(H32+2*F32+3*D32&gt;0,H32+2*F32+3*D32,IF(D4&gt;0,D4,""))</f>
        <v>65</v>
      </c>
      <c r="R32" s="87">
        <f>IF(E32&gt;0,D32/E32,"")</f>
        <v>0.21428571428571427</v>
      </c>
      <c r="S32" s="87">
        <f>IF(G32&gt;0,F32/G32,"")</f>
        <v>0.58333333333333337</v>
      </c>
      <c r="T32" s="87">
        <f>IF(I32&gt;0,H32/I32,"")</f>
        <v>0.58333333333333337</v>
      </c>
      <c r="U32" s="88">
        <f>IF(OR(E32&gt;0,G32 &gt;0),(D32+F32)/(E32+G32),"")</f>
        <v>0.48</v>
      </c>
      <c r="V32" s="141">
        <f>IF(E32+G32&gt;0,E32+G32,"")</f>
        <v>50</v>
      </c>
      <c r="W32" s="141">
        <f>IF(J32+K32&gt;0,J32+K32,"")</f>
        <v>35</v>
      </c>
      <c r="X32" s="142">
        <f t="shared" si="7"/>
        <v>0.48</v>
      </c>
      <c r="Y32" s="142">
        <f t="shared" si="8"/>
        <v>0.58333333333333337</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16</v>
      </c>
      <c r="C36" s="189" t="str">
        <f t="array" ref="C36">IFERROR(INDEX($AA$7:$AA$30,SMALL(IF(Q$7:Q$30=$B$36,ROW(Q$7:Q$30)-6),ROW(Q7)-6))," ")</f>
        <v>P Watt, 24</v>
      </c>
      <c r="D36" s="187"/>
      <c r="E36" s="188">
        <f>MAX(W$7:W$30)</f>
        <v>8</v>
      </c>
      <c r="F36" s="189" t="str">
        <f t="array" ref="F36">IFERROR(INDEX($AA$7:$AA$30,SMALL(IF(W$7:W$30=$E$36,ROW(W$7:W$30)-6),ROW(W7)-6))," ")</f>
        <v>D Butts, 14</v>
      </c>
      <c r="G36"/>
      <c r="H36" s="188">
        <f>MAX(L$7:L$30)</f>
        <v>3</v>
      </c>
      <c r="I36" s="189" t="str">
        <f t="array" ref="I36">IFERROR(INDEX($AA$7:$AA$30,SMALL(IF(L$7:L$30=$H$36,ROW(L$7:L$30)-6),ROW(L7)-6))," ")</f>
        <v>J Caylor, 12</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B Bruce, 22</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P Watt, 24</v>
      </c>
      <c r="D42" s="187"/>
      <c r="E42"/>
      <c r="F42" s="193" t="str">
        <f>TRIM(F36)</f>
        <v>D Butts, 14</v>
      </c>
      <c r="G42"/>
      <c r="H42"/>
      <c r="I42" s="193" t="str">
        <f>TRIM(I36)</f>
        <v>J Caylor, 12</v>
      </c>
      <c r="J42" s="54"/>
    </row>
    <row r="43" spans="2:18" ht="14.45" hidden="1" x14ac:dyDescent="0.35">
      <c r="B43" s="186"/>
      <c r="C43" s="193" t="str">
        <f t="shared" ref="C43:C46" si="12">TRIM(C37)</f>
        <v/>
      </c>
      <c r="D43" s="187"/>
      <c r="E43"/>
      <c r="F43" s="193" t="str">
        <f t="shared" ref="F43:F46" si="13">TRIM(F37)</f>
        <v/>
      </c>
      <c r="G43"/>
      <c r="H43"/>
      <c r="I43" s="193" t="str">
        <f t="shared" ref="I43:I46" si="14">TRIM(I37)</f>
        <v>B Bruce, 22</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2</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54" priority="3" stopIfTrue="1">
      <formula>$C$4&lt;&gt;$Q$31</formula>
    </cfRule>
  </conditionalFormatting>
  <conditionalFormatting sqref="Q32">
    <cfRule type="expression" dxfId="1053" priority="2" stopIfTrue="1">
      <formula>$D$4&lt;&gt;$Q$32</formula>
    </cfRule>
  </conditionalFormatting>
  <conditionalFormatting sqref="A2">
    <cfRule type="cellIs" dxfId="1052"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B60"/>
  <sheetViews>
    <sheetView zoomScale="80" zoomScaleNormal="80" workbookViewId="0">
      <selection activeCell="C30" sqref="C30"/>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IF(AND(Roster!$D$1=VLOOKUP(C2,Roster!$L$5:$R$72,2,FALSE),Roster!$D$3=VLOOKUP(C2,Roster!$L$5:$R$72,4,FALSE)),"R","")</f>
        <v>R</v>
      </c>
      <c r="B2" s="56" t="s">
        <v>112</v>
      </c>
      <c r="C2" s="286" t="s">
        <v>192</v>
      </c>
      <c r="D2" s="287"/>
      <c r="E2" s="287"/>
      <c r="F2" s="288"/>
      <c r="G2" s="57"/>
      <c r="H2" s="289" t="s">
        <v>113</v>
      </c>
      <c r="I2" s="289"/>
      <c r="J2" s="289"/>
      <c r="K2" s="290">
        <v>43118</v>
      </c>
      <c r="L2" s="290"/>
      <c r="M2" s="290"/>
      <c r="O2" s="54"/>
      <c r="P2" s="54"/>
      <c r="Q2" s="54"/>
      <c r="R2" s="54"/>
      <c r="S2" s="54"/>
      <c r="T2" s="54"/>
      <c r="X2" s="139" t="str">
        <f>IF(OR($H$4=1,$J$4=1),CONCATENATE($C$2,": ",MONTH($K$2),"/",DAY($K$2),"/",YEAR($K$2)-2000, " **" ),CONCATENATE($C$2,": ",MONTH($K$2),"/",DAY($K$2),"/",YEAR($K$2)-2000))</f>
        <v>Moorcroft: 1/18/18 **</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74, Moorcroft 38 </v>
      </c>
    </row>
    <row r="4" spans="1:28" ht="13.5" thickBot="1" x14ac:dyDescent="0.35">
      <c r="B4" s="56" t="s">
        <v>118</v>
      </c>
      <c r="C4" s="22">
        <v>74</v>
      </c>
      <c r="D4" s="22">
        <v>38</v>
      </c>
      <c r="E4" s="89"/>
      <c r="G4" s="60">
        <f>IF(OR($L$4=1,$C$4&gt;$D$4),1,"")</f>
        <v>1</v>
      </c>
      <c r="H4" s="22">
        <v>1</v>
      </c>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1</v>
      </c>
      <c r="E7" s="25">
        <v>5</v>
      </c>
      <c r="F7" s="26">
        <v>6</v>
      </c>
      <c r="G7" s="27">
        <v>11</v>
      </c>
      <c r="H7" s="24">
        <v>1</v>
      </c>
      <c r="I7" s="25">
        <v>5</v>
      </c>
      <c r="J7" s="28">
        <v>1</v>
      </c>
      <c r="K7" s="28">
        <v>2</v>
      </c>
      <c r="L7" s="28">
        <v>2</v>
      </c>
      <c r="M7" s="29"/>
      <c r="N7" s="28"/>
      <c r="O7" s="28">
        <v>2</v>
      </c>
      <c r="P7" s="30"/>
      <c r="Q7" s="65">
        <f>IF(H7+2*F7+3*D7&gt;0,H7+2*F7+3*D7,"")</f>
        <v>16</v>
      </c>
      <c r="R7" s="66">
        <f>IF(E7&gt;0,D7/E7,"")</f>
        <v>0.2</v>
      </c>
      <c r="S7" s="66">
        <f>IF(G7&gt;0,F7/G7,"")</f>
        <v>0.54545454545454541</v>
      </c>
      <c r="T7" s="67">
        <f>IF(I7&gt;0,H7/I7,"")</f>
        <v>0.2</v>
      </c>
      <c r="U7" s="68">
        <f>IF(OR(E7&gt;0,G7 &gt;0),(D7+F7)/(E7+G7),"")</f>
        <v>0.4375</v>
      </c>
      <c r="V7" s="141">
        <f>IF(E7+G7&gt;0,E7+G7,"")</f>
        <v>16</v>
      </c>
      <c r="W7" s="141">
        <f>IF(J7+K7&gt;0,J7+K7,"")</f>
        <v>3</v>
      </c>
      <c r="X7" s="142">
        <f>IF(V7&gt;=$Z$2,U7,0)</f>
        <v>0.4375</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3</v>
      </c>
      <c r="E8" s="33">
        <v>7</v>
      </c>
      <c r="F8" s="34">
        <v>1</v>
      </c>
      <c r="G8" s="35">
        <v>3</v>
      </c>
      <c r="H8" s="32"/>
      <c r="I8" s="33"/>
      <c r="J8" s="36">
        <v>2</v>
      </c>
      <c r="K8" s="36">
        <v>4</v>
      </c>
      <c r="L8" s="36">
        <v>1</v>
      </c>
      <c r="M8" s="36">
        <v>2</v>
      </c>
      <c r="N8" s="36"/>
      <c r="O8" s="36"/>
      <c r="P8" s="37"/>
      <c r="Q8" s="71">
        <f t="shared" ref="Q8:Q30" si="0">IF(H8+2*F8+3*D8&gt;0,H8+2*F8+3*D8,"")</f>
        <v>11</v>
      </c>
      <c r="R8" s="72">
        <f t="shared" ref="R8:R30" si="1">IF(E8&gt;0,D8/E8,"")</f>
        <v>0.42857142857142855</v>
      </c>
      <c r="S8" s="72">
        <f t="shared" ref="S8:S30" si="2">IF(G8&gt;0,F8/G8,"")</f>
        <v>0.33333333333333331</v>
      </c>
      <c r="T8" s="72" t="str">
        <f t="shared" ref="T8:T30" si="3">IF(I8&gt;0,H8/I8,"")</f>
        <v/>
      </c>
      <c r="U8" s="73">
        <f t="shared" ref="U8:U30" si="4">IF(OR(E8&gt;0,G8 &gt;0),(D8+F8)/(E8+G8),"")</f>
        <v>0.4</v>
      </c>
      <c r="V8" s="141">
        <f t="shared" ref="V8:V30" si="5">IF(E8+G8&gt;0,E8+G8,"")</f>
        <v>10</v>
      </c>
      <c r="W8" s="141">
        <f t="shared" ref="W8:W30" si="6">IF(J8+K8&gt;0,J8+K8,"")</f>
        <v>6</v>
      </c>
      <c r="X8" s="142">
        <f t="shared" ref="X8:X32" si="7">IF(V8&gt;=$Z$2,U8,0)</f>
        <v>0.4</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c r="E9" s="39"/>
      <c r="F9" s="26">
        <v>2</v>
      </c>
      <c r="G9" s="40">
        <v>3</v>
      </c>
      <c r="H9" s="38"/>
      <c r="I9" s="39"/>
      <c r="J9" s="41"/>
      <c r="K9" s="41">
        <v>5</v>
      </c>
      <c r="L9" s="41">
        <v>5</v>
      </c>
      <c r="M9" s="28">
        <v>3</v>
      </c>
      <c r="N9" s="28"/>
      <c r="O9" s="28"/>
      <c r="P9" s="42"/>
      <c r="Q9" s="74">
        <f t="shared" si="0"/>
        <v>4</v>
      </c>
      <c r="R9" s="66" t="str">
        <f t="shared" si="1"/>
        <v/>
      </c>
      <c r="S9" s="66">
        <f t="shared" si="2"/>
        <v>0.66666666666666663</v>
      </c>
      <c r="T9" s="66" t="str">
        <f t="shared" si="3"/>
        <v/>
      </c>
      <c r="U9" s="68">
        <f t="shared" si="4"/>
        <v>0.66666666666666663</v>
      </c>
      <c r="V9" s="141">
        <f t="shared" si="5"/>
        <v>3</v>
      </c>
      <c r="W9" s="141">
        <f t="shared" si="6"/>
        <v>5</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v>1</v>
      </c>
      <c r="E10" s="33">
        <v>1</v>
      </c>
      <c r="F10" s="34">
        <v>7</v>
      </c>
      <c r="G10" s="35">
        <v>10</v>
      </c>
      <c r="H10" s="32">
        <v>1</v>
      </c>
      <c r="I10" s="33">
        <v>1</v>
      </c>
      <c r="J10" s="36">
        <v>3</v>
      </c>
      <c r="K10" s="36">
        <v>7</v>
      </c>
      <c r="L10" s="36">
        <v>3</v>
      </c>
      <c r="M10" s="36">
        <v>3</v>
      </c>
      <c r="N10" s="36"/>
      <c r="O10" s="36">
        <v>4</v>
      </c>
      <c r="P10" s="37">
        <v>2</v>
      </c>
      <c r="Q10" s="71">
        <f t="shared" si="0"/>
        <v>18</v>
      </c>
      <c r="R10" s="72">
        <f t="shared" si="1"/>
        <v>1</v>
      </c>
      <c r="S10" s="72">
        <f t="shared" si="2"/>
        <v>0.7</v>
      </c>
      <c r="T10" s="72">
        <f t="shared" si="3"/>
        <v>1</v>
      </c>
      <c r="U10" s="73">
        <f t="shared" si="4"/>
        <v>0.72727272727272729</v>
      </c>
      <c r="V10" s="141">
        <f t="shared" si="5"/>
        <v>11</v>
      </c>
      <c r="W10" s="141">
        <f t="shared" si="6"/>
        <v>10</v>
      </c>
      <c r="X10" s="142">
        <f t="shared" si="7"/>
        <v>0.72727272727272729</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1</v>
      </c>
      <c r="E12" s="33">
        <v>2</v>
      </c>
      <c r="F12" s="34">
        <v>1</v>
      </c>
      <c r="G12" s="35">
        <v>5</v>
      </c>
      <c r="H12" s="32">
        <v>4</v>
      </c>
      <c r="I12" s="33">
        <v>4</v>
      </c>
      <c r="J12" s="36">
        <v>3</v>
      </c>
      <c r="K12" s="36">
        <v>2</v>
      </c>
      <c r="L12" s="36">
        <v>7</v>
      </c>
      <c r="M12" s="36">
        <v>2</v>
      </c>
      <c r="N12" s="36"/>
      <c r="O12" s="36">
        <v>3</v>
      </c>
      <c r="P12" s="37">
        <v>2</v>
      </c>
      <c r="Q12" s="71">
        <f t="shared" si="0"/>
        <v>9</v>
      </c>
      <c r="R12" s="72">
        <f t="shared" si="1"/>
        <v>0.5</v>
      </c>
      <c r="S12" s="72">
        <f t="shared" si="2"/>
        <v>0.2</v>
      </c>
      <c r="T12" s="72">
        <f t="shared" si="3"/>
        <v>1</v>
      </c>
      <c r="U12" s="73">
        <f t="shared" si="4"/>
        <v>0.2857142857142857</v>
      </c>
      <c r="V12" s="141">
        <f t="shared" si="5"/>
        <v>7</v>
      </c>
      <c r="W12" s="141">
        <f t="shared" si="6"/>
        <v>5</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v>1</v>
      </c>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1</v>
      </c>
      <c r="E14" s="33">
        <v>1</v>
      </c>
      <c r="F14" s="34">
        <v>1</v>
      </c>
      <c r="G14" s="35">
        <v>2</v>
      </c>
      <c r="H14" s="32"/>
      <c r="I14" s="33"/>
      <c r="J14" s="36">
        <v>1</v>
      </c>
      <c r="K14" s="36">
        <v>1</v>
      </c>
      <c r="L14" s="36">
        <v>3</v>
      </c>
      <c r="M14" s="36">
        <v>1</v>
      </c>
      <c r="N14" s="36"/>
      <c r="O14" s="36">
        <v>2</v>
      </c>
      <c r="P14" s="37">
        <v>1</v>
      </c>
      <c r="Q14" s="71">
        <f t="shared" si="0"/>
        <v>5</v>
      </c>
      <c r="R14" s="72">
        <f t="shared" si="1"/>
        <v>1</v>
      </c>
      <c r="S14" s="72">
        <f t="shared" si="2"/>
        <v>0.5</v>
      </c>
      <c r="T14" s="72" t="str">
        <f t="shared" si="3"/>
        <v/>
      </c>
      <c r="U14" s="73">
        <f t="shared" si="4"/>
        <v>0.66666666666666663</v>
      </c>
      <c r="V14" s="141">
        <f t="shared" si="5"/>
        <v>3</v>
      </c>
      <c r="W14" s="141">
        <f t="shared" si="6"/>
        <v>2</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v>1</v>
      </c>
      <c r="D15" s="38"/>
      <c r="E15" s="39"/>
      <c r="F15" s="26">
        <v>1</v>
      </c>
      <c r="G15" s="40">
        <v>1</v>
      </c>
      <c r="H15" s="38"/>
      <c r="I15" s="39"/>
      <c r="J15" s="41"/>
      <c r="K15" s="41"/>
      <c r="L15" s="41"/>
      <c r="M15" s="28">
        <v>1</v>
      </c>
      <c r="N15" s="28"/>
      <c r="O15" s="28"/>
      <c r="P15" s="42">
        <v>2</v>
      </c>
      <c r="Q15" s="74">
        <f t="shared" si="0"/>
        <v>2</v>
      </c>
      <c r="R15" s="66" t="str">
        <f t="shared" si="1"/>
        <v/>
      </c>
      <c r="S15" s="66">
        <f t="shared" si="2"/>
        <v>1</v>
      </c>
      <c r="T15" s="66" t="str">
        <f t="shared" si="3"/>
        <v/>
      </c>
      <c r="U15" s="68">
        <f t="shared" si="4"/>
        <v>1</v>
      </c>
      <c r="V15" s="141">
        <f t="shared" si="5"/>
        <v>1</v>
      </c>
      <c r="W15" s="141" t="str">
        <f t="shared" si="6"/>
        <v/>
      </c>
      <c r="X15" s="142">
        <f t="shared" si="7"/>
        <v>0</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2"/>
      <c r="E16" s="33"/>
      <c r="F16" s="34"/>
      <c r="G16" s="35"/>
      <c r="H16" s="32"/>
      <c r="I16" s="33"/>
      <c r="J16" s="36">
        <v>1</v>
      </c>
      <c r="K16" s="36">
        <v>2</v>
      </c>
      <c r="L16" s="36"/>
      <c r="M16" s="36"/>
      <c r="N16" s="36"/>
      <c r="O16" s="36"/>
      <c r="P16" s="37">
        <v>3</v>
      </c>
      <c r="Q16" s="71" t="str">
        <f t="shared" si="0"/>
        <v/>
      </c>
      <c r="R16" s="72" t="str">
        <f t="shared" si="1"/>
        <v/>
      </c>
      <c r="S16" s="72" t="str">
        <f t="shared" si="2"/>
        <v/>
      </c>
      <c r="T16" s="72" t="str">
        <f t="shared" si="3"/>
        <v/>
      </c>
      <c r="U16" s="73" t="str">
        <f t="shared" si="4"/>
        <v/>
      </c>
      <c r="V16" s="141" t="str">
        <f t="shared" si="5"/>
        <v/>
      </c>
      <c r="W16" s="141">
        <f t="shared" si="6"/>
        <v>3</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v>1</v>
      </c>
      <c r="D17" s="38"/>
      <c r="E17" s="39"/>
      <c r="F17" s="26">
        <v>2</v>
      </c>
      <c r="G17" s="40">
        <v>4</v>
      </c>
      <c r="H17" s="38">
        <v>0</v>
      </c>
      <c r="I17" s="39">
        <v>2</v>
      </c>
      <c r="J17" s="41"/>
      <c r="K17" s="41">
        <v>2</v>
      </c>
      <c r="L17" s="41">
        <v>1</v>
      </c>
      <c r="M17" s="28"/>
      <c r="N17" s="28"/>
      <c r="O17" s="28">
        <v>2</v>
      </c>
      <c r="P17" s="42"/>
      <c r="Q17" s="74">
        <f t="shared" si="0"/>
        <v>4</v>
      </c>
      <c r="R17" s="66" t="str">
        <f t="shared" si="1"/>
        <v/>
      </c>
      <c r="S17" s="66">
        <f t="shared" si="2"/>
        <v>0.5</v>
      </c>
      <c r="T17" s="66">
        <f t="shared" si="3"/>
        <v>0</v>
      </c>
      <c r="U17" s="68">
        <f t="shared" si="4"/>
        <v>0.5</v>
      </c>
      <c r="V17" s="141">
        <f t="shared" si="5"/>
        <v>4</v>
      </c>
      <c r="W17" s="141">
        <f t="shared" si="6"/>
        <v>2</v>
      </c>
      <c r="X17" s="142">
        <f t="shared" si="7"/>
        <v>0</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v>1</v>
      </c>
      <c r="D18" s="32">
        <v>0</v>
      </c>
      <c r="E18" s="33">
        <v>1</v>
      </c>
      <c r="F18" s="34">
        <v>1</v>
      </c>
      <c r="G18" s="35">
        <v>1</v>
      </c>
      <c r="H18" s="32"/>
      <c r="I18" s="33"/>
      <c r="J18" s="36"/>
      <c r="K18" s="36"/>
      <c r="L18" s="36">
        <v>1</v>
      </c>
      <c r="M18" s="36">
        <v>1</v>
      </c>
      <c r="N18" s="36"/>
      <c r="O18" s="36">
        <v>1</v>
      </c>
      <c r="P18" s="37">
        <v>1</v>
      </c>
      <c r="Q18" s="71">
        <f t="shared" si="0"/>
        <v>2</v>
      </c>
      <c r="R18" s="72">
        <f t="shared" si="1"/>
        <v>0</v>
      </c>
      <c r="S18" s="72">
        <f t="shared" si="2"/>
        <v>1</v>
      </c>
      <c r="T18" s="72" t="str">
        <f t="shared" si="3"/>
        <v/>
      </c>
      <c r="U18" s="73">
        <f t="shared" si="4"/>
        <v>0.5</v>
      </c>
      <c r="V18" s="141">
        <f t="shared" si="5"/>
        <v>2</v>
      </c>
      <c r="W18" s="141" t="str">
        <f t="shared" si="6"/>
        <v/>
      </c>
      <c r="X18" s="142">
        <f t="shared" si="7"/>
        <v>0</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v>1</v>
      </c>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v>1</v>
      </c>
      <c r="D20" s="32"/>
      <c r="E20" s="33"/>
      <c r="F20" s="34">
        <v>0</v>
      </c>
      <c r="G20" s="35">
        <v>1</v>
      </c>
      <c r="H20" s="32"/>
      <c r="I20" s="33"/>
      <c r="J20" s="36"/>
      <c r="K20" s="36">
        <v>1</v>
      </c>
      <c r="L20" s="36">
        <v>1</v>
      </c>
      <c r="M20" s="36"/>
      <c r="N20" s="36"/>
      <c r="O20" s="36"/>
      <c r="P20" s="37"/>
      <c r="Q20" s="71" t="str">
        <f t="shared" si="0"/>
        <v/>
      </c>
      <c r="R20" s="72" t="str">
        <f t="shared" si="1"/>
        <v/>
      </c>
      <c r="S20" s="72">
        <f t="shared" si="2"/>
        <v>0</v>
      </c>
      <c r="T20" s="72" t="str">
        <f t="shared" si="3"/>
        <v/>
      </c>
      <c r="U20" s="73">
        <f t="shared" si="4"/>
        <v>0</v>
      </c>
      <c r="V20" s="141">
        <f t="shared" si="5"/>
        <v>1</v>
      </c>
      <c r="W20" s="141">
        <f t="shared" si="6"/>
        <v>1</v>
      </c>
      <c r="X20" s="142">
        <f t="shared" si="7"/>
        <v>0</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v>1</v>
      </c>
      <c r="D21" s="38">
        <v>1</v>
      </c>
      <c r="E21" s="39">
        <v>2</v>
      </c>
      <c r="F21" s="26">
        <v>0</v>
      </c>
      <c r="G21" s="40">
        <v>1</v>
      </c>
      <c r="H21" s="38"/>
      <c r="I21" s="39"/>
      <c r="J21" s="41"/>
      <c r="K21" s="41"/>
      <c r="L21" s="41"/>
      <c r="M21" s="28"/>
      <c r="N21" s="28"/>
      <c r="O21" s="28"/>
      <c r="P21" s="42"/>
      <c r="Q21" s="74">
        <f t="shared" si="0"/>
        <v>3</v>
      </c>
      <c r="R21" s="66">
        <f t="shared" si="1"/>
        <v>0.5</v>
      </c>
      <c r="S21" s="66">
        <f t="shared" si="2"/>
        <v>0</v>
      </c>
      <c r="T21" s="66" t="str">
        <f t="shared" si="3"/>
        <v/>
      </c>
      <c r="U21" s="68">
        <f t="shared" si="4"/>
        <v>0.33333333333333331</v>
      </c>
      <c r="V21" s="141">
        <f t="shared" si="5"/>
        <v>3</v>
      </c>
      <c r="W21" s="141" t="str">
        <f t="shared" si="6"/>
        <v/>
      </c>
      <c r="X21" s="142">
        <f t="shared" si="7"/>
        <v>0</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v>3</v>
      </c>
      <c r="K30" s="41">
        <v>3</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6</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8</v>
      </c>
      <c r="E31" s="79">
        <f t="shared" ref="E31:N31" si="11">SUM(E7:E30)</f>
        <v>19</v>
      </c>
      <c r="F31" s="78">
        <f t="shared" si="11"/>
        <v>22</v>
      </c>
      <c r="G31" s="80">
        <f t="shared" si="11"/>
        <v>42</v>
      </c>
      <c r="H31" s="79">
        <f t="shared" si="11"/>
        <v>6</v>
      </c>
      <c r="I31" s="80">
        <f t="shared" si="11"/>
        <v>12</v>
      </c>
      <c r="J31" s="79">
        <f t="shared" si="11"/>
        <v>14</v>
      </c>
      <c r="K31" s="79">
        <f t="shared" si="11"/>
        <v>29</v>
      </c>
      <c r="L31" s="79">
        <f t="shared" si="11"/>
        <v>24</v>
      </c>
      <c r="M31" s="79">
        <f t="shared" si="11"/>
        <v>13</v>
      </c>
      <c r="N31" s="79">
        <f t="shared" si="11"/>
        <v>0</v>
      </c>
      <c r="O31" s="79">
        <f>SUM(O7:O30)</f>
        <v>14</v>
      </c>
      <c r="P31" s="81">
        <f>SUM(P7:P30)</f>
        <v>11</v>
      </c>
      <c r="Q31" s="82">
        <f>IF(H31+2*F31+3*D31&gt;0,H31+2*F31+3*D31,IF(C4&gt;0,C4,""))</f>
        <v>74</v>
      </c>
      <c r="R31" s="83">
        <f>IF(E31&gt;0,D31/E31,"")</f>
        <v>0.42105263157894735</v>
      </c>
      <c r="S31" s="83">
        <f>IF(G31&gt;0,F31/G31,"")</f>
        <v>0.52380952380952384</v>
      </c>
      <c r="T31" s="83">
        <f>IF(I31&gt;0,H31/I31,"")</f>
        <v>0.5</v>
      </c>
      <c r="U31" s="84">
        <f>IF(OR(E31&gt;0,G31 &gt;0),(D31+F31)/(E31+G31),"")</f>
        <v>0.49180327868852458</v>
      </c>
      <c r="V31" s="141">
        <f>IF(E31+G31&gt;0,E31+G31,"")</f>
        <v>61</v>
      </c>
      <c r="W31" s="141">
        <f>IF(J31+K31&gt;0,J31+K31,"")</f>
        <v>43</v>
      </c>
      <c r="X31" s="142">
        <f t="shared" si="7"/>
        <v>0.49180327868852458</v>
      </c>
      <c r="Y31" s="142">
        <f>IF(I31&gt;=$Z$2,T31,0)</f>
        <v>0.5</v>
      </c>
      <c r="Z31" s="141"/>
      <c r="AA31" s="69"/>
    </row>
    <row r="32" spans="1:27" s="63" customFormat="1" ht="17.25" thickTop="1" thickBot="1" x14ac:dyDescent="0.3">
      <c r="B32" s="85" t="s">
        <v>145</v>
      </c>
      <c r="C32" s="47">
        <f>IF(SUM(D32:P32)&gt;0,1,"")</f>
        <v>1</v>
      </c>
      <c r="D32" s="48">
        <v>5</v>
      </c>
      <c r="E32" s="49">
        <v>23</v>
      </c>
      <c r="F32" s="48">
        <v>10</v>
      </c>
      <c r="G32" s="50">
        <v>28</v>
      </c>
      <c r="H32" s="49">
        <v>3</v>
      </c>
      <c r="I32" s="50">
        <v>6</v>
      </c>
      <c r="J32" s="49">
        <v>10</v>
      </c>
      <c r="K32" s="49">
        <v>19</v>
      </c>
      <c r="L32" s="49">
        <v>9</v>
      </c>
      <c r="M32" s="49">
        <v>4</v>
      </c>
      <c r="N32" s="49"/>
      <c r="O32" s="49">
        <v>23</v>
      </c>
      <c r="P32" s="51">
        <v>12</v>
      </c>
      <c r="Q32" s="86">
        <f>IF(H32+2*F32+3*D32&gt;0,H32+2*F32+3*D32,IF(D4&gt;0,D4,""))</f>
        <v>38</v>
      </c>
      <c r="R32" s="87">
        <f>IF(E32&gt;0,D32/E32,"")</f>
        <v>0.21739130434782608</v>
      </c>
      <c r="S32" s="87">
        <f>IF(G32&gt;0,F32/G32,"")</f>
        <v>0.35714285714285715</v>
      </c>
      <c r="T32" s="87">
        <f>IF(I32&gt;0,H32/I32,"")</f>
        <v>0.5</v>
      </c>
      <c r="U32" s="88">
        <f>IF(OR(E32&gt;0,G32 &gt;0),(D32+F32)/(E32+G32),"")</f>
        <v>0.29411764705882354</v>
      </c>
      <c r="V32" s="141">
        <f>IF(E32+G32&gt;0,E32+G32,"")</f>
        <v>51</v>
      </c>
      <c r="W32" s="141">
        <f>IF(J32+K32&gt;0,J32+K32,"")</f>
        <v>29</v>
      </c>
      <c r="X32" s="142">
        <f t="shared" si="7"/>
        <v>0.29411764705882354</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18</v>
      </c>
      <c r="C36" s="189" t="str">
        <f t="array" ref="C36">IFERROR(INDEX($AA$7:$AA$30,SMALL(IF(Q$7:Q$30=$B$36,ROW(Q$7:Q$30)-6),ROW(Q7)-6))," ")</f>
        <v>J Caylor, 12</v>
      </c>
      <c r="D36" s="187"/>
      <c r="E36" s="188">
        <f>MAX(W$7:W$30)</f>
        <v>10</v>
      </c>
      <c r="F36" s="189" t="str">
        <f t="array" ref="F36">IFERROR(INDEX($AA$7:$AA$30,SMALL(IF(W$7:W$30=$E$36,ROW(W$7:W$30)-6),ROW(W7)-6))," ")</f>
        <v>J Caylor, 12</v>
      </c>
      <c r="G36"/>
      <c r="H36" s="188">
        <f>MAX(L$7:L$30)</f>
        <v>7</v>
      </c>
      <c r="I36" s="189" t="str">
        <f t="array" ref="I36">IFERROR(INDEX($AA$7:$AA$30,SMALL(IF(L$7:L$30=$H$36,ROW(L$7:L$30)-6),ROW(L7)-6))," ")</f>
        <v>J Claycomb, 10</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J Caylor, 12</v>
      </c>
      <c r="D42" s="187"/>
      <c r="E42"/>
      <c r="F42" s="193" t="str">
        <f>TRIM(F36)</f>
        <v>J Caylor, 12</v>
      </c>
      <c r="G42"/>
      <c r="H42"/>
      <c r="I42" s="193" t="str">
        <f>TRIM(I36)</f>
        <v>J Claycomb, 10</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51" priority="3" stopIfTrue="1">
      <formula>$C$4&lt;&gt;$Q$31</formula>
    </cfRule>
  </conditionalFormatting>
  <conditionalFormatting sqref="Q32">
    <cfRule type="expression" dxfId="1050" priority="2" stopIfTrue="1">
      <formula>$D$4&lt;&gt;$Q$32</formula>
    </cfRule>
  </conditionalFormatting>
  <conditionalFormatting sqref="A2">
    <cfRule type="cellIs" dxfId="1049"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B60"/>
  <sheetViews>
    <sheetView zoomScale="80" zoomScaleNormal="80" workbookViewId="0">
      <selection activeCell="C30" sqref="C30"/>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IF(AND(Roster!$D$1=VLOOKUP(C2,Roster!$L$5:$R$72,2,FALSE),Roster!$D$3=VLOOKUP(C2,Roster!$L$5:$R$72,4,FALSE)),"R","")</f>
        <v>R</v>
      </c>
      <c r="B2" s="56" t="s">
        <v>112</v>
      </c>
      <c r="C2" s="286" t="s">
        <v>199</v>
      </c>
      <c r="D2" s="287"/>
      <c r="E2" s="287"/>
      <c r="F2" s="288"/>
      <c r="G2" s="57"/>
      <c r="H2" s="289" t="s">
        <v>113</v>
      </c>
      <c r="I2" s="289"/>
      <c r="J2" s="289"/>
      <c r="K2" s="290">
        <v>43120</v>
      </c>
      <c r="L2" s="290"/>
      <c r="M2" s="290"/>
      <c r="O2" s="54"/>
      <c r="P2" s="54"/>
      <c r="Q2" s="54"/>
      <c r="R2" s="54"/>
      <c r="S2" s="54"/>
      <c r="T2" s="54"/>
      <c r="X2" s="139" t="str">
        <f>IF(OR($H$4=1,$J$4=1),CONCATENATE($C$2,": ",MONTH($K$2),"/",DAY($K$2),"/",YEAR($K$2)-2000, " **" ),CONCATENATE($C$2,": ",MONTH($K$2),"/",DAY($K$2),"/",YEAR($K$2)-2000))</f>
        <v>Wright: 1/20/18 **</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Wright 66, Upton 51 </v>
      </c>
    </row>
    <row r="4" spans="1:28" ht="13.5" thickBot="1" x14ac:dyDescent="0.35">
      <c r="B4" s="56" t="s">
        <v>118</v>
      </c>
      <c r="C4" s="22">
        <v>51</v>
      </c>
      <c r="D4" s="22">
        <v>66</v>
      </c>
      <c r="E4" s="89"/>
      <c r="G4" s="60" t="str">
        <f>IF(OR($L$4=1,$C$4&gt;$D$4),1,"")</f>
        <v/>
      </c>
      <c r="H4" s="22"/>
      <c r="I4" s="60">
        <f>IF(OR($N$4=1,$C$4&lt;$D$4),1,"")</f>
        <v>1</v>
      </c>
      <c r="J4" s="22">
        <v>1</v>
      </c>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0</v>
      </c>
      <c r="E7" s="25">
        <v>6</v>
      </c>
      <c r="F7" s="26">
        <v>2</v>
      </c>
      <c r="G7" s="27">
        <v>8</v>
      </c>
      <c r="H7" s="24">
        <v>8</v>
      </c>
      <c r="I7" s="25">
        <v>11</v>
      </c>
      <c r="J7" s="28">
        <v>3</v>
      </c>
      <c r="K7" s="28">
        <v>7</v>
      </c>
      <c r="L7" s="28">
        <v>2</v>
      </c>
      <c r="M7" s="29">
        <v>2</v>
      </c>
      <c r="N7" s="28"/>
      <c r="O7" s="28">
        <v>5</v>
      </c>
      <c r="P7" s="30">
        <v>4</v>
      </c>
      <c r="Q7" s="65">
        <f>IF(H7+2*F7+3*D7&gt;0,H7+2*F7+3*D7,"")</f>
        <v>12</v>
      </c>
      <c r="R7" s="66">
        <f>IF(E7&gt;0,D7/E7,"")</f>
        <v>0</v>
      </c>
      <c r="S7" s="66">
        <f>IF(G7&gt;0,F7/G7,"")</f>
        <v>0.25</v>
      </c>
      <c r="T7" s="67">
        <f>IF(I7&gt;0,H7/I7,"")</f>
        <v>0.72727272727272729</v>
      </c>
      <c r="U7" s="68">
        <f>IF(OR(E7&gt;0,G7 &gt;0),(D7+F7)/(E7+G7),"")</f>
        <v>0.14285714285714285</v>
      </c>
      <c r="V7" s="141">
        <f>IF(E7+G7&gt;0,E7+G7,"")</f>
        <v>14</v>
      </c>
      <c r="W7" s="141">
        <f>IF(J7+K7&gt;0,J7+K7,"")</f>
        <v>10</v>
      </c>
      <c r="X7" s="142">
        <f>IF(V7&gt;=$Z$2,U7,0)</f>
        <v>0.14285714285714285</v>
      </c>
      <c r="Y7" s="142">
        <f>IF(I7&gt;=$Z$2,T7,0)</f>
        <v>0.72727272727272729</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4</v>
      </c>
      <c r="E8" s="33">
        <v>11</v>
      </c>
      <c r="F8" s="34">
        <v>3</v>
      </c>
      <c r="G8" s="35">
        <v>6</v>
      </c>
      <c r="H8" s="32"/>
      <c r="I8" s="33"/>
      <c r="J8" s="36">
        <v>3</v>
      </c>
      <c r="K8" s="36">
        <v>2</v>
      </c>
      <c r="L8" s="36">
        <v>2</v>
      </c>
      <c r="M8" s="36">
        <v>3</v>
      </c>
      <c r="N8" s="36"/>
      <c r="O8" s="36">
        <v>3</v>
      </c>
      <c r="P8" s="37">
        <v>3</v>
      </c>
      <c r="Q8" s="71">
        <f t="shared" ref="Q8:Q30" si="0">IF(H8+2*F8+3*D8&gt;0,H8+2*F8+3*D8,"")</f>
        <v>18</v>
      </c>
      <c r="R8" s="72">
        <f t="shared" ref="R8:R30" si="1">IF(E8&gt;0,D8/E8,"")</f>
        <v>0.36363636363636365</v>
      </c>
      <c r="S8" s="72">
        <f t="shared" ref="S8:S30" si="2">IF(G8&gt;0,F8/G8,"")</f>
        <v>0.5</v>
      </c>
      <c r="T8" s="72" t="str">
        <f t="shared" ref="T8:T30" si="3">IF(I8&gt;0,H8/I8,"")</f>
        <v/>
      </c>
      <c r="U8" s="73">
        <f t="shared" ref="U8:U30" si="4">IF(OR(E8&gt;0,G8 &gt;0),(D8+F8)/(E8+G8),"")</f>
        <v>0.41176470588235292</v>
      </c>
      <c r="V8" s="141">
        <f t="shared" ref="V8:V30" si="5">IF(E8+G8&gt;0,E8+G8,"")</f>
        <v>17</v>
      </c>
      <c r="W8" s="141">
        <f t="shared" ref="W8:W30" si="6">IF(J8+K8&gt;0,J8+K8,"")</f>
        <v>5</v>
      </c>
      <c r="X8" s="142">
        <f t="shared" ref="X8:X32" si="7">IF(V8&gt;=$Z$2,U8,0)</f>
        <v>0.41176470588235292</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v>0</v>
      </c>
      <c r="E9" s="39">
        <v>2</v>
      </c>
      <c r="F9" s="26">
        <v>1</v>
      </c>
      <c r="G9" s="40">
        <v>5</v>
      </c>
      <c r="H9" s="38">
        <v>1</v>
      </c>
      <c r="I9" s="39">
        <v>2</v>
      </c>
      <c r="J9" s="41">
        <v>3</v>
      </c>
      <c r="K9" s="41">
        <v>5</v>
      </c>
      <c r="L9" s="41">
        <v>2</v>
      </c>
      <c r="M9" s="28">
        <v>2</v>
      </c>
      <c r="N9" s="28"/>
      <c r="O9" s="28">
        <v>4</v>
      </c>
      <c r="P9" s="42">
        <v>2</v>
      </c>
      <c r="Q9" s="74">
        <f t="shared" si="0"/>
        <v>3</v>
      </c>
      <c r="R9" s="66">
        <f t="shared" si="1"/>
        <v>0</v>
      </c>
      <c r="S9" s="66">
        <f t="shared" si="2"/>
        <v>0.2</v>
      </c>
      <c r="T9" s="66">
        <f t="shared" si="3"/>
        <v>0.5</v>
      </c>
      <c r="U9" s="68">
        <f t="shared" si="4"/>
        <v>0.14285714285714285</v>
      </c>
      <c r="V9" s="141">
        <f t="shared" si="5"/>
        <v>7</v>
      </c>
      <c r="W9" s="141">
        <f t="shared" si="6"/>
        <v>8</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 t="shared" si="0"/>
        <v/>
      </c>
      <c r="R10" s="72" t="str">
        <f t="shared" si="1"/>
        <v/>
      </c>
      <c r="S10" s="72" t="str">
        <f t="shared" si="2"/>
        <v/>
      </c>
      <c r="T10" s="72" t="str">
        <f t="shared" si="3"/>
        <v/>
      </c>
      <c r="U10" s="73" t="str">
        <f t="shared" si="4"/>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0</v>
      </c>
      <c r="E12" s="33">
        <v>1</v>
      </c>
      <c r="F12" s="34">
        <v>4</v>
      </c>
      <c r="G12" s="35">
        <v>6</v>
      </c>
      <c r="H12" s="32">
        <v>4</v>
      </c>
      <c r="I12" s="33">
        <v>4</v>
      </c>
      <c r="J12" s="36">
        <v>1</v>
      </c>
      <c r="K12" s="36">
        <v>2</v>
      </c>
      <c r="L12" s="36">
        <v>3</v>
      </c>
      <c r="M12" s="36"/>
      <c r="N12" s="36"/>
      <c r="O12" s="36">
        <v>4</v>
      </c>
      <c r="P12" s="37">
        <v>4</v>
      </c>
      <c r="Q12" s="71">
        <f t="shared" si="0"/>
        <v>12</v>
      </c>
      <c r="R12" s="72">
        <f t="shared" si="1"/>
        <v>0</v>
      </c>
      <c r="S12" s="72">
        <f t="shared" si="2"/>
        <v>0.66666666666666663</v>
      </c>
      <c r="T12" s="72">
        <f t="shared" si="3"/>
        <v>1</v>
      </c>
      <c r="U12" s="73">
        <f t="shared" si="4"/>
        <v>0.5714285714285714</v>
      </c>
      <c r="V12" s="141">
        <f t="shared" si="5"/>
        <v>7</v>
      </c>
      <c r="W12" s="141">
        <f t="shared" si="6"/>
        <v>3</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2</v>
      </c>
      <c r="E14" s="33">
        <v>8</v>
      </c>
      <c r="F14" s="34">
        <v>0</v>
      </c>
      <c r="G14" s="35">
        <v>2</v>
      </c>
      <c r="H14" s="32"/>
      <c r="I14" s="33"/>
      <c r="J14" s="36">
        <v>2</v>
      </c>
      <c r="K14" s="36"/>
      <c r="L14" s="36">
        <v>1</v>
      </c>
      <c r="M14" s="36">
        <v>1</v>
      </c>
      <c r="N14" s="36"/>
      <c r="O14" s="36">
        <v>2</v>
      </c>
      <c r="P14" s="37">
        <v>4</v>
      </c>
      <c r="Q14" s="71">
        <f t="shared" si="0"/>
        <v>6</v>
      </c>
      <c r="R14" s="72">
        <f t="shared" si="1"/>
        <v>0.25</v>
      </c>
      <c r="S14" s="72">
        <f t="shared" si="2"/>
        <v>0</v>
      </c>
      <c r="T14" s="72" t="str">
        <f t="shared" si="3"/>
        <v/>
      </c>
      <c r="U14" s="73">
        <f t="shared" si="4"/>
        <v>0.2</v>
      </c>
      <c r="V14" s="141">
        <f t="shared" si="5"/>
        <v>10</v>
      </c>
      <c r="W14" s="141">
        <f t="shared" si="6"/>
        <v>2</v>
      </c>
      <c r="X14" s="142">
        <f t="shared" si="7"/>
        <v>0.2</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v>1</v>
      </c>
      <c r="D15" s="38"/>
      <c r="E15" s="39"/>
      <c r="F15" s="26"/>
      <c r="G15" s="40"/>
      <c r="H15" s="38"/>
      <c r="I15" s="39"/>
      <c r="J15" s="41">
        <v>1</v>
      </c>
      <c r="K15" s="41"/>
      <c r="L15" s="41"/>
      <c r="M15" s="28"/>
      <c r="N15" s="28"/>
      <c r="O15" s="28">
        <v>1</v>
      </c>
      <c r="P15" s="42"/>
      <c r="Q15" s="74" t="str">
        <f t="shared" si="0"/>
        <v/>
      </c>
      <c r="R15" s="66" t="str">
        <f t="shared" si="1"/>
        <v/>
      </c>
      <c r="S15" s="66" t="str">
        <f t="shared" si="2"/>
        <v/>
      </c>
      <c r="T15" s="66" t="str">
        <f t="shared" si="3"/>
        <v/>
      </c>
      <c r="U15" s="68" t="str">
        <f t="shared" si="4"/>
        <v/>
      </c>
      <c r="V15" s="141" t="str">
        <f t="shared" si="5"/>
        <v/>
      </c>
      <c r="W15" s="141">
        <f t="shared" si="6"/>
        <v>1</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2"/>
      <c r="E16" s="33"/>
      <c r="F16" s="34"/>
      <c r="G16" s="35"/>
      <c r="H16" s="32"/>
      <c r="I16" s="33"/>
      <c r="J16" s="36"/>
      <c r="K16" s="36">
        <v>1</v>
      </c>
      <c r="L16" s="36">
        <v>2</v>
      </c>
      <c r="M16" s="36">
        <v>1</v>
      </c>
      <c r="N16" s="36">
        <v>1</v>
      </c>
      <c r="O16" s="36">
        <v>2</v>
      </c>
      <c r="P16" s="37">
        <v>3</v>
      </c>
      <c r="Q16" s="71" t="str">
        <f t="shared" si="0"/>
        <v/>
      </c>
      <c r="R16" s="72" t="str">
        <f t="shared" si="1"/>
        <v/>
      </c>
      <c r="S16" s="72" t="str">
        <f t="shared" si="2"/>
        <v/>
      </c>
      <c r="T16" s="72" t="str">
        <f t="shared" si="3"/>
        <v/>
      </c>
      <c r="U16" s="73" t="str">
        <f t="shared" si="4"/>
        <v/>
      </c>
      <c r="V16" s="141" t="str">
        <f t="shared" si="5"/>
        <v/>
      </c>
      <c r="W16" s="141">
        <f t="shared" si="6"/>
        <v>1</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v>5</v>
      </c>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5</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6</v>
      </c>
      <c r="E31" s="79">
        <f t="shared" ref="E31:N31" si="11">SUM(E7:E30)</f>
        <v>28</v>
      </c>
      <c r="F31" s="78">
        <f t="shared" si="11"/>
        <v>10</v>
      </c>
      <c r="G31" s="80">
        <f t="shared" si="11"/>
        <v>27</v>
      </c>
      <c r="H31" s="79">
        <f t="shared" si="11"/>
        <v>13</v>
      </c>
      <c r="I31" s="80">
        <f t="shared" si="11"/>
        <v>17</v>
      </c>
      <c r="J31" s="79">
        <f t="shared" si="11"/>
        <v>18</v>
      </c>
      <c r="K31" s="79">
        <f t="shared" si="11"/>
        <v>17</v>
      </c>
      <c r="L31" s="79">
        <f t="shared" si="11"/>
        <v>12</v>
      </c>
      <c r="M31" s="79">
        <f t="shared" si="11"/>
        <v>9</v>
      </c>
      <c r="N31" s="79">
        <f t="shared" si="11"/>
        <v>1</v>
      </c>
      <c r="O31" s="79">
        <f>SUM(O7:O30)</f>
        <v>21</v>
      </c>
      <c r="P31" s="81">
        <f>SUM(P7:P30)</f>
        <v>20</v>
      </c>
      <c r="Q31" s="82">
        <f>IF(H31+2*F31+3*D31&gt;0,H31+2*F31+3*D31,IF(C4&gt;0,C4,""))</f>
        <v>51</v>
      </c>
      <c r="R31" s="83">
        <f>IF(E31&gt;0,D31/E31,"")</f>
        <v>0.21428571428571427</v>
      </c>
      <c r="S31" s="83">
        <f>IF(G31&gt;0,F31/G31,"")</f>
        <v>0.37037037037037035</v>
      </c>
      <c r="T31" s="83">
        <f>IF(I31&gt;0,H31/I31,"")</f>
        <v>0.76470588235294112</v>
      </c>
      <c r="U31" s="84">
        <f>IF(OR(E31&gt;0,G31 &gt;0),(D31+F31)/(E31+G31),"")</f>
        <v>0.29090909090909089</v>
      </c>
      <c r="V31" s="141">
        <f>IF(E31+G31&gt;0,E31+G31,"")</f>
        <v>55</v>
      </c>
      <c r="W31" s="141">
        <f>IF(J31+K31&gt;0,J31+K31,"")</f>
        <v>35</v>
      </c>
      <c r="X31" s="142">
        <f t="shared" si="7"/>
        <v>0.29090909090909089</v>
      </c>
      <c r="Y31" s="142">
        <f>IF(I31&gt;=$Z$2,T31,0)</f>
        <v>0.76470588235294112</v>
      </c>
      <c r="Z31" s="141"/>
      <c r="AA31" s="69"/>
    </row>
    <row r="32" spans="1:27" s="63" customFormat="1" ht="17.25" thickTop="1" thickBot="1" x14ac:dyDescent="0.3">
      <c r="B32" s="85" t="s">
        <v>145</v>
      </c>
      <c r="C32" s="47">
        <f>IF(SUM(D32:P32)&gt;0,1,"")</f>
        <v>1</v>
      </c>
      <c r="D32" s="48">
        <v>1</v>
      </c>
      <c r="E32" s="49">
        <v>6</v>
      </c>
      <c r="F32" s="48">
        <v>26</v>
      </c>
      <c r="G32" s="50">
        <v>42</v>
      </c>
      <c r="H32" s="49">
        <v>11</v>
      </c>
      <c r="I32" s="50">
        <v>23</v>
      </c>
      <c r="J32" s="49">
        <v>10</v>
      </c>
      <c r="K32" s="49">
        <v>24</v>
      </c>
      <c r="L32" s="49">
        <v>13</v>
      </c>
      <c r="M32" s="49">
        <v>11</v>
      </c>
      <c r="N32" s="49">
        <v>3</v>
      </c>
      <c r="O32" s="49">
        <v>19</v>
      </c>
      <c r="P32" s="51">
        <v>17</v>
      </c>
      <c r="Q32" s="86">
        <f>IF(H32+2*F32+3*D32&gt;0,H32+2*F32+3*D32,IF(D4&gt;0,D4,""))</f>
        <v>66</v>
      </c>
      <c r="R32" s="87">
        <f>IF(E32&gt;0,D32/E32,"")</f>
        <v>0.16666666666666666</v>
      </c>
      <c r="S32" s="87">
        <f>IF(G32&gt;0,F32/G32,"")</f>
        <v>0.61904761904761907</v>
      </c>
      <c r="T32" s="87">
        <f>IF(I32&gt;0,H32/I32,"")</f>
        <v>0.47826086956521741</v>
      </c>
      <c r="U32" s="88">
        <f>IF(OR(E32&gt;0,G32 &gt;0),(D32+F32)/(E32+G32),"")</f>
        <v>0.5625</v>
      </c>
      <c r="V32" s="141">
        <f>IF(E32+G32&gt;0,E32+G32,"")</f>
        <v>48</v>
      </c>
      <c r="W32" s="141">
        <f>IF(J32+K32&gt;0,J32+K32,"")</f>
        <v>34</v>
      </c>
      <c r="X32" s="142">
        <f t="shared" si="7"/>
        <v>0.5625</v>
      </c>
      <c r="Y32" s="142">
        <f t="shared" si="8"/>
        <v>0.47826086956521741</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18</v>
      </c>
      <c r="C36" s="189" t="str">
        <f t="array" ref="C36">IFERROR(INDEX($AA$7:$AA$30,SMALL(IF(Q$7:Q$30=$B$36,ROW(Q$7:Q$30)-6),ROW(Q7)-6))," ")</f>
        <v>D Barritt, 20</v>
      </c>
      <c r="D36" s="187"/>
      <c r="E36" s="188">
        <f>MAX(W$7:W$30)</f>
        <v>10</v>
      </c>
      <c r="F36" s="189" t="str">
        <f t="array" ref="F36">IFERROR(INDEX($AA$7:$AA$30,SMALL(IF(W$7:W$30=$E$36,ROW(W$7:W$30)-6),ROW(W7)-6))," ")</f>
        <v>P Watt, 24</v>
      </c>
      <c r="G36"/>
      <c r="H36" s="188">
        <f>MAX(L$7:L$30)</f>
        <v>3</v>
      </c>
      <c r="I36" s="189" t="str">
        <f t="array" ref="I36">IFERROR(INDEX($AA$7:$AA$30,SMALL(IF(L$7:L$30=$H$36,ROW(L$7:L$30)-6),ROW(L7)-6))," ")</f>
        <v>J Claycomb, 10</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D Barritt, 20</v>
      </c>
      <c r="D42" s="187"/>
      <c r="E42"/>
      <c r="F42" s="193" t="str">
        <f>TRIM(F36)</f>
        <v>P Watt, 24</v>
      </c>
      <c r="G42"/>
      <c r="H42"/>
      <c r="I42" s="193" t="str">
        <f>TRIM(I36)</f>
        <v>J Claycomb, 10</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48" priority="3" stopIfTrue="1">
      <formula>$C$4&lt;&gt;$Q$31</formula>
    </cfRule>
  </conditionalFormatting>
  <conditionalFormatting sqref="Q32">
    <cfRule type="expression" dxfId="1047" priority="2" stopIfTrue="1">
      <formula>$D$4&lt;&gt;$Q$32</formula>
    </cfRule>
  </conditionalFormatting>
  <conditionalFormatting sqref="A2">
    <cfRule type="cellIs" dxfId="1046"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B60"/>
  <sheetViews>
    <sheetView zoomScale="80" zoomScaleNormal="80" workbookViewId="0">
      <selection activeCell="C30" sqref="C30"/>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IF(AND(Roster!$D$1=VLOOKUP(C2,Roster!$L$5:$R$72,2,FALSE),Roster!$D$3=VLOOKUP(C2,Roster!$L$5:$R$72,4,FALSE)),"R","")</f>
        <v>R</v>
      </c>
      <c r="B2" s="56" t="s">
        <v>112</v>
      </c>
      <c r="C2" s="286" t="s">
        <v>197</v>
      </c>
      <c r="D2" s="287"/>
      <c r="E2" s="287"/>
      <c r="F2" s="288"/>
      <c r="G2" s="57"/>
      <c r="H2" s="289" t="s">
        <v>113</v>
      </c>
      <c r="I2" s="289"/>
      <c r="J2" s="289"/>
      <c r="K2" s="290">
        <v>43125</v>
      </c>
      <c r="L2" s="290"/>
      <c r="M2" s="290"/>
      <c r="O2" s="54"/>
      <c r="P2" s="54"/>
      <c r="Q2" s="54"/>
      <c r="R2" s="54"/>
      <c r="S2" s="54"/>
      <c r="T2" s="54"/>
      <c r="X2" s="139" t="str">
        <f>IF(OR($H$4=1,$J$4=1),CONCATENATE($C$2,": ",MONTH($K$2),"/",DAY($K$2),"/",YEAR($K$2)-2000, " **" ),CONCATENATE($C$2,": ",MONTH($K$2),"/",DAY($K$2),"/",YEAR($K$2)-2000))</f>
        <v>Sundance: 1/25/18 **</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76, Sundance 47 </v>
      </c>
    </row>
    <row r="4" spans="1:28" ht="13.5" thickBot="1" x14ac:dyDescent="0.35">
      <c r="B4" s="56" t="s">
        <v>118</v>
      </c>
      <c r="C4" s="22">
        <v>76</v>
      </c>
      <c r="D4" s="22">
        <v>47</v>
      </c>
      <c r="E4" s="89"/>
      <c r="G4" s="60">
        <f>IF(OR($L$4=1,$C$4&gt;$D$4),1,"")</f>
        <v>1</v>
      </c>
      <c r="H4" s="22">
        <v>1</v>
      </c>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7</v>
      </c>
      <c r="E7" s="25">
        <v>10</v>
      </c>
      <c r="F7" s="26">
        <v>3</v>
      </c>
      <c r="G7" s="27">
        <v>6</v>
      </c>
      <c r="H7" s="24">
        <v>2</v>
      </c>
      <c r="I7" s="25">
        <v>2</v>
      </c>
      <c r="J7" s="28">
        <v>1</v>
      </c>
      <c r="K7" s="28">
        <v>3</v>
      </c>
      <c r="L7" s="28">
        <v>3</v>
      </c>
      <c r="M7" s="29">
        <v>1</v>
      </c>
      <c r="N7" s="28"/>
      <c r="O7" s="28">
        <v>3</v>
      </c>
      <c r="P7" s="30">
        <v>1</v>
      </c>
      <c r="Q7" s="65">
        <f>IF(H7+2*F7+3*D7&gt;0,H7+2*F7+3*D7,"")</f>
        <v>29</v>
      </c>
      <c r="R7" s="66">
        <f>IF(E7&gt;0,D7/E7,"")</f>
        <v>0.7</v>
      </c>
      <c r="S7" s="66">
        <f>IF(G7&gt;0,F7/G7,"")</f>
        <v>0.5</v>
      </c>
      <c r="T7" s="67">
        <f>IF(I7&gt;0,H7/I7,"")</f>
        <v>1</v>
      </c>
      <c r="U7" s="68">
        <f>IF(OR(E7&gt;0,G7 &gt;0),(D7+F7)/(E7+G7),"")</f>
        <v>0.625</v>
      </c>
      <c r="V7" s="141">
        <f>IF(E7+G7&gt;0,E7+G7,"")</f>
        <v>16</v>
      </c>
      <c r="W7" s="141">
        <f>IF(J7+K7&gt;0,J7+K7,"")</f>
        <v>4</v>
      </c>
      <c r="X7" s="142">
        <f>IF(V7&gt;=$Z$2,U7,0)</f>
        <v>0.625</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2</v>
      </c>
      <c r="E8" s="33">
        <v>6</v>
      </c>
      <c r="F8" s="34">
        <v>1</v>
      </c>
      <c r="G8" s="35">
        <v>2</v>
      </c>
      <c r="H8" s="32">
        <v>2</v>
      </c>
      <c r="I8" s="33">
        <v>3</v>
      </c>
      <c r="J8" s="36">
        <v>1</v>
      </c>
      <c r="K8" s="36">
        <v>1</v>
      </c>
      <c r="L8" s="36">
        <v>2</v>
      </c>
      <c r="M8" s="36">
        <v>6</v>
      </c>
      <c r="N8" s="36"/>
      <c r="O8" s="36">
        <v>1</v>
      </c>
      <c r="P8" s="37">
        <v>2</v>
      </c>
      <c r="Q8" s="71">
        <f t="shared" ref="Q8:Q30" si="0">IF(H8+2*F8+3*D8&gt;0,H8+2*F8+3*D8,"")</f>
        <v>10</v>
      </c>
      <c r="R8" s="72">
        <f t="shared" ref="R8:R30" si="1">IF(E8&gt;0,D8/E8,"")</f>
        <v>0.33333333333333331</v>
      </c>
      <c r="S8" s="72">
        <f t="shared" ref="S8:S30" si="2">IF(G8&gt;0,F8/G8,"")</f>
        <v>0.5</v>
      </c>
      <c r="T8" s="72">
        <f t="shared" ref="T8:T30" si="3">IF(I8&gt;0,H8/I8,"")</f>
        <v>0.66666666666666663</v>
      </c>
      <c r="U8" s="73">
        <f t="shared" ref="U8:U30" si="4">IF(OR(E8&gt;0,G8 &gt;0),(D8+F8)/(E8+G8),"")</f>
        <v>0.375</v>
      </c>
      <c r="V8" s="141">
        <f t="shared" ref="V8:V30" si="5">IF(E8+G8&gt;0,E8+G8,"")</f>
        <v>8</v>
      </c>
      <c r="W8" s="141">
        <f t="shared" ref="W8:W30" si="6">IF(J8+K8&gt;0,J8+K8,"")</f>
        <v>2</v>
      </c>
      <c r="X8" s="142">
        <f t="shared" ref="X8:X32" si="7">IF(V8&gt;=$Z$2,U8,0)</f>
        <v>0.375</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c r="E9" s="39"/>
      <c r="F9" s="26">
        <v>3</v>
      </c>
      <c r="G9" s="40">
        <v>4</v>
      </c>
      <c r="H9" s="38"/>
      <c r="I9" s="39"/>
      <c r="J9" s="41">
        <v>1</v>
      </c>
      <c r="K9" s="41">
        <v>2</v>
      </c>
      <c r="L9" s="41">
        <v>3</v>
      </c>
      <c r="M9" s="28">
        <v>1</v>
      </c>
      <c r="N9" s="28"/>
      <c r="O9" s="28"/>
      <c r="P9" s="42">
        <v>3</v>
      </c>
      <c r="Q9" s="74">
        <f t="shared" si="0"/>
        <v>6</v>
      </c>
      <c r="R9" s="66" t="str">
        <f t="shared" si="1"/>
        <v/>
      </c>
      <c r="S9" s="66">
        <f t="shared" si="2"/>
        <v>0.75</v>
      </c>
      <c r="T9" s="66" t="str">
        <f t="shared" si="3"/>
        <v/>
      </c>
      <c r="U9" s="68">
        <f t="shared" si="4"/>
        <v>0.75</v>
      </c>
      <c r="V9" s="141">
        <f t="shared" si="5"/>
        <v>4</v>
      </c>
      <c r="W9" s="141">
        <f t="shared" si="6"/>
        <v>3</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IF(H10+2*F10+3*D10&gt;0,H10+2*F10+3*D10,"")</f>
        <v/>
      </c>
      <c r="R10" s="72" t="str">
        <f t="shared" si="1"/>
        <v/>
      </c>
      <c r="S10" s="72" t="str">
        <f>IF(G10&gt;0,F10/G10,"")</f>
        <v/>
      </c>
      <c r="T10" s="72" t="str">
        <f t="shared" si="3"/>
        <v/>
      </c>
      <c r="U10" s="73" t="str">
        <f>IF(OR(E10&gt;0,G10 &gt;0),(D10+F10)/(E10+G10),"")</f>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1</v>
      </c>
      <c r="E11" s="39">
        <v>5</v>
      </c>
      <c r="F11" s="26">
        <v>4</v>
      </c>
      <c r="G11" s="40">
        <v>7</v>
      </c>
      <c r="H11" s="38">
        <v>6</v>
      </c>
      <c r="I11" s="39">
        <v>6</v>
      </c>
      <c r="J11" s="41">
        <v>1</v>
      </c>
      <c r="K11" s="41">
        <v>6</v>
      </c>
      <c r="L11" s="41">
        <v>5</v>
      </c>
      <c r="M11" s="28">
        <v>5</v>
      </c>
      <c r="N11" s="28"/>
      <c r="O11" s="28">
        <v>4</v>
      </c>
      <c r="P11" s="42">
        <v>3</v>
      </c>
      <c r="Q11" s="74">
        <f>IF(H11+2*F11+3*D11&gt;0,H11+2*F11+3*D11,"")</f>
        <v>17</v>
      </c>
      <c r="R11" s="66">
        <f t="shared" si="1"/>
        <v>0.2</v>
      </c>
      <c r="S11" s="66">
        <f>IF(G11&gt;0,F11/G11,"")</f>
        <v>0.5714285714285714</v>
      </c>
      <c r="T11" s="66">
        <f t="shared" si="3"/>
        <v>1</v>
      </c>
      <c r="U11" s="68">
        <f>IF(OR(E11&gt;0,G11 &gt;0),(D11+F11)/(E11+G11),"")</f>
        <v>0.41666666666666669</v>
      </c>
      <c r="V11" s="141">
        <f t="shared" si="5"/>
        <v>12</v>
      </c>
      <c r="W11" s="141">
        <f t="shared" si="6"/>
        <v>7</v>
      </c>
      <c r="X11" s="142">
        <f t="shared" si="7"/>
        <v>0.41666666666666669</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0</v>
      </c>
      <c r="E12" s="33">
        <v>1</v>
      </c>
      <c r="F12" s="34">
        <v>3</v>
      </c>
      <c r="G12" s="35">
        <v>4</v>
      </c>
      <c r="H12" s="32"/>
      <c r="I12" s="33"/>
      <c r="J12" s="36">
        <v>1</v>
      </c>
      <c r="K12" s="36">
        <v>2</v>
      </c>
      <c r="L12" s="36">
        <v>4</v>
      </c>
      <c r="M12" s="36"/>
      <c r="N12" s="36"/>
      <c r="O12" s="36"/>
      <c r="P12" s="37">
        <v>2</v>
      </c>
      <c r="Q12" s="71">
        <f t="shared" si="0"/>
        <v>6</v>
      </c>
      <c r="R12" s="72">
        <f t="shared" si="1"/>
        <v>0</v>
      </c>
      <c r="S12" s="72">
        <f t="shared" si="2"/>
        <v>0.75</v>
      </c>
      <c r="T12" s="72" t="str">
        <f t="shared" si="3"/>
        <v/>
      </c>
      <c r="U12" s="73">
        <f t="shared" si="4"/>
        <v>0.6</v>
      </c>
      <c r="V12" s="141">
        <f t="shared" si="5"/>
        <v>5</v>
      </c>
      <c r="W12" s="141">
        <f t="shared" si="6"/>
        <v>3</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0</v>
      </c>
      <c r="E14" s="33">
        <v>1</v>
      </c>
      <c r="F14" s="34">
        <v>2</v>
      </c>
      <c r="G14" s="35">
        <v>2</v>
      </c>
      <c r="H14" s="32">
        <v>0</v>
      </c>
      <c r="I14" s="33">
        <v>2</v>
      </c>
      <c r="J14" s="36"/>
      <c r="K14" s="36">
        <v>1</v>
      </c>
      <c r="L14" s="36">
        <v>1</v>
      </c>
      <c r="M14" s="36">
        <v>1</v>
      </c>
      <c r="N14" s="36"/>
      <c r="O14" s="36">
        <v>3</v>
      </c>
      <c r="P14" s="37">
        <v>3</v>
      </c>
      <c r="Q14" s="71">
        <f t="shared" si="0"/>
        <v>4</v>
      </c>
      <c r="R14" s="72">
        <f t="shared" si="1"/>
        <v>0</v>
      </c>
      <c r="S14" s="72">
        <f t="shared" si="2"/>
        <v>1</v>
      </c>
      <c r="T14" s="72">
        <f t="shared" si="3"/>
        <v>0</v>
      </c>
      <c r="U14" s="73">
        <f t="shared" si="4"/>
        <v>0.66666666666666663</v>
      </c>
      <c r="V14" s="141">
        <f t="shared" si="5"/>
        <v>3</v>
      </c>
      <c r="W14" s="141">
        <f t="shared" si="6"/>
        <v>1</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v>1</v>
      </c>
      <c r="D15" s="38"/>
      <c r="E15" s="39"/>
      <c r="F15" s="26"/>
      <c r="G15" s="40"/>
      <c r="H15" s="38"/>
      <c r="I15" s="39"/>
      <c r="J15" s="41">
        <v>1</v>
      </c>
      <c r="K15" s="41">
        <v>1</v>
      </c>
      <c r="L15" s="41">
        <v>1</v>
      </c>
      <c r="M15" s="28">
        <v>1</v>
      </c>
      <c r="N15" s="28"/>
      <c r="O15" s="28"/>
      <c r="P15" s="42">
        <v>1</v>
      </c>
      <c r="Q15" s="74" t="str">
        <f t="shared" si="0"/>
        <v/>
      </c>
      <c r="R15" s="66" t="str">
        <f t="shared" si="1"/>
        <v/>
      </c>
      <c r="S15" s="66" t="str">
        <f t="shared" si="2"/>
        <v/>
      </c>
      <c r="T15" s="66" t="str">
        <f t="shared" si="3"/>
        <v/>
      </c>
      <c r="U15" s="68" t="str">
        <f t="shared" si="4"/>
        <v/>
      </c>
      <c r="V15" s="141" t="str">
        <f t="shared" si="5"/>
        <v/>
      </c>
      <c r="W15" s="141">
        <f t="shared" si="6"/>
        <v>2</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2">
        <v>0</v>
      </c>
      <c r="E16" s="33">
        <v>1</v>
      </c>
      <c r="F16" s="34">
        <v>0</v>
      </c>
      <c r="G16" s="35">
        <v>1</v>
      </c>
      <c r="H16" s="32"/>
      <c r="I16" s="33"/>
      <c r="J16" s="36">
        <v>1</v>
      </c>
      <c r="K16" s="36">
        <v>2</v>
      </c>
      <c r="L16" s="36"/>
      <c r="M16" s="36"/>
      <c r="N16" s="36"/>
      <c r="O16" s="36"/>
      <c r="P16" s="37">
        <v>4</v>
      </c>
      <c r="Q16" s="71" t="str">
        <f t="shared" si="0"/>
        <v/>
      </c>
      <c r="R16" s="72">
        <f t="shared" si="1"/>
        <v>0</v>
      </c>
      <c r="S16" s="72">
        <f t="shared" si="2"/>
        <v>0</v>
      </c>
      <c r="T16" s="72" t="str">
        <f t="shared" si="3"/>
        <v/>
      </c>
      <c r="U16" s="73">
        <f t="shared" si="4"/>
        <v>0</v>
      </c>
      <c r="V16" s="141">
        <f t="shared" si="5"/>
        <v>2</v>
      </c>
      <c r="W16" s="141">
        <f t="shared" si="6"/>
        <v>3</v>
      </c>
      <c r="X16" s="142">
        <f t="shared" si="7"/>
        <v>0</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v>1</v>
      </c>
      <c r="D17" s="38"/>
      <c r="E17" s="39"/>
      <c r="F17" s="26"/>
      <c r="G17" s="40"/>
      <c r="H17" s="38"/>
      <c r="I17" s="39"/>
      <c r="J17" s="41"/>
      <c r="K17" s="41">
        <v>1</v>
      </c>
      <c r="L17" s="41">
        <v>1</v>
      </c>
      <c r="M17" s="28"/>
      <c r="N17" s="28"/>
      <c r="O17" s="28">
        <v>3</v>
      </c>
      <c r="P17" s="42">
        <v>3</v>
      </c>
      <c r="Q17" s="74" t="str">
        <f t="shared" si="0"/>
        <v/>
      </c>
      <c r="R17" s="66" t="str">
        <f t="shared" si="1"/>
        <v/>
      </c>
      <c r="S17" s="66" t="str">
        <f t="shared" si="2"/>
        <v/>
      </c>
      <c r="T17" s="66" t="str">
        <f t="shared" si="3"/>
        <v/>
      </c>
      <c r="U17" s="68" t="str">
        <f t="shared" si="4"/>
        <v/>
      </c>
      <c r="V17" s="141" t="str">
        <f t="shared" si="5"/>
        <v/>
      </c>
      <c r="W17" s="141">
        <f t="shared" si="6"/>
        <v>1</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v>1</v>
      </c>
      <c r="D18" s="32">
        <v>0</v>
      </c>
      <c r="E18" s="33">
        <v>3</v>
      </c>
      <c r="F18" s="34"/>
      <c r="G18" s="35"/>
      <c r="H18" s="32"/>
      <c r="I18" s="33"/>
      <c r="J18" s="36"/>
      <c r="K18" s="36">
        <v>1</v>
      </c>
      <c r="L18" s="36">
        <v>1</v>
      </c>
      <c r="M18" s="36">
        <v>1</v>
      </c>
      <c r="N18" s="36"/>
      <c r="O18" s="36"/>
      <c r="P18" s="37"/>
      <c r="Q18" s="71" t="str">
        <f t="shared" si="0"/>
        <v/>
      </c>
      <c r="R18" s="72">
        <f t="shared" si="1"/>
        <v>0</v>
      </c>
      <c r="S18" s="72" t="str">
        <f t="shared" si="2"/>
        <v/>
      </c>
      <c r="T18" s="72" t="str">
        <f t="shared" si="3"/>
        <v/>
      </c>
      <c r="U18" s="73">
        <f t="shared" si="4"/>
        <v>0</v>
      </c>
      <c r="V18" s="141">
        <f t="shared" si="5"/>
        <v>3</v>
      </c>
      <c r="W18" s="141">
        <f t="shared" si="6"/>
        <v>1</v>
      </c>
      <c r="X18" s="142">
        <f t="shared" si="7"/>
        <v>0</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v>1</v>
      </c>
      <c r="D19" s="38">
        <v>0</v>
      </c>
      <c r="E19" s="39">
        <v>1</v>
      </c>
      <c r="F19" s="26">
        <v>1</v>
      </c>
      <c r="G19" s="40">
        <v>1</v>
      </c>
      <c r="H19" s="38"/>
      <c r="I19" s="39"/>
      <c r="J19" s="41"/>
      <c r="K19" s="41"/>
      <c r="L19" s="41"/>
      <c r="M19" s="28"/>
      <c r="N19" s="28"/>
      <c r="O19" s="28"/>
      <c r="P19" s="42"/>
      <c r="Q19" s="74">
        <f t="shared" si="0"/>
        <v>2</v>
      </c>
      <c r="R19" s="66">
        <f t="shared" si="1"/>
        <v>0</v>
      </c>
      <c r="S19" s="66">
        <f t="shared" si="2"/>
        <v>1</v>
      </c>
      <c r="T19" s="66" t="str">
        <f t="shared" si="3"/>
        <v/>
      </c>
      <c r="U19" s="68">
        <f t="shared" si="4"/>
        <v>0.5</v>
      </c>
      <c r="V19" s="141">
        <f t="shared" si="5"/>
        <v>2</v>
      </c>
      <c r="W19" s="141" t="str">
        <f t="shared" si="6"/>
        <v/>
      </c>
      <c r="X19" s="142">
        <f t="shared" si="7"/>
        <v>0</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v>1</v>
      </c>
      <c r="D22" s="32">
        <v>0</v>
      </c>
      <c r="E22" s="33">
        <v>1</v>
      </c>
      <c r="F22" s="34">
        <v>1</v>
      </c>
      <c r="G22" s="35">
        <v>3</v>
      </c>
      <c r="H22" s="32"/>
      <c r="I22" s="33"/>
      <c r="J22" s="36">
        <v>1</v>
      </c>
      <c r="K22" s="36"/>
      <c r="L22" s="36"/>
      <c r="M22" s="36"/>
      <c r="N22" s="36"/>
      <c r="O22" s="36"/>
      <c r="P22" s="37"/>
      <c r="Q22" s="71">
        <f t="shared" si="0"/>
        <v>2</v>
      </c>
      <c r="R22" s="72">
        <f t="shared" si="1"/>
        <v>0</v>
      </c>
      <c r="S22" s="72">
        <f t="shared" si="2"/>
        <v>0.33333333333333331</v>
      </c>
      <c r="T22" s="72" t="str">
        <f t="shared" si="3"/>
        <v/>
      </c>
      <c r="U22" s="73">
        <f t="shared" si="4"/>
        <v>0.25</v>
      </c>
      <c r="V22" s="141">
        <f t="shared" si="5"/>
        <v>4</v>
      </c>
      <c r="W22" s="141">
        <f t="shared" si="6"/>
        <v>1</v>
      </c>
      <c r="X22" s="142">
        <f t="shared" si="7"/>
        <v>0</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c r="K30" s="41">
        <v>5</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5</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10</v>
      </c>
      <c r="E31" s="79">
        <f t="shared" ref="E31:N31" si="11">SUM(E7:E30)</f>
        <v>29</v>
      </c>
      <c r="F31" s="78">
        <f t="shared" si="11"/>
        <v>18</v>
      </c>
      <c r="G31" s="80">
        <f t="shared" si="11"/>
        <v>30</v>
      </c>
      <c r="H31" s="79">
        <f t="shared" si="11"/>
        <v>10</v>
      </c>
      <c r="I31" s="80">
        <f t="shared" si="11"/>
        <v>13</v>
      </c>
      <c r="J31" s="79">
        <f t="shared" si="11"/>
        <v>8</v>
      </c>
      <c r="K31" s="79">
        <f t="shared" si="11"/>
        <v>25</v>
      </c>
      <c r="L31" s="79">
        <f t="shared" si="11"/>
        <v>21</v>
      </c>
      <c r="M31" s="79">
        <f t="shared" si="11"/>
        <v>16</v>
      </c>
      <c r="N31" s="79">
        <f t="shared" si="11"/>
        <v>0</v>
      </c>
      <c r="O31" s="79">
        <f>SUM(O7:O30)</f>
        <v>14</v>
      </c>
      <c r="P31" s="81">
        <f>SUM(P7:P30)</f>
        <v>22</v>
      </c>
      <c r="Q31" s="82">
        <f>IF(H31+2*F31+3*D31&gt;0,H31+2*F31+3*D31,IF(C4&gt;0,C4,""))</f>
        <v>76</v>
      </c>
      <c r="R31" s="83">
        <f>IF(E31&gt;0,D31/E31,"")</f>
        <v>0.34482758620689657</v>
      </c>
      <c r="S31" s="83">
        <f>IF(G31&gt;0,F31/G31,"")</f>
        <v>0.6</v>
      </c>
      <c r="T31" s="83">
        <f>IF(I31&gt;0,H31/I31,"")</f>
        <v>0.76923076923076927</v>
      </c>
      <c r="U31" s="84">
        <f>IF(OR(E31&gt;0,G31 &gt;0),(D31+F31)/(E31+G31),"")</f>
        <v>0.47457627118644069</v>
      </c>
      <c r="V31" s="141">
        <f>IF(E31+G31&gt;0,E31+G31,"")</f>
        <v>59</v>
      </c>
      <c r="W31" s="141">
        <f>IF(J31+K31&gt;0,J31+K31,"")</f>
        <v>33</v>
      </c>
      <c r="X31" s="142">
        <f t="shared" si="7"/>
        <v>0.47457627118644069</v>
      </c>
      <c r="Y31" s="142">
        <f>IF(I31&gt;=$Z$2,T31,0)</f>
        <v>0.76923076923076927</v>
      </c>
      <c r="Z31" s="141"/>
      <c r="AA31" s="69"/>
    </row>
    <row r="32" spans="1:27" s="63" customFormat="1" ht="17.25" thickTop="1" thickBot="1" x14ac:dyDescent="0.3">
      <c r="B32" s="85" t="s">
        <v>145</v>
      </c>
      <c r="C32" s="47">
        <f>IF(SUM(D32:P32)&gt;0,1,"")</f>
        <v>1</v>
      </c>
      <c r="D32" s="48">
        <v>6</v>
      </c>
      <c r="E32" s="49">
        <v>18</v>
      </c>
      <c r="F32" s="48">
        <v>9</v>
      </c>
      <c r="G32" s="50">
        <v>23</v>
      </c>
      <c r="H32" s="49">
        <v>11</v>
      </c>
      <c r="I32" s="50">
        <v>19</v>
      </c>
      <c r="J32" s="49">
        <v>5</v>
      </c>
      <c r="K32" s="49">
        <v>24</v>
      </c>
      <c r="L32" s="49">
        <v>9</v>
      </c>
      <c r="M32" s="49">
        <v>3</v>
      </c>
      <c r="N32" s="49"/>
      <c r="O32" s="49">
        <v>26</v>
      </c>
      <c r="P32" s="51">
        <v>13</v>
      </c>
      <c r="Q32" s="86">
        <f>IF(H32+2*F32+3*D32&gt;0,H32+2*F32+3*D32,IF(D4&gt;0,D4,""))</f>
        <v>47</v>
      </c>
      <c r="R32" s="87">
        <f>IF(E32&gt;0,D32/E32,"")</f>
        <v>0.33333333333333331</v>
      </c>
      <c r="S32" s="87">
        <f>IF(G32&gt;0,F32/G32,"")</f>
        <v>0.39130434782608697</v>
      </c>
      <c r="T32" s="87">
        <f>IF(I32&gt;0,H32/I32,"")</f>
        <v>0.57894736842105265</v>
      </c>
      <c r="U32" s="88">
        <f>IF(OR(E32&gt;0,G32 &gt;0),(D32+F32)/(E32+G32),"")</f>
        <v>0.36585365853658536</v>
      </c>
      <c r="V32" s="141">
        <f>IF(E32+G32&gt;0,E32+G32,"")</f>
        <v>41</v>
      </c>
      <c r="W32" s="141">
        <f>IF(J32+K32&gt;0,J32+K32,"")</f>
        <v>29</v>
      </c>
      <c r="X32" s="142">
        <f t="shared" si="7"/>
        <v>0.36585365853658536</v>
      </c>
      <c r="Y32" s="142">
        <f t="shared" si="8"/>
        <v>0.57894736842105265</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29</v>
      </c>
      <c r="C36" s="189" t="str">
        <f t="array" ref="C36">IFERROR(INDEX($AA$7:$AA$30,SMALL(IF(Q$7:Q$30=$B$36,ROW(Q$7:Q$30)-6),ROW(Q7)-6))," ")</f>
        <v>P Watt, 24</v>
      </c>
      <c r="D36" s="187"/>
      <c r="E36" s="188">
        <f>MAX(W$7:W$30)</f>
        <v>7</v>
      </c>
      <c r="F36" s="189" t="str">
        <f t="array" ref="F36">IFERROR(INDEX($AA$7:$AA$30,SMALL(IF(W$7:W$30=$E$36,ROW(W$7:W$30)-6),ROW(W7)-6))," ")</f>
        <v>C Louderback, 23</v>
      </c>
      <c r="G36"/>
      <c r="H36" s="188">
        <f>MAX(L$7:L$30)</f>
        <v>5</v>
      </c>
      <c r="I36" s="189" t="str">
        <f t="array" ref="I36">IFERROR(INDEX($AA$7:$AA$30,SMALL(IF(L$7:L$30=$H$36,ROW(L$7:L$30)-6),ROW(L7)-6))," ")</f>
        <v>C Louderback, 23</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P Watt, 24</v>
      </c>
      <c r="D42" s="187"/>
      <c r="E42"/>
      <c r="F42" s="193" t="str">
        <f>TRIM(F36)</f>
        <v>C Louderback, 23</v>
      </c>
      <c r="G42"/>
      <c r="H42"/>
      <c r="I42" s="193" t="str">
        <f>TRIM(I36)</f>
        <v>C Louderback, 23</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45" priority="3" stopIfTrue="1">
      <formula>$C$4&lt;&gt;$Q$31</formula>
    </cfRule>
  </conditionalFormatting>
  <conditionalFormatting sqref="Q32">
    <cfRule type="expression" dxfId="1044" priority="2" stopIfTrue="1">
      <formula>$D$4&lt;&gt;$Q$32</formula>
    </cfRule>
  </conditionalFormatting>
  <conditionalFormatting sqref="A2">
    <cfRule type="cellIs" dxfId="1043"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B60"/>
  <sheetViews>
    <sheetView zoomScale="80" zoomScaleNormal="80" workbookViewId="0">
      <selection activeCell="A3" sqref="A3"/>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IF(AND(Roster!$D$1=VLOOKUP(C2,Roster!$L$5:$R$73,2,FALSE),Roster!$D$3=VLOOKUP(C2,Roster!$L$5:$R$73,4,FALSE)),"R","")</f>
        <v>R</v>
      </c>
      <c r="B2" s="56" t="s">
        <v>112</v>
      </c>
      <c r="C2" s="286" t="s">
        <v>186</v>
      </c>
      <c r="D2" s="287"/>
      <c r="E2" s="287"/>
      <c r="F2" s="288"/>
      <c r="G2" s="57"/>
      <c r="H2" s="289" t="s">
        <v>113</v>
      </c>
      <c r="I2" s="289"/>
      <c r="J2" s="289"/>
      <c r="K2" s="290">
        <v>43127</v>
      </c>
      <c r="L2" s="290"/>
      <c r="M2" s="290"/>
      <c r="O2" s="54"/>
      <c r="P2" s="54"/>
      <c r="Q2" s="54"/>
      <c r="R2" s="54"/>
      <c r="S2" s="54"/>
      <c r="T2" s="54"/>
      <c r="X2" s="139" t="str">
        <f>IF(OR($H$4=1,$J$4=1),CONCATENATE($C$2,": ",MONTH($K$2),"/",DAY($K$2),"/",YEAR($K$2)-2000, " **" ),CONCATENATE($C$2,": ",MONTH($K$2),"/",DAY($K$2),"/",YEAR($K$2)-2000))</f>
        <v>Big Horn: 1/27/18 **</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Big Horn 66, Upton 65 </v>
      </c>
    </row>
    <row r="4" spans="1:28" ht="13.5" thickBot="1" x14ac:dyDescent="0.35">
      <c r="B4" s="56" t="s">
        <v>118</v>
      </c>
      <c r="C4" s="22">
        <v>65</v>
      </c>
      <c r="D4" s="22">
        <v>66</v>
      </c>
      <c r="E4" s="89"/>
      <c r="G4" s="60" t="str">
        <f>IF(OR($L$4=1,$C$4&gt;$D$4),1,"")</f>
        <v/>
      </c>
      <c r="H4" s="22"/>
      <c r="I4" s="60">
        <f>IF(OR($N$4=1,$C$4&lt;$D$4),1,"")</f>
        <v>1</v>
      </c>
      <c r="J4" s="22">
        <v>1</v>
      </c>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6</v>
      </c>
      <c r="E7" s="25">
        <v>8</v>
      </c>
      <c r="F7" s="26">
        <v>1</v>
      </c>
      <c r="G7" s="27">
        <v>3</v>
      </c>
      <c r="H7" s="24">
        <v>1</v>
      </c>
      <c r="I7" s="25">
        <v>2</v>
      </c>
      <c r="J7" s="28">
        <v>1</v>
      </c>
      <c r="K7" s="28">
        <v>2</v>
      </c>
      <c r="L7" s="28">
        <v>2</v>
      </c>
      <c r="M7" s="29"/>
      <c r="N7" s="28">
        <v>2</v>
      </c>
      <c r="O7" s="28">
        <v>4</v>
      </c>
      <c r="P7" s="30"/>
      <c r="Q7" s="65">
        <f>IF(H7+2*F7+3*D7&gt;0,H7+2*F7+3*D7,"")</f>
        <v>21</v>
      </c>
      <c r="R7" s="66">
        <f>IF(E7&gt;0,D7/E7,"")</f>
        <v>0.75</v>
      </c>
      <c r="S7" s="66">
        <f>IF(G7&gt;0,F7/G7,"")</f>
        <v>0.33333333333333331</v>
      </c>
      <c r="T7" s="67">
        <f>IF(I7&gt;0,H7/I7,"")</f>
        <v>0.5</v>
      </c>
      <c r="U7" s="68">
        <f>IF(OR(E7&gt;0,G7 &gt;0),(D7+F7)/(E7+G7),"")</f>
        <v>0.63636363636363635</v>
      </c>
      <c r="V7" s="141">
        <f>IF(E7+G7&gt;0,E7+G7,"")</f>
        <v>11</v>
      </c>
      <c r="W7" s="141">
        <f>IF(J7+K7&gt;0,J7+K7,"")</f>
        <v>3</v>
      </c>
      <c r="X7" s="142">
        <f>IF(V7&gt;=$Z$2,U7,0)</f>
        <v>0.63636363636363635</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3</v>
      </c>
      <c r="E8" s="33">
        <v>8</v>
      </c>
      <c r="F8" s="34">
        <v>1</v>
      </c>
      <c r="G8" s="35">
        <v>3</v>
      </c>
      <c r="H8" s="32"/>
      <c r="I8" s="33"/>
      <c r="J8" s="36">
        <v>2</v>
      </c>
      <c r="K8" s="36">
        <v>4</v>
      </c>
      <c r="L8" s="36">
        <v>3</v>
      </c>
      <c r="M8" s="36">
        <v>2</v>
      </c>
      <c r="N8" s="36"/>
      <c r="O8" s="36">
        <v>4</v>
      </c>
      <c r="P8" s="37">
        <v>2</v>
      </c>
      <c r="Q8" s="71">
        <f t="shared" ref="Q8:Q30" si="0">IF(H8+2*F8+3*D8&gt;0,H8+2*F8+3*D8,"")</f>
        <v>11</v>
      </c>
      <c r="R8" s="72">
        <f t="shared" ref="R8:R30" si="1">IF(E8&gt;0,D8/E8,"")</f>
        <v>0.375</v>
      </c>
      <c r="S8" s="72">
        <f t="shared" ref="S8:S30" si="2">IF(G8&gt;0,F8/G8,"")</f>
        <v>0.33333333333333331</v>
      </c>
      <c r="T8" s="72" t="str">
        <f t="shared" ref="T8:T30" si="3">IF(I8&gt;0,H8/I8,"")</f>
        <v/>
      </c>
      <c r="U8" s="73">
        <f t="shared" ref="U8:U30" si="4">IF(OR(E8&gt;0,G8 &gt;0),(D8+F8)/(E8+G8),"")</f>
        <v>0.36363636363636365</v>
      </c>
      <c r="V8" s="141">
        <f t="shared" ref="V8:V30" si="5">IF(E8+G8&gt;0,E8+G8,"")</f>
        <v>11</v>
      </c>
      <c r="W8" s="141">
        <f t="shared" ref="W8:W30" si="6">IF(J8+K8&gt;0,J8+K8,"")</f>
        <v>6</v>
      </c>
      <c r="X8" s="142">
        <f t="shared" ref="X8:X32" si="7">IF(V8&gt;=$Z$2,U8,0)</f>
        <v>0.36363636363636365</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c r="E9" s="39"/>
      <c r="F9" s="26">
        <v>1</v>
      </c>
      <c r="G9" s="40">
        <v>4</v>
      </c>
      <c r="H9" s="38"/>
      <c r="I9" s="39"/>
      <c r="J9" s="41">
        <v>2</v>
      </c>
      <c r="K9" s="41">
        <v>5</v>
      </c>
      <c r="L9" s="41">
        <v>7</v>
      </c>
      <c r="M9" s="28">
        <v>1</v>
      </c>
      <c r="N9" s="28">
        <v>1</v>
      </c>
      <c r="O9" s="28">
        <v>3</v>
      </c>
      <c r="P9" s="42">
        <v>1</v>
      </c>
      <c r="Q9" s="74">
        <f t="shared" si="0"/>
        <v>2</v>
      </c>
      <c r="R9" s="66" t="str">
        <f t="shared" si="1"/>
        <v/>
      </c>
      <c r="S9" s="66">
        <f t="shared" si="2"/>
        <v>0.25</v>
      </c>
      <c r="T9" s="66" t="str">
        <f t="shared" si="3"/>
        <v/>
      </c>
      <c r="U9" s="68">
        <f t="shared" si="4"/>
        <v>0.25</v>
      </c>
      <c r="V9" s="141">
        <f t="shared" si="5"/>
        <v>4</v>
      </c>
      <c r="W9" s="141">
        <f t="shared" si="6"/>
        <v>7</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 t="shared" si="0"/>
        <v/>
      </c>
      <c r="R10" s="72" t="str">
        <f t="shared" si="1"/>
        <v/>
      </c>
      <c r="S10" s="72" t="str">
        <f t="shared" si="2"/>
        <v/>
      </c>
      <c r="T10" s="72" t="str">
        <f t="shared" si="3"/>
        <v/>
      </c>
      <c r="U10" s="73" t="str">
        <f t="shared" si="4"/>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2</v>
      </c>
      <c r="E11" s="39">
        <v>4</v>
      </c>
      <c r="F11" s="26">
        <v>7</v>
      </c>
      <c r="G11" s="40">
        <v>18</v>
      </c>
      <c r="H11" s="38">
        <v>3</v>
      </c>
      <c r="I11" s="39">
        <v>8</v>
      </c>
      <c r="J11" s="41">
        <v>4</v>
      </c>
      <c r="K11" s="41">
        <v>9</v>
      </c>
      <c r="L11" s="41">
        <v>3</v>
      </c>
      <c r="M11" s="28">
        <v>3</v>
      </c>
      <c r="N11" s="28"/>
      <c r="O11" s="28">
        <v>4</v>
      </c>
      <c r="P11" s="42">
        <v>3</v>
      </c>
      <c r="Q11" s="74">
        <f t="shared" si="0"/>
        <v>23</v>
      </c>
      <c r="R11" s="66">
        <f t="shared" si="1"/>
        <v>0.5</v>
      </c>
      <c r="S11" s="66">
        <f t="shared" si="2"/>
        <v>0.3888888888888889</v>
      </c>
      <c r="T11" s="66">
        <f t="shared" si="3"/>
        <v>0.375</v>
      </c>
      <c r="U11" s="68">
        <f t="shared" si="4"/>
        <v>0.40909090909090912</v>
      </c>
      <c r="V11" s="141">
        <f t="shared" si="5"/>
        <v>22</v>
      </c>
      <c r="W11" s="141">
        <f t="shared" si="6"/>
        <v>13</v>
      </c>
      <c r="X11" s="142">
        <f t="shared" si="7"/>
        <v>0.40909090909090912</v>
      </c>
      <c r="Y11" s="142">
        <f t="shared" si="8"/>
        <v>0.375</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0</v>
      </c>
      <c r="E12" s="33">
        <v>2</v>
      </c>
      <c r="F12" s="34">
        <v>4</v>
      </c>
      <c r="G12" s="35">
        <v>7</v>
      </c>
      <c r="H12" s="32"/>
      <c r="I12" s="33"/>
      <c r="J12" s="36">
        <v>1</v>
      </c>
      <c r="K12" s="36">
        <v>2</v>
      </c>
      <c r="L12" s="36">
        <v>3</v>
      </c>
      <c r="M12" s="36">
        <v>1</v>
      </c>
      <c r="N12" s="36"/>
      <c r="O12" s="36">
        <v>2</v>
      </c>
      <c r="P12" s="37">
        <v>2</v>
      </c>
      <c r="Q12" s="71">
        <f t="shared" si="0"/>
        <v>8</v>
      </c>
      <c r="R12" s="72">
        <f t="shared" si="1"/>
        <v>0</v>
      </c>
      <c r="S12" s="72">
        <f t="shared" si="2"/>
        <v>0.5714285714285714</v>
      </c>
      <c r="T12" s="72" t="str">
        <f t="shared" si="3"/>
        <v/>
      </c>
      <c r="U12" s="73">
        <f t="shared" si="4"/>
        <v>0.44444444444444442</v>
      </c>
      <c r="V12" s="141">
        <f t="shared" si="5"/>
        <v>9</v>
      </c>
      <c r="W12" s="141">
        <f t="shared" si="6"/>
        <v>3</v>
      </c>
      <c r="X12" s="142">
        <f t="shared" si="7"/>
        <v>0.44444444444444442</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0</v>
      </c>
      <c r="E14" s="33">
        <v>2</v>
      </c>
      <c r="F14" s="34">
        <v>0</v>
      </c>
      <c r="G14" s="35">
        <v>2</v>
      </c>
      <c r="H14" s="32"/>
      <c r="I14" s="33"/>
      <c r="J14" s="36">
        <v>1</v>
      </c>
      <c r="K14" s="36"/>
      <c r="L14" s="36">
        <v>2</v>
      </c>
      <c r="M14" s="36">
        <v>1</v>
      </c>
      <c r="N14" s="36"/>
      <c r="O14" s="36">
        <v>2</v>
      </c>
      <c r="P14" s="37">
        <v>1</v>
      </c>
      <c r="Q14" s="71" t="str">
        <f t="shared" si="0"/>
        <v/>
      </c>
      <c r="R14" s="72">
        <f t="shared" si="1"/>
        <v>0</v>
      </c>
      <c r="S14" s="72">
        <f t="shared" si="2"/>
        <v>0</v>
      </c>
      <c r="T14" s="72" t="str">
        <f t="shared" si="3"/>
        <v/>
      </c>
      <c r="U14" s="73">
        <f t="shared" si="4"/>
        <v>0</v>
      </c>
      <c r="V14" s="141">
        <f t="shared" si="5"/>
        <v>4</v>
      </c>
      <c r="W14" s="141">
        <f t="shared" si="6"/>
        <v>1</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v>4</v>
      </c>
      <c r="K30" s="41">
        <v>4</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8</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11</v>
      </c>
      <c r="E31" s="79">
        <f t="shared" ref="E31:N31" si="11">SUM(E7:E30)</f>
        <v>24</v>
      </c>
      <c r="F31" s="78">
        <f t="shared" si="11"/>
        <v>14</v>
      </c>
      <c r="G31" s="80">
        <f t="shared" si="11"/>
        <v>37</v>
      </c>
      <c r="H31" s="79">
        <f t="shared" si="11"/>
        <v>4</v>
      </c>
      <c r="I31" s="80">
        <f t="shared" si="11"/>
        <v>10</v>
      </c>
      <c r="J31" s="79">
        <f t="shared" si="11"/>
        <v>15</v>
      </c>
      <c r="K31" s="79">
        <f t="shared" si="11"/>
        <v>26</v>
      </c>
      <c r="L31" s="79">
        <f t="shared" si="11"/>
        <v>20</v>
      </c>
      <c r="M31" s="79">
        <f t="shared" si="11"/>
        <v>8</v>
      </c>
      <c r="N31" s="79">
        <f t="shared" si="11"/>
        <v>3</v>
      </c>
      <c r="O31" s="79">
        <f>SUM(O7:O30)</f>
        <v>19</v>
      </c>
      <c r="P31" s="81">
        <f>SUM(P7:P30)</f>
        <v>9</v>
      </c>
      <c r="Q31" s="82">
        <f>IF(H31+2*F31+3*D31&gt;0,H31+2*F31+3*D31,IF(C4&gt;0,C4,""))</f>
        <v>65</v>
      </c>
      <c r="R31" s="83">
        <f>IF(E31&gt;0,D31/E31,"")</f>
        <v>0.45833333333333331</v>
      </c>
      <c r="S31" s="83">
        <f>IF(G31&gt;0,F31/G31,"")</f>
        <v>0.3783783783783784</v>
      </c>
      <c r="T31" s="83">
        <f>IF(I31&gt;0,H31/I31,"")</f>
        <v>0.4</v>
      </c>
      <c r="U31" s="84">
        <f>IF(OR(E31&gt;0,G31 &gt;0),(D31+F31)/(E31+G31),"")</f>
        <v>0.4098360655737705</v>
      </c>
      <c r="V31" s="141">
        <f>IF(E31+G31&gt;0,E31+G31,"")</f>
        <v>61</v>
      </c>
      <c r="W31" s="141">
        <f>IF(J31+K31&gt;0,J31+K31,"")</f>
        <v>41</v>
      </c>
      <c r="X31" s="142">
        <f t="shared" si="7"/>
        <v>0.4098360655737705</v>
      </c>
      <c r="Y31" s="142">
        <f>IF(I31&gt;=$Z$2,T31,0)</f>
        <v>0.4</v>
      </c>
      <c r="Z31" s="141"/>
      <c r="AA31" s="69"/>
    </row>
    <row r="32" spans="1:27" s="63" customFormat="1" ht="17.25" thickTop="1" thickBot="1" x14ac:dyDescent="0.3">
      <c r="B32" s="85" t="s">
        <v>145</v>
      </c>
      <c r="C32" s="47">
        <f>IF(SUM(D32:P32)&gt;0,1,"")</f>
        <v>1</v>
      </c>
      <c r="D32" s="48">
        <v>7</v>
      </c>
      <c r="E32" s="49">
        <v>18</v>
      </c>
      <c r="F32" s="48">
        <v>20</v>
      </c>
      <c r="G32" s="50">
        <v>55</v>
      </c>
      <c r="H32" s="49">
        <v>5</v>
      </c>
      <c r="I32" s="50">
        <v>7</v>
      </c>
      <c r="J32" s="49">
        <v>20</v>
      </c>
      <c r="K32" s="49">
        <v>23</v>
      </c>
      <c r="L32" s="49">
        <v>13</v>
      </c>
      <c r="M32" s="49">
        <v>12</v>
      </c>
      <c r="N32" s="49">
        <v>5</v>
      </c>
      <c r="O32" s="49">
        <v>13</v>
      </c>
      <c r="P32" s="51">
        <v>10</v>
      </c>
      <c r="Q32" s="86">
        <f>IF(H32+2*F32+3*D32&gt;0,H32+2*F32+3*D32,IF(D4&gt;0,D4,""))</f>
        <v>66</v>
      </c>
      <c r="R32" s="87">
        <f>IF(E32&gt;0,D32/E32,"")</f>
        <v>0.3888888888888889</v>
      </c>
      <c r="S32" s="87">
        <f>IF(G32&gt;0,F32/G32,"")</f>
        <v>0.36363636363636365</v>
      </c>
      <c r="T32" s="87">
        <f>IF(I32&gt;0,H32/I32,"")</f>
        <v>0.7142857142857143</v>
      </c>
      <c r="U32" s="88">
        <f>IF(OR(E32&gt;0,G32 &gt;0),(D32+F32)/(E32+G32),"")</f>
        <v>0.36986301369863012</v>
      </c>
      <c r="V32" s="141">
        <f>IF(E32+G32&gt;0,E32+G32,"")</f>
        <v>73</v>
      </c>
      <c r="W32" s="141">
        <f>IF(J32+K32&gt;0,J32+K32,"")</f>
        <v>43</v>
      </c>
      <c r="X32" s="142">
        <f t="shared" si="7"/>
        <v>0.36986301369863012</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23</v>
      </c>
      <c r="C36" s="189" t="str">
        <f t="array" ref="C36">IFERROR(INDEX($AA$7:$AA$30,SMALL(IF(Q$7:Q$30=$B$36,ROW(Q$7:Q$30)-6),ROW(Q7)-6))," ")</f>
        <v>C Louderback, 23</v>
      </c>
      <c r="D36" s="187"/>
      <c r="E36" s="188">
        <f>MAX(W$7:W$30)</f>
        <v>13</v>
      </c>
      <c r="F36" s="189" t="str">
        <f t="array" ref="F36">IFERROR(INDEX($AA$7:$AA$30,SMALL(IF(W$7:W$30=$E$36,ROW(W$7:W$30)-6),ROW(W7)-6))," ")</f>
        <v>C Louderback, 23</v>
      </c>
      <c r="G36"/>
      <c r="H36" s="188">
        <f>MAX(L$7:L$30)</f>
        <v>7</v>
      </c>
      <c r="I36" s="189" t="str">
        <f t="array" ref="I36">IFERROR(INDEX($AA$7:$AA$30,SMALL(IF(L$7:L$30=$H$36,ROW(L$7:L$30)-6),ROW(L7)-6))," ")</f>
        <v>D Butts, 14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C Louderback, 23</v>
      </c>
      <c r="D42" s="187"/>
      <c r="E42"/>
      <c r="F42" s="193" t="str">
        <f>TRIM(F36)</f>
        <v>C Louderback, 23</v>
      </c>
      <c r="G42"/>
      <c r="H42"/>
      <c r="I42" s="193" t="str">
        <f>TRIM(I36)</f>
        <v>D Butts, 14</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42" priority="3" stopIfTrue="1">
      <formula>$C$4&lt;&gt;$Q$31</formula>
    </cfRule>
  </conditionalFormatting>
  <conditionalFormatting sqref="Q32">
    <cfRule type="expression" dxfId="1041" priority="2" stopIfTrue="1">
      <formula>$D$4&lt;&gt;$Q$32</formula>
    </cfRule>
  </conditionalFormatting>
  <conditionalFormatting sqref="A2">
    <cfRule type="cellIs" dxfId="1040"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B60"/>
  <sheetViews>
    <sheetView zoomScale="80" zoomScaleNormal="80" workbookViewId="0">
      <selection activeCell="P32" sqref="P32"/>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IF(AND(Roster!$D$1=VLOOKUP(C2,Roster!$L$5:$R$72,2,FALSE),Roster!$D$3=VLOOKUP(C2,Roster!$L$5:$R$72,4,FALSE)),"R","")</f>
        <v>R</v>
      </c>
      <c r="B2" s="56" t="s">
        <v>112</v>
      </c>
      <c r="C2" s="286" t="s">
        <v>192</v>
      </c>
      <c r="D2" s="287"/>
      <c r="E2" s="287"/>
      <c r="F2" s="288"/>
      <c r="G2" s="57"/>
      <c r="H2" s="289" t="s">
        <v>113</v>
      </c>
      <c r="I2" s="289"/>
      <c r="J2" s="289"/>
      <c r="K2" s="290">
        <v>43132</v>
      </c>
      <c r="L2" s="290"/>
      <c r="M2" s="290"/>
      <c r="O2" s="54"/>
      <c r="P2" s="54"/>
      <c r="Q2" s="54"/>
      <c r="R2" s="54"/>
      <c r="S2" s="54"/>
      <c r="T2" s="54"/>
      <c r="X2" s="139" t="str">
        <f>IF(OR($H$4=1,$J$4=1),CONCATENATE($C$2,": ",MONTH($K$2),"/",DAY($K$2),"/",YEAR($K$2)-2000, " **" ),CONCATENATE($C$2,": ",MONTH($K$2),"/",DAY($K$2),"/",YEAR($K$2)-2000))</f>
        <v>Moorcroft: 2/1/18 **</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64, Moorcroft 41 </v>
      </c>
    </row>
    <row r="4" spans="1:28" ht="13.5" thickBot="1" x14ac:dyDescent="0.35">
      <c r="B4" s="56" t="s">
        <v>118</v>
      </c>
      <c r="C4" s="22">
        <v>64</v>
      </c>
      <c r="D4" s="22">
        <v>41</v>
      </c>
      <c r="E4" s="89"/>
      <c r="G4" s="60">
        <f>IF(OR($L$4=1,$C$4&gt;$D$4),1,"")</f>
        <v>1</v>
      </c>
      <c r="H4" s="22">
        <v>1</v>
      </c>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0</v>
      </c>
      <c r="E7" s="25">
        <v>4</v>
      </c>
      <c r="F7" s="26">
        <v>8</v>
      </c>
      <c r="G7" s="27">
        <v>10</v>
      </c>
      <c r="H7" s="24"/>
      <c r="I7" s="25"/>
      <c r="J7" s="28">
        <v>4</v>
      </c>
      <c r="K7" s="28">
        <v>5</v>
      </c>
      <c r="L7" s="28">
        <v>2</v>
      </c>
      <c r="M7" s="29">
        <v>3</v>
      </c>
      <c r="N7" s="28">
        <v>3</v>
      </c>
      <c r="O7" s="28">
        <v>2</v>
      </c>
      <c r="P7" s="30">
        <v>2</v>
      </c>
      <c r="Q7" s="65">
        <f>IF(H7+2*F7+3*D7&gt;0,H7+2*F7+3*D7,"")</f>
        <v>16</v>
      </c>
      <c r="R7" s="66">
        <f>IF(E7&gt;0,D7/E7,"")</f>
        <v>0</v>
      </c>
      <c r="S7" s="66">
        <f>IF(G7&gt;0,F7/G7,"")</f>
        <v>0.8</v>
      </c>
      <c r="T7" s="67" t="str">
        <f>IF(I7&gt;0,H7/I7,"")</f>
        <v/>
      </c>
      <c r="U7" s="68">
        <f>IF(OR(E7&gt;0,G7 &gt;0),(D7+F7)/(E7+G7),"")</f>
        <v>0.5714285714285714</v>
      </c>
      <c r="V7" s="141">
        <f>IF(E7+G7&gt;0,E7+G7,"")</f>
        <v>14</v>
      </c>
      <c r="W7" s="141">
        <f>IF(J7+K7&gt;0,J7+K7,"")</f>
        <v>9</v>
      </c>
      <c r="X7" s="142">
        <f>IF(V7&gt;=$Z$2,U7,0)</f>
        <v>0.5714285714285714</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0</v>
      </c>
      <c r="E8" s="33">
        <v>6</v>
      </c>
      <c r="F8" s="34">
        <v>2</v>
      </c>
      <c r="G8" s="35">
        <v>4</v>
      </c>
      <c r="H8" s="32">
        <v>1</v>
      </c>
      <c r="I8" s="33">
        <v>2</v>
      </c>
      <c r="J8" s="36">
        <v>1</v>
      </c>
      <c r="K8" s="36">
        <v>3</v>
      </c>
      <c r="L8" s="36">
        <v>7</v>
      </c>
      <c r="M8" s="36">
        <v>3</v>
      </c>
      <c r="N8" s="36">
        <v>1</v>
      </c>
      <c r="O8" s="36">
        <v>3</v>
      </c>
      <c r="P8" s="37">
        <v>2</v>
      </c>
      <c r="Q8" s="71">
        <f t="shared" ref="Q8:Q30" si="0">IF(H8+2*F8+3*D8&gt;0,H8+2*F8+3*D8,"")</f>
        <v>5</v>
      </c>
      <c r="R8" s="72">
        <f t="shared" ref="R8:R30" si="1">IF(E8&gt;0,D8/E8,"")</f>
        <v>0</v>
      </c>
      <c r="S8" s="72">
        <f t="shared" ref="S8:S30" si="2">IF(G8&gt;0,F8/G8,"")</f>
        <v>0.5</v>
      </c>
      <c r="T8" s="72">
        <f t="shared" ref="T8:T30" si="3">IF(I8&gt;0,H8/I8,"")</f>
        <v>0.5</v>
      </c>
      <c r="U8" s="73">
        <f t="shared" ref="U8:U30" si="4">IF(OR(E8&gt;0,G8 &gt;0),(D8+F8)/(E8+G8),"")</f>
        <v>0.2</v>
      </c>
      <c r="V8" s="141">
        <f t="shared" ref="V8:V30" si="5">IF(E8+G8&gt;0,E8+G8,"")</f>
        <v>10</v>
      </c>
      <c r="W8" s="141">
        <f t="shared" ref="W8:W30" si="6">IF(J8+K8&gt;0,J8+K8,"")</f>
        <v>4</v>
      </c>
      <c r="X8" s="142">
        <f t="shared" ref="X8:X32" si="7">IF(V8&gt;=$Z$2,U8,0)</f>
        <v>0.2</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c r="E9" s="39"/>
      <c r="F9" s="26">
        <v>1</v>
      </c>
      <c r="G9" s="40">
        <v>3</v>
      </c>
      <c r="H9" s="38">
        <v>0</v>
      </c>
      <c r="I9" s="39">
        <v>2</v>
      </c>
      <c r="J9" s="41">
        <v>1</v>
      </c>
      <c r="K9" s="41">
        <v>3</v>
      </c>
      <c r="L9" s="41">
        <v>2</v>
      </c>
      <c r="M9" s="28">
        <v>4</v>
      </c>
      <c r="N9" s="28"/>
      <c r="O9" s="28"/>
      <c r="P9" s="42">
        <v>1</v>
      </c>
      <c r="Q9" s="74">
        <f t="shared" si="0"/>
        <v>2</v>
      </c>
      <c r="R9" s="66" t="str">
        <f t="shared" si="1"/>
        <v/>
      </c>
      <c r="S9" s="66">
        <f t="shared" si="2"/>
        <v>0.33333333333333331</v>
      </c>
      <c r="T9" s="66">
        <f t="shared" si="3"/>
        <v>0</v>
      </c>
      <c r="U9" s="68">
        <f t="shared" si="4"/>
        <v>0.33333333333333331</v>
      </c>
      <c r="V9" s="141">
        <f t="shared" si="5"/>
        <v>3</v>
      </c>
      <c r="W9" s="141">
        <f t="shared" si="6"/>
        <v>4</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 t="shared" si="0"/>
        <v/>
      </c>
      <c r="R10" s="72" t="str">
        <f t="shared" si="1"/>
        <v/>
      </c>
      <c r="S10" s="72" t="str">
        <f t="shared" si="2"/>
        <v/>
      </c>
      <c r="T10" s="72" t="str">
        <f t="shared" si="3"/>
        <v/>
      </c>
      <c r="U10" s="73" t="str">
        <f t="shared" si="4"/>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1</v>
      </c>
      <c r="E11" s="39">
        <v>3</v>
      </c>
      <c r="F11" s="26">
        <v>11</v>
      </c>
      <c r="G11" s="40">
        <v>15</v>
      </c>
      <c r="H11" s="38">
        <v>2</v>
      </c>
      <c r="I11" s="39">
        <v>2</v>
      </c>
      <c r="J11" s="41">
        <v>4</v>
      </c>
      <c r="K11" s="41">
        <v>4</v>
      </c>
      <c r="L11" s="41"/>
      <c r="M11" s="28">
        <v>2</v>
      </c>
      <c r="N11" s="28">
        <v>1</v>
      </c>
      <c r="O11" s="28"/>
      <c r="P11" s="42"/>
      <c r="Q11" s="74">
        <f t="shared" si="0"/>
        <v>27</v>
      </c>
      <c r="R11" s="66">
        <f t="shared" si="1"/>
        <v>0.33333333333333331</v>
      </c>
      <c r="S11" s="66">
        <f t="shared" si="2"/>
        <v>0.73333333333333328</v>
      </c>
      <c r="T11" s="66">
        <f t="shared" si="3"/>
        <v>1</v>
      </c>
      <c r="U11" s="68">
        <f t="shared" si="4"/>
        <v>0.66666666666666663</v>
      </c>
      <c r="V11" s="141">
        <f t="shared" si="5"/>
        <v>18</v>
      </c>
      <c r="W11" s="141">
        <f t="shared" si="6"/>
        <v>8</v>
      </c>
      <c r="X11" s="142">
        <f t="shared" si="7"/>
        <v>0.66666666666666663</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0</v>
      </c>
      <c r="E12" s="33">
        <v>2</v>
      </c>
      <c r="F12" s="34">
        <v>3</v>
      </c>
      <c r="G12" s="35">
        <v>4</v>
      </c>
      <c r="H12" s="32">
        <v>2</v>
      </c>
      <c r="I12" s="33">
        <v>3</v>
      </c>
      <c r="J12" s="36">
        <v>1</v>
      </c>
      <c r="K12" s="36">
        <v>4</v>
      </c>
      <c r="L12" s="36">
        <v>3</v>
      </c>
      <c r="M12" s="36">
        <v>1</v>
      </c>
      <c r="N12" s="36"/>
      <c r="O12" s="36"/>
      <c r="P12" s="37">
        <v>2</v>
      </c>
      <c r="Q12" s="71">
        <f t="shared" si="0"/>
        <v>8</v>
      </c>
      <c r="R12" s="72">
        <f t="shared" si="1"/>
        <v>0</v>
      </c>
      <c r="S12" s="72">
        <f t="shared" si="2"/>
        <v>0.75</v>
      </c>
      <c r="T12" s="72">
        <f t="shared" si="3"/>
        <v>0.66666666666666663</v>
      </c>
      <c r="U12" s="73">
        <f t="shared" si="4"/>
        <v>0.5</v>
      </c>
      <c r="V12" s="141">
        <f t="shared" si="5"/>
        <v>6</v>
      </c>
      <c r="W12" s="141">
        <f t="shared" si="6"/>
        <v>5</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0</v>
      </c>
      <c r="E14" s="33">
        <v>1</v>
      </c>
      <c r="F14" s="34">
        <v>1</v>
      </c>
      <c r="G14" s="35">
        <v>3</v>
      </c>
      <c r="H14" s="32"/>
      <c r="I14" s="33"/>
      <c r="J14" s="36">
        <v>1</v>
      </c>
      <c r="K14" s="36">
        <v>1</v>
      </c>
      <c r="L14" s="36">
        <v>5</v>
      </c>
      <c r="M14" s="36"/>
      <c r="N14" s="36"/>
      <c r="O14" s="36">
        <v>4</v>
      </c>
      <c r="P14" s="37">
        <v>1</v>
      </c>
      <c r="Q14" s="71">
        <f t="shared" si="0"/>
        <v>2</v>
      </c>
      <c r="R14" s="72">
        <f t="shared" si="1"/>
        <v>0</v>
      </c>
      <c r="S14" s="72">
        <f t="shared" si="2"/>
        <v>0.33333333333333331</v>
      </c>
      <c r="T14" s="72" t="str">
        <f t="shared" si="3"/>
        <v/>
      </c>
      <c r="U14" s="73">
        <f t="shared" si="4"/>
        <v>0.25</v>
      </c>
      <c r="V14" s="141">
        <f t="shared" si="5"/>
        <v>4</v>
      </c>
      <c r="W14" s="141">
        <f t="shared" si="6"/>
        <v>2</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v>1</v>
      </c>
      <c r="D15" s="38"/>
      <c r="E15" s="39"/>
      <c r="F15" s="26">
        <v>0</v>
      </c>
      <c r="G15" s="40">
        <v>1</v>
      </c>
      <c r="H15" s="38">
        <v>2</v>
      </c>
      <c r="I15" s="39">
        <v>2</v>
      </c>
      <c r="J15" s="41">
        <v>1</v>
      </c>
      <c r="K15" s="41">
        <v>2</v>
      </c>
      <c r="L15" s="41"/>
      <c r="M15" s="28"/>
      <c r="N15" s="28"/>
      <c r="O15" s="28">
        <v>1</v>
      </c>
      <c r="P15" s="42"/>
      <c r="Q15" s="74">
        <f t="shared" si="0"/>
        <v>2</v>
      </c>
      <c r="R15" s="66" t="str">
        <f t="shared" si="1"/>
        <v/>
      </c>
      <c r="S15" s="66">
        <f t="shared" si="2"/>
        <v>0</v>
      </c>
      <c r="T15" s="66">
        <f t="shared" si="3"/>
        <v>1</v>
      </c>
      <c r="U15" s="68">
        <f t="shared" si="4"/>
        <v>0</v>
      </c>
      <c r="V15" s="141">
        <f t="shared" si="5"/>
        <v>1</v>
      </c>
      <c r="W15" s="141">
        <f t="shared" si="6"/>
        <v>3</v>
      </c>
      <c r="X15" s="142">
        <f t="shared" si="7"/>
        <v>0</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2"/>
      <c r="E16" s="33"/>
      <c r="F16" s="34">
        <v>0</v>
      </c>
      <c r="G16" s="35">
        <v>2</v>
      </c>
      <c r="H16" s="32"/>
      <c r="I16" s="33"/>
      <c r="J16" s="36"/>
      <c r="K16" s="36">
        <v>1</v>
      </c>
      <c r="L16" s="36"/>
      <c r="M16" s="36"/>
      <c r="N16" s="36"/>
      <c r="O16" s="36"/>
      <c r="P16" s="37"/>
      <c r="Q16" s="71" t="str">
        <f t="shared" si="0"/>
        <v/>
      </c>
      <c r="R16" s="72" t="str">
        <f t="shared" si="1"/>
        <v/>
      </c>
      <c r="S16" s="72">
        <f t="shared" si="2"/>
        <v>0</v>
      </c>
      <c r="T16" s="72" t="str">
        <f t="shared" si="3"/>
        <v/>
      </c>
      <c r="U16" s="73">
        <f t="shared" si="4"/>
        <v>0</v>
      </c>
      <c r="V16" s="141">
        <f t="shared" si="5"/>
        <v>2</v>
      </c>
      <c r="W16" s="141">
        <f t="shared" si="6"/>
        <v>1</v>
      </c>
      <c r="X16" s="142">
        <f t="shared" si="7"/>
        <v>0</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v>1</v>
      </c>
      <c r="D17" s="38"/>
      <c r="E17" s="39"/>
      <c r="F17" s="26">
        <v>1</v>
      </c>
      <c r="G17" s="40">
        <v>1</v>
      </c>
      <c r="H17" s="38"/>
      <c r="I17" s="39"/>
      <c r="J17" s="41"/>
      <c r="K17" s="41"/>
      <c r="L17" s="41"/>
      <c r="M17" s="28"/>
      <c r="N17" s="28"/>
      <c r="O17" s="28">
        <v>1</v>
      </c>
      <c r="P17" s="42">
        <v>1</v>
      </c>
      <c r="Q17" s="74">
        <f t="shared" si="0"/>
        <v>2</v>
      </c>
      <c r="R17" s="66" t="str">
        <f t="shared" si="1"/>
        <v/>
      </c>
      <c r="S17" s="66">
        <f t="shared" si="2"/>
        <v>1</v>
      </c>
      <c r="T17" s="66" t="str">
        <f t="shared" si="3"/>
        <v/>
      </c>
      <c r="U17" s="68">
        <f t="shared" si="4"/>
        <v>1</v>
      </c>
      <c r="V17" s="141">
        <f t="shared" si="5"/>
        <v>1</v>
      </c>
      <c r="W17" s="141" t="str">
        <f t="shared" si="6"/>
        <v/>
      </c>
      <c r="X17" s="142">
        <f t="shared" si="7"/>
        <v>0</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v>1</v>
      </c>
      <c r="D18" s="32">
        <v>0</v>
      </c>
      <c r="E18" s="33">
        <v>1</v>
      </c>
      <c r="F18" s="34"/>
      <c r="G18" s="35"/>
      <c r="H18" s="32"/>
      <c r="I18" s="33"/>
      <c r="J18" s="36"/>
      <c r="K18" s="36"/>
      <c r="L18" s="36"/>
      <c r="M18" s="36"/>
      <c r="N18" s="36"/>
      <c r="O18" s="36"/>
      <c r="P18" s="37"/>
      <c r="Q18" s="71" t="str">
        <f t="shared" si="0"/>
        <v/>
      </c>
      <c r="R18" s="72">
        <f t="shared" si="1"/>
        <v>0</v>
      </c>
      <c r="S18" s="72" t="str">
        <f t="shared" si="2"/>
        <v/>
      </c>
      <c r="T18" s="72" t="str">
        <f t="shared" si="3"/>
        <v/>
      </c>
      <c r="U18" s="73">
        <f t="shared" si="4"/>
        <v>0</v>
      </c>
      <c r="V18" s="141">
        <f t="shared" si="5"/>
        <v>1</v>
      </c>
      <c r="W18" s="141" t="str">
        <f t="shared" si="6"/>
        <v/>
      </c>
      <c r="X18" s="142">
        <f t="shared" si="7"/>
        <v>0</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v>1</v>
      </c>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v>1</v>
      </c>
      <c r="D22" s="32"/>
      <c r="E22" s="33"/>
      <c r="F22" s="34"/>
      <c r="G22" s="35"/>
      <c r="H22" s="32"/>
      <c r="I22" s="33"/>
      <c r="J22" s="36">
        <v>1</v>
      </c>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f t="shared" si="6"/>
        <v>1</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c r="K30" s="41">
        <v>2</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2</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1</v>
      </c>
      <c r="E31" s="79">
        <f t="shared" ref="E31:N31" si="11">SUM(E7:E30)</f>
        <v>17</v>
      </c>
      <c r="F31" s="78">
        <f t="shared" si="11"/>
        <v>27</v>
      </c>
      <c r="G31" s="80">
        <f t="shared" si="11"/>
        <v>43</v>
      </c>
      <c r="H31" s="79">
        <f t="shared" si="11"/>
        <v>7</v>
      </c>
      <c r="I31" s="80">
        <f t="shared" si="11"/>
        <v>11</v>
      </c>
      <c r="J31" s="79">
        <f t="shared" si="11"/>
        <v>14</v>
      </c>
      <c r="K31" s="79">
        <f t="shared" si="11"/>
        <v>25</v>
      </c>
      <c r="L31" s="79">
        <f t="shared" si="11"/>
        <v>19</v>
      </c>
      <c r="M31" s="79">
        <f t="shared" si="11"/>
        <v>13</v>
      </c>
      <c r="N31" s="79">
        <f t="shared" si="11"/>
        <v>5</v>
      </c>
      <c r="O31" s="79">
        <f>SUM(O7:O30)</f>
        <v>11</v>
      </c>
      <c r="P31" s="81">
        <f>SUM(P7:P30)</f>
        <v>9</v>
      </c>
      <c r="Q31" s="82">
        <f>IF(H31+2*F31+3*D31&gt;0,H31+2*F31+3*D31,IF(C4&gt;0,C4,""))</f>
        <v>64</v>
      </c>
      <c r="R31" s="83">
        <f>IF(E31&gt;0,D31/E31,"")</f>
        <v>5.8823529411764705E-2</v>
      </c>
      <c r="S31" s="83">
        <f>IF(G31&gt;0,F31/G31,"")</f>
        <v>0.62790697674418605</v>
      </c>
      <c r="T31" s="83">
        <f>IF(I31&gt;0,H31/I31,"")</f>
        <v>0.63636363636363635</v>
      </c>
      <c r="U31" s="84">
        <f>IF(OR(E31&gt;0,G31 &gt;0),(D31+F31)/(E31+G31),"")</f>
        <v>0.46666666666666667</v>
      </c>
      <c r="V31" s="141">
        <f>IF(E31+G31&gt;0,E31+G31,"")</f>
        <v>60</v>
      </c>
      <c r="W31" s="141">
        <f>IF(J31+K31&gt;0,J31+K31,"")</f>
        <v>39</v>
      </c>
      <c r="X31" s="142">
        <f t="shared" si="7"/>
        <v>0.46666666666666667</v>
      </c>
      <c r="Y31" s="142">
        <f>IF(I31&gt;=$Z$2,T31,0)</f>
        <v>0.63636363636363635</v>
      </c>
      <c r="Z31" s="141"/>
      <c r="AA31" s="69"/>
    </row>
    <row r="32" spans="1:27" s="63" customFormat="1" ht="17.25" thickTop="1" thickBot="1" x14ac:dyDescent="0.3">
      <c r="B32" s="85" t="s">
        <v>145</v>
      </c>
      <c r="C32" s="47">
        <f>IF(SUM(D32:P32)&gt;0,1,"")</f>
        <v>1</v>
      </c>
      <c r="D32" s="48">
        <v>5</v>
      </c>
      <c r="E32" s="49">
        <v>23</v>
      </c>
      <c r="F32" s="48">
        <v>12</v>
      </c>
      <c r="G32" s="50">
        <v>27</v>
      </c>
      <c r="H32" s="49">
        <v>2</v>
      </c>
      <c r="I32" s="50">
        <v>7</v>
      </c>
      <c r="J32" s="49">
        <v>9</v>
      </c>
      <c r="K32" s="49">
        <v>20</v>
      </c>
      <c r="L32" s="49">
        <v>7</v>
      </c>
      <c r="M32" s="49">
        <v>4</v>
      </c>
      <c r="N32" s="49"/>
      <c r="O32" s="49">
        <v>20</v>
      </c>
      <c r="P32" s="51">
        <v>9</v>
      </c>
      <c r="Q32" s="86">
        <f>IF(H32+2*F32+3*D32&gt;0,H32+2*F32+3*D32,IF(D4&gt;0,D4,""))</f>
        <v>41</v>
      </c>
      <c r="R32" s="87">
        <f>IF(E32&gt;0,D32/E32,"")</f>
        <v>0.21739130434782608</v>
      </c>
      <c r="S32" s="87">
        <f>IF(G32&gt;0,F32/G32,"")</f>
        <v>0.44444444444444442</v>
      </c>
      <c r="T32" s="87">
        <f>IF(I32&gt;0,H32/I32,"")</f>
        <v>0.2857142857142857</v>
      </c>
      <c r="U32" s="88">
        <f>IF(OR(E32&gt;0,G32 &gt;0),(D32+F32)/(E32+G32),"")</f>
        <v>0.34</v>
      </c>
      <c r="V32" s="141">
        <f>IF(E32+G32&gt;0,E32+G32,"")</f>
        <v>50</v>
      </c>
      <c r="W32" s="141">
        <f>IF(J32+K32&gt;0,J32+K32,"")</f>
        <v>29</v>
      </c>
      <c r="X32" s="142">
        <f t="shared" si="7"/>
        <v>0.34</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27</v>
      </c>
      <c r="C36" s="189" t="str">
        <f t="array" ref="C36">IFERROR(INDEX($AA$7:$AA$30,SMALL(IF(Q$7:Q$30=$B$36,ROW(Q$7:Q$30)-6),ROW(Q7)-6))," ")</f>
        <v>C Louderback, 23</v>
      </c>
      <c r="D36" s="187"/>
      <c r="E36" s="188">
        <f>MAX(W$7:W$30)</f>
        <v>9</v>
      </c>
      <c r="F36" s="189" t="str">
        <f t="array" ref="F36">IFERROR(INDEX($AA$7:$AA$30,SMALL(IF(W$7:W$30=$E$36,ROW(W$7:W$30)-6),ROW(W7)-6))," ")</f>
        <v>P Watt, 24</v>
      </c>
      <c r="G36"/>
      <c r="H36" s="188">
        <f>MAX(L$7:L$30)</f>
        <v>7</v>
      </c>
      <c r="I36" s="189" t="str">
        <f t="array" ref="I36">IFERROR(INDEX($AA$7:$AA$30,SMALL(IF(L$7:L$30=$H$36,ROW(L$7:L$30)-6),ROW(L7)-6))," ")</f>
        <v>D Barritt, 20</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C Louderback, 23</v>
      </c>
      <c r="D42" s="187"/>
      <c r="E42"/>
      <c r="F42" s="193" t="str">
        <f>TRIM(F36)</f>
        <v>P Watt, 24</v>
      </c>
      <c r="G42"/>
      <c r="H42"/>
      <c r="I42" s="193" t="str">
        <f>TRIM(I36)</f>
        <v>D Barritt, 20</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39" priority="3" stopIfTrue="1">
      <formula>$C$4&lt;&gt;$Q$31</formula>
    </cfRule>
  </conditionalFormatting>
  <conditionalFormatting sqref="Q32">
    <cfRule type="expression" dxfId="1038" priority="2" stopIfTrue="1">
      <formula>$D$4&lt;&gt;$Q$32</formula>
    </cfRule>
  </conditionalFormatting>
  <conditionalFormatting sqref="A2">
    <cfRule type="cellIs" dxfId="1037"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B60"/>
  <sheetViews>
    <sheetView zoomScale="80" zoomScaleNormal="80" workbookViewId="0">
      <selection activeCell="I24" sqref="I24"/>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IF(AND(Roster!$D$1=VLOOKUP(C2,Roster!$L$5:$R$72,2,FALSE),Roster!$D$3=VLOOKUP(C2,Roster!$L$5:$R$72,4,FALSE)),"R","")</f>
        <v>R</v>
      </c>
      <c r="B2" s="56" t="s">
        <v>112</v>
      </c>
      <c r="C2" s="286" t="s">
        <v>198</v>
      </c>
      <c r="D2" s="287"/>
      <c r="E2" s="287"/>
      <c r="F2" s="288"/>
      <c r="G2" s="57"/>
      <c r="H2" s="289" t="s">
        <v>113</v>
      </c>
      <c r="I2" s="289"/>
      <c r="J2" s="289"/>
      <c r="K2" s="290">
        <v>43133</v>
      </c>
      <c r="L2" s="290"/>
      <c r="M2" s="290"/>
      <c r="O2" s="54"/>
      <c r="P2" s="54"/>
      <c r="Q2" s="54"/>
      <c r="R2" s="54"/>
      <c r="S2" s="54"/>
      <c r="T2" s="54"/>
      <c r="X2" s="139" t="str">
        <f>IF(OR($H$4=1,$J$4=1),CONCATENATE($C$2,": ",MONTH($K$2),"/",DAY($K$2),"/",YEAR($K$2)-2000, " **" ),CONCATENATE($C$2,": ",MONTH($K$2),"/",DAY($K$2),"/",YEAR($K$2)-2000))</f>
        <v>Tongue River: 2/2/18 **</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83, Tongue River 65 </v>
      </c>
    </row>
    <row r="4" spans="1:28" ht="13.5" thickBot="1" x14ac:dyDescent="0.35">
      <c r="B4" s="56" t="s">
        <v>118</v>
      </c>
      <c r="C4" s="22">
        <v>83</v>
      </c>
      <c r="D4" s="22">
        <v>65</v>
      </c>
      <c r="E4" s="89"/>
      <c r="G4" s="60">
        <f>IF(OR($L$4=1,$C$4&gt;$D$4),1,"")</f>
        <v>1</v>
      </c>
      <c r="H4" s="22">
        <v>1</v>
      </c>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4</v>
      </c>
      <c r="E7" s="25">
        <v>11</v>
      </c>
      <c r="F7" s="26">
        <v>4</v>
      </c>
      <c r="G7" s="27">
        <v>4</v>
      </c>
      <c r="H7" s="24">
        <v>1</v>
      </c>
      <c r="I7" s="25">
        <v>1</v>
      </c>
      <c r="J7" s="28">
        <v>2</v>
      </c>
      <c r="K7" s="28">
        <v>5</v>
      </c>
      <c r="L7" s="28">
        <v>2</v>
      </c>
      <c r="M7" s="29"/>
      <c r="N7" s="28"/>
      <c r="O7" s="28">
        <v>2</v>
      </c>
      <c r="P7" s="30">
        <v>2</v>
      </c>
      <c r="Q7" s="65">
        <f>IF(H7+2*F7+3*D7&gt;0,H7+2*F7+3*D7,"")</f>
        <v>21</v>
      </c>
      <c r="R7" s="66">
        <f>IF(E7&gt;0,D7/E7,"")</f>
        <v>0.36363636363636365</v>
      </c>
      <c r="S7" s="66">
        <f>IF(G7&gt;0,F7/G7,"")</f>
        <v>1</v>
      </c>
      <c r="T7" s="67">
        <f>IF(I7&gt;0,H7/I7,"")</f>
        <v>1</v>
      </c>
      <c r="U7" s="68">
        <f>IF(OR(E7&gt;0,G7 &gt;0),(D7+F7)/(E7+G7),"")</f>
        <v>0.53333333333333333</v>
      </c>
      <c r="V7" s="141">
        <f>IF(E7+G7&gt;0,E7+G7,"")</f>
        <v>15</v>
      </c>
      <c r="W7" s="141">
        <f>IF(J7+K7&gt;0,J7+K7,"")</f>
        <v>7</v>
      </c>
      <c r="X7" s="142">
        <f>IF(V7&gt;=$Z$2,U7,0)</f>
        <v>0.53333333333333333</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0</v>
      </c>
      <c r="E8" s="33">
        <v>6</v>
      </c>
      <c r="F8" s="34">
        <v>4</v>
      </c>
      <c r="G8" s="35">
        <v>6</v>
      </c>
      <c r="H8" s="32"/>
      <c r="I8" s="33"/>
      <c r="J8" s="36">
        <v>1</v>
      </c>
      <c r="K8" s="36">
        <v>2</v>
      </c>
      <c r="L8" s="36">
        <v>4</v>
      </c>
      <c r="M8" s="36">
        <v>1</v>
      </c>
      <c r="N8" s="36"/>
      <c r="O8" s="36">
        <v>1</v>
      </c>
      <c r="P8" s="37">
        <v>2</v>
      </c>
      <c r="Q8" s="71">
        <f t="shared" ref="Q8:Q30" si="0">IF(H8+2*F8+3*D8&gt;0,H8+2*F8+3*D8,"")</f>
        <v>8</v>
      </c>
      <c r="R8" s="72">
        <f t="shared" ref="R8:R30" si="1">IF(E8&gt;0,D8/E8,"")</f>
        <v>0</v>
      </c>
      <c r="S8" s="72">
        <f t="shared" ref="S8:S30" si="2">IF(G8&gt;0,F8/G8,"")</f>
        <v>0.66666666666666663</v>
      </c>
      <c r="T8" s="72" t="str">
        <f t="shared" ref="T8:T30" si="3">IF(I8&gt;0,H8/I8,"")</f>
        <v/>
      </c>
      <c r="U8" s="73">
        <f t="shared" ref="U8:U30" si="4">IF(OR(E8&gt;0,G8 &gt;0),(D8+F8)/(E8+G8),"")</f>
        <v>0.33333333333333331</v>
      </c>
      <c r="V8" s="141">
        <f t="shared" ref="V8:V30" si="5">IF(E8+G8&gt;0,E8+G8,"")</f>
        <v>12</v>
      </c>
      <c r="W8" s="141">
        <f t="shared" ref="W8:W30" si="6">IF(J8+K8&gt;0,J8+K8,"")</f>
        <v>3</v>
      </c>
      <c r="X8" s="142">
        <f t="shared" ref="X8:X32" si="7">IF(V8&gt;=$Z$2,U8,0)</f>
        <v>0.33333333333333331</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v>0</v>
      </c>
      <c r="E9" s="39">
        <v>0</v>
      </c>
      <c r="F9" s="26">
        <v>1</v>
      </c>
      <c r="G9" s="40">
        <v>2</v>
      </c>
      <c r="H9" s="38">
        <v>1</v>
      </c>
      <c r="I9" s="39">
        <v>6</v>
      </c>
      <c r="J9" s="41">
        <v>1</v>
      </c>
      <c r="K9" s="41">
        <v>2</v>
      </c>
      <c r="L9" s="41">
        <v>7</v>
      </c>
      <c r="M9" s="28">
        <v>4</v>
      </c>
      <c r="N9" s="28"/>
      <c r="O9" s="28">
        <v>0</v>
      </c>
      <c r="P9" s="42">
        <v>2</v>
      </c>
      <c r="Q9" s="74">
        <f t="shared" si="0"/>
        <v>3</v>
      </c>
      <c r="R9" s="66" t="str">
        <f t="shared" si="1"/>
        <v/>
      </c>
      <c r="S9" s="66">
        <f t="shared" si="2"/>
        <v>0.5</v>
      </c>
      <c r="T9" s="66">
        <f t="shared" si="3"/>
        <v>0.16666666666666666</v>
      </c>
      <c r="U9" s="68">
        <f t="shared" si="4"/>
        <v>0.5</v>
      </c>
      <c r="V9" s="141">
        <f t="shared" si="5"/>
        <v>2</v>
      </c>
      <c r="W9" s="141">
        <f t="shared" si="6"/>
        <v>3</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 t="shared" si="0"/>
        <v/>
      </c>
      <c r="R10" s="72" t="str">
        <f t="shared" si="1"/>
        <v/>
      </c>
      <c r="S10" s="72" t="str">
        <f t="shared" si="2"/>
        <v/>
      </c>
      <c r="T10" s="72" t="str">
        <f t="shared" si="3"/>
        <v/>
      </c>
      <c r="U10" s="73" t="str">
        <f t="shared" si="4"/>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c r="E11" s="39"/>
      <c r="F11" s="26">
        <v>11</v>
      </c>
      <c r="G11" s="40">
        <v>16</v>
      </c>
      <c r="H11" s="38">
        <v>3</v>
      </c>
      <c r="I11" s="39">
        <v>5</v>
      </c>
      <c r="J11" s="41">
        <v>4</v>
      </c>
      <c r="K11" s="41">
        <v>4</v>
      </c>
      <c r="L11" s="41">
        <v>5</v>
      </c>
      <c r="M11" s="28">
        <v>5</v>
      </c>
      <c r="N11" s="28">
        <v>1</v>
      </c>
      <c r="O11" s="28">
        <v>6</v>
      </c>
      <c r="P11" s="42">
        <v>2</v>
      </c>
      <c r="Q11" s="74">
        <f t="shared" si="0"/>
        <v>25</v>
      </c>
      <c r="R11" s="66" t="str">
        <f t="shared" si="1"/>
        <v/>
      </c>
      <c r="S11" s="66">
        <f t="shared" si="2"/>
        <v>0.6875</v>
      </c>
      <c r="T11" s="66">
        <f t="shared" si="3"/>
        <v>0.6</v>
      </c>
      <c r="U11" s="68">
        <f t="shared" si="4"/>
        <v>0.6875</v>
      </c>
      <c r="V11" s="141">
        <f t="shared" si="5"/>
        <v>16</v>
      </c>
      <c r="W11" s="141">
        <f t="shared" si="6"/>
        <v>8</v>
      </c>
      <c r="X11" s="142">
        <f t="shared" si="7"/>
        <v>0.6875</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1</v>
      </c>
      <c r="E12" s="33">
        <v>2</v>
      </c>
      <c r="F12" s="34">
        <v>7</v>
      </c>
      <c r="G12" s="35">
        <v>8</v>
      </c>
      <c r="H12" s="32"/>
      <c r="I12" s="33"/>
      <c r="J12" s="36">
        <v>1</v>
      </c>
      <c r="K12" s="36">
        <v>5</v>
      </c>
      <c r="L12" s="36">
        <v>5</v>
      </c>
      <c r="M12" s="36">
        <v>2</v>
      </c>
      <c r="N12" s="36"/>
      <c r="O12" s="36">
        <v>3</v>
      </c>
      <c r="P12" s="37">
        <v>2</v>
      </c>
      <c r="Q12" s="71">
        <f t="shared" si="0"/>
        <v>17</v>
      </c>
      <c r="R12" s="72">
        <f t="shared" si="1"/>
        <v>0.5</v>
      </c>
      <c r="S12" s="72">
        <f t="shared" si="2"/>
        <v>0.875</v>
      </c>
      <c r="T12" s="72" t="str">
        <f t="shared" si="3"/>
        <v/>
      </c>
      <c r="U12" s="73">
        <f t="shared" si="4"/>
        <v>0.8</v>
      </c>
      <c r="V12" s="141">
        <f t="shared" si="5"/>
        <v>10</v>
      </c>
      <c r="W12" s="141">
        <f t="shared" si="6"/>
        <v>6</v>
      </c>
      <c r="X12" s="142">
        <f t="shared" si="7"/>
        <v>0.8</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3</v>
      </c>
      <c r="E14" s="33">
        <v>4</v>
      </c>
      <c r="F14" s="34">
        <v>0</v>
      </c>
      <c r="G14" s="35">
        <v>1</v>
      </c>
      <c r="H14" s="32"/>
      <c r="I14" s="33"/>
      <c r="J14" s="36">
        <v>2</v>
      </c>
      <c r="K14" s="36"/>
      <c r="L14" s="36">
        <v>5</v>
      </c>
      <c r="M14" s="36">
        <v>1</v>
      </c>
      <c r="N14" s="36"/>
      <c r="O14" s="36">
        <v>1</v>
      </c>
      <c r="P14" s="37"/>
      <c r="Q14" s="71">
        <f t="shared" si="0"/>
        <v>9</v>
      </c>
      <c r="R14" s="72">
        <f t="shared" si="1"/>
        <v>0.75</v>
      </c>
      <c r="S14" s="72">
        <f t="shared" si="2"/>
        <v>0</v>
      </c>
      <c r="T14" s="72" t="str">
        <f t="shared" si="3"/>
        <v/>
      </c>
      <c r="U14" s="73">
        <f t="shared" si="4"/>
        <v>0.6</v>
      </c>
      <c r="V14" s="141">
        <f t="shared" si="5"/>
        <v>5</v>
      </c>
      <c r="W14" s="141">
        <f t="shared" si="6"/>
        <v>2</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v>1</v>
      </c>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2"/>
      <c r="E16" s="33"/>
      <c r="F16" s="34">
        <v>0</v>
      </c>
      <c r="G16" s="35">
        <v>1</v>
      </c>
      <c r="H16" s="32"/>
      <c r="I16" s="33"/>
      <c r="J16" s="36"/>
      <c r="K16" s="36"/>
      <c r="L16" s="36"/>
      <c r="M16" s="36"/>
      <c r="N16" s="36"/>
      <c r="O16" s="36"/>
      <c r="P16" s="37"/>
      <c r="Q16" s="71" t="str">
        <f t="shared" si="0"/>
        <v/>
      </c>
      <c r="R16" s="72" t="str">
        <f t="shared" si="1"/>
        <v/>
      </c>
      <c r="S16" s="72">
        <f t="shared" si="2"/>
        <v>0</v>
      </c>
      <c r="T16" s="72" t="str">
        <f t="shared" si="3"/>
        <v/>
      </c>
      <c r="U16" s="73">
        <f t="shared" si="4"/>
        <v>0</v>
      </c>
      <c r="V16" s="141">
        <f t="shared" si="5"/>
        <v>1</v>
      </c>
      <c r="W16" s="141" t="str">
        <f t="shared" si="6"/>
        <v/>
      </c>
      <c r="X16" s="142">
        <f t="shared" si="7"/>
        <v>0</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v>1</v>
      </c>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v>1</v>
      </c>
      <c r="D19" s="38"/>
      <c r="E19" s="39"/>
      <c r="F19" s="26"/>
      <c r="G19" s="40"/>
      <c r="H19" s="38"/>
      <c r="I19" s="39"/>
      <c r="J19" s="41">
        <v>1</v>
      </c>
      <c r="K19" s="41"/>
      <c r="L19" s="41"/>
      <c r="M19" s="28"/>
      <c r="N19" s="28"/>
      <c r="O19" s="28">
        <v>1</v>
      </c>
      <c r="P19" s="42"/>
      <c r="Q19" s="74" t="str">
        <f t="shared" si="0"/>
        <v/>
      </c>
      <c r="R19" s="66" t="str">
        <f t="shared" si="1"/>
        <v/>
      </c>
      <c r="S19" s="66" t="str">
        <f t="shared" si="2"/>
        <v/>
      </c>
      <c r="T19" s="66" t="str">
        <f t="shared" si="3"/>
        <v/>
      </c>
      <c r="U19" s="68" t="str">
        <f t="shared" si="4"/>
        <v/>
      </c>
      <c r="V19" s="141" t="str">
        <f t="shared" si="5"/>
        <v/>
      </c>
      <c r="W19" s="141">
        <f t="shared" si="6"/>
        <v>1</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v>1</v>
      </c>
      <c r="D22" s="32">
        <v>0</v>
      </c>
      <c r="E22" s="33">
        <v>1</v>
      </c>
      <c r="F22" s="34"/>
      <c r="G22" s="35"/>
      <c r="H22" s="32"/>
      <c r="I22" s="33"/>
      <c r="J22" s="36"/>
      <c r="K22" s="36"/>
      <c r="L22" s="36"/>
      <c r="M22" s="36"/>
      <c r="N22" s="36"/>
      <c r="O22" s="36"/>
      <c r="P22" s="37"/>
      <c r="Q22" s="71" t="str">
        <f t="shared" si="0"/>
        <v/>
      </c>
      <c r="R22" s="72">
        <f t="shared" si="1"/>
        <v>0</v>
      </c>
      <c r="S22" s="72" t="str">
        <f t="shared" si="2"/>
        <v/>
      </c>
      <c r="T22" s="72" t="str">
        <f t="shared" si="3"/>
        <v/>
      </c>
      <c r="U22" s="73">
        <f t="shared" si="4"/>
        <v>0</v>
      </c>
      <c r="V22" s="141">
        <f t="shared" si="5"/>
        <v>1</v>
      </c>
      <c r="W22" s="141" t="str">
        <f t="shared" si="6"/>
        <v/>
      </c>
      <c r="X22" s="142">
        <f t="shared" si="7"/>
        <v>0</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8</v>
      </c>
      <c r="E31" s="79">
        <f t="shared" ref="E31:N31" si="11">SUM(E7:E30)</f>
        <v>24</v>
      </c>
      <c r="F31" s="78">
        <f t="shared" si="11"/>
        <v>27</v>
      </c>
      <c r="G31" s="80">
        <f t="shared" si="11"/>
        <v>38</v>
      </c>
      <c r="H31" s="79">
        <f t="shared" si="11"/>
        <v>5</v>
      </c>
      <c r="I31" s="80">
        <f t="shared" si="11"/>
        <v>12</v>
      </c>
      <c r="J31" s="79">
        <f t="shared" si="11"/>
        <v>12</v>
      </c>
      <c r="K31" s="79">
        <f t="shared" si="11"/>
        <v>18</v>
      </c>
      <c r="L31" s="79">
        <f t="shared" si="11"/>
        <v>28</v>
      </c>
      <c r="M31" s="79">
        <f t="shared" si="11"/>
        <v>13</v>
      </c>
      <c r="N31" s="79">
        <f t="shared" si="11"/>
        <v>1</v>
      </c>
      <c r="O31" s="79">
        <f>SUM(O7:O30)</f>
        <v>14</v>
      </c>
      <c r="P31" s="81">
        <f>SUM(P7:P30)</f>
        <v>10</v>
      </c>
      <c r="Q31" s="82">
        <f>IF(H31+2*F31+3*D31&gt;0,H31+2*F31+3*D31,IF(C4&gt;0,C4,""))</f>
        <v>83</v>
      </c>
      <c r="R31" s="83">
        <f>IF(E31&gt;0,D31/E31,"")</f>
        <v>0.33333333333333331</v>
      </c>
      <c r="S31" s="83">
        <f>IF(G31&gt;0,F31/G31,"")</f>
        <v>0.71052631578947367</v>
      </c>
      <c r="T31" s="83">
        <f>IF(I31&gt;0,H31/I31,"")</f>
        <v>0.41666666666666669</v>
      </c>
      <c r="U31" s="84">
        <f>IF(OR(E31&gt;0,G31 &gt;0),(D31+F31)/(E31+G31),"")</f>
        <v>0.56451612903225812</v>
      </c>
      <c r="V31" s="141">
        <f>IF(E31+G31&gt;0,E31+G31,"")</f>
        <v>62</v>
      </c>
      <c r="W31" s="141">
        <f>IF(J31+K31&gt;0,J31+K31,"")</f>
        <v>30</v>
      </c>
      <c r="X31" s="142">
        <f t="shared" si="7"/>
        <v>0.56451612903225812</v>
      </c>
      <c r="Y31" s="142">
        <f>IF(I31&gt;=$Z$2,T31,0)</f>
        <v>0.41666666666666669</v>
      </c>
      <c r="Z31" s="141"/>
      <c r="AA31" s="69"/>
    </row>
    <row r="32" spans="1:27" s="63" customFormat="1" ht="17.25" thickTop="1" thickBot="1" x14ac:dyDescent="0.3">
      <c r="B32" s="85" t="s">
        <v>145</v>
      </c>
      <c r="C32" s="47">
        <f>IF(SUM(D32:P32)&gt;0,1,"")</f>
        <v>1</v>
      </c>
      <c r="D32" s="48">
        <v>6</v>
      </c>
      <c r="E32" s="49">
        <v>16</v>
      </c>
      <c r="F32" s="48">
        <v>19</v>
      </c>
      <c r="G32" s="50">
        <v>42</v>
      </c>
      <c r="H32" s="49">
        <v>9</v>
      </c>
      <c r="I32" s="50">
        <v>12</v>
      </c>
      <c r="J32" s="49">
        <v>14</v>
      </c>
      <c r="K32" s="49">
        <v>20</v>
      </c>
      <c r="L32" s="49">
        <v>15</v>
      </c>
      <c r="M32" s="49">
        <v>5</v>
      </c>
      <c r="N32" s="49">
        <v>1</v>
      </c>
      <c r="O32" s="49">
        <v>23</v>
      </c>
      <c r="P32" s="51">
        <v>12</v>
      </c>
      <c r="Q32" s="86">
        <f>IF(H32+2*F32+3*D32&gt;0,H32+2*F32+3*D32,IF(D4&gt;0,D4,""))</f>
        <v>65</v>
      </c>
      <c r="R32" s="87">
        <f>IF(E32&gt;0,D32/E32,"")</f>
        <v>0.375</v>
      </c>
      <c r="S32" s="87">
        <f>IF(G32&gt;0,F32/G32,"")</f>
        <v>0.45238095238095238</v>
      </c>
      <c r="T32" s="87">
        <f>IF(I32&gt;0,H32/I32,"")</f>
        <v>0.75</v>
      </c>
      <c r="U32" s="88">
        <f>IF(OR(E32&gt;0,G32 &gt;0),(D32+F32)/(E32+G32),"")</f>
        <v>0.43103448275862066</v>
      </c>
      <c r="V32" s="141">
        <f>IF(E32+G32&gt;0,E32+G32,"")</f>
        <v>58</v>
      </c>
      <c r="W32" s="141">
        <f>IF(J32+K32&gt;0,J32+K32,"")</f>
        <v>34</v>
      </c>
      <c r="X32" s="142">
        <f t="shared" si="7"/>
        <v>0.43103448275862066</v>
      </c>
      <c r="Y32" s="142">
        <f t="shared" si="8"/>
        <v>0.75</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25</v>
      </c>
      <c r="C36" s="189" t="str">
        <f t="array" ref="C36">IFERROR(INDEX($AA$7:$AA$30,SMALL(IF(Q$7:Q$30=$B$36,ROW(Q$7:Q$30)-6),ROW(Q7)-6))," ")</f>
        <v>C Louderback, 23</v>
      </c>
      <c r="D36" s="187"/>
      <c r="E36" s="188">
        <f>MAX(W$7:W$30)</f>
        <v>8</v>
      </c>
      <c r="F36" s="189" t="str">
        <f t="array" ref="F36">IFERROR(INDEX($AA$7:$AA$30,SMALL(IF(W$7:W$30=$E$36,ROW(W$7:W$30)-6),ROW(W7)-6))," ")</f>
        <v>C Louderback, 23</v>
      </c>
      <c r="G36"/>
      <c r="H36" s="188">
        <f>MAX(L$7:L$30)</f>
        <v>7</v>
      </c>
      <c r="I36" s="189" t="str">
        <f t="array" ref="I36">IFERROR(INDEX($AA$7:$AA$30,SMALL(IF(L$7:L$30=$H$36,ROW(L$7:L$30)-6),ROW(L7)-6))," ")</f>
        <v>D Butts, 14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C Louderback, 23</v>
      </c>
      <c r="D42" s="187"/>
      <c r="E42"/>
      <c r="F42" s="193" t="str">
        <f>TRIM(F36)</f>
        <v>C Louderback, 23</v>
      </c>
      <c r="G42"/>
      <c r="H42"/>
      <c r="I42" s="193" t="str">
        <f>TRIM(I36)</f>
        <v>D Butts, 14</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36" priority="3" stopIfTrue="1">
      <formula>$C$4&lt;&gt;$Q$31</formula>
    </cfRule>
  </conditionalFormatting>
  <conditionalFormatting sqref="Q32">
    <cfRule type="expression" dxfId="1035" priority="2" stopIfTrue="1">
      <formula>$D$4&lt;&gt;$Q$32</formula>
    </cfRule>
  </conditionalFormatting>
  <conditionalFormatting sqref="A2">
    <cfRule type="cellIs" dxfId="1034"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sheetPr>
  <dimension ref="A1:DE182"/>
  <sheetViews>
    <sheetView showZeros="0" tabSelected="1" zoomScale="80" zoomScaleNormal="80" workbookViewId="0">
      <selection activeCell="A34" sqref="A34:U34"/>
    </sheetView>
  </sheetViews>
  <sheetFormatPr defaultRowHeight="15" x14ac:dyDescent="0.25"/>
  <cols>
    <col min="1" max="1" width="24.5703125" style="94" customWidth="1"/>
    <col min="2" max="2" width="4.5703125" style="94" customWidth="1"/>
    <col min="3" max="4" width="5.5703125" style="94" customWidth="1"/>
    <col min="5" max="5" width="6.42578125" style="94" customWidth="1"/>
    <col min="6" max="7" width="5.5703125" style="94" customWidth="1"/>
    <col min="8" max="8" width="6.42578125" style="94" customWidth="1"/>
    <col min="9" max="10" width="5.5703125" style="94" customWidth="1"/>
    <col min="11" max="11" width="6.42578125" style="94" customWidth="1"/>
    <col min="12" max="29" width="5.5703125" style="94" customWidth="1"/>
    <col min="30" max="30" width="8.5703125" style="153"/>
    <col min="31" max="36" width="8.5703125" style="153" customWidth="1"/>
    <col min="37" max="46" width="8.5703125" customWidth="1"/>
    <col min="47" max="47" width="17.5703125" bestFit="1" customWidth="1"/>
    <col min="48" max="52" width="8.5703125" customWidth="1"/>
  </cols>
  <sheetData>
    <row r="1" spans="1:109" s="94" customFormat="1" ht="18.600000000000001" x14ac:dyDescent="0.45">
      <c r="A1" s="243" t="str">
        <f>Roster!B1&amp;" "&amp;Roster!B2</f>
        <v>Upton Bobcats</v>
      </c>
      <c r="B1" s="243"/>
      <c r="C1" s="243"/>
      <c r="D1" s="243"/>
      <c r="E1" s="243"/>
      <c r="F1" s="243"/>
      <c r="G1" s="243"/>
      <c r="H1" s="243"/>
      <c r="I1" s="243"/>
      <c r="J1" s="243"/>
      <c r="K1" s="163"/>
      <c r="L1" s="147"/>
      <c r="M1" s="147"/>
      <c r="N1" s="147"/>
      <c r="O1" s="147"/>
      <c r="P1" s="92" t="str">
        <f>CONCATENATE(Roster!$D$1," ",Roster!$D$5)</f>
        <v>2A BB</v>
      </c>
      <c r="Q1" s="92" t="str">
        <f>Roster!$D$2</f>
        <v>Northeast</v>
      </c>
      <c r="R1" s="91"/>
      <c r="S1" s="244" t="s">
        <v>151</v>
      </c>
      <c r="T1" s="244"/>
      <c r="U1" s="244"/>
      <c r="V1" s="245" t="str">
        <f>SUM('game1 (1):game1 (40)'!$G$4) &amp; " - " &amp; SUM('game1 (1):game1 (40)'!$I$4)</f>
        <v>20 - 8</v>
      </c>
      <c r="W1" s="245"/>
      <c r="X1" s="244" t="s">
        <v>152</v>
      </c>
      <c r="Y1" s="244"/>
      <c r="Z1" s="244"/>
      <c r="AA1" s="244"/>
      <c r="AB1" s="245" t="str">
        <f>SUM('game1 (1):game1 (40)'!$H$4) &amp; " - " &amp; SUM('game1 (1):game1 (40)'!$J$4)</f>
        <v>7 - 3</v>
      </c>
      <c r="AC1" s="245"/>
      <c r="AD1" s="148"/>
      <c r="AE1" s="148">
        <f>COUNT('game1 (1):game1 (40)'!$G$4)+COUNT('game1 (1):game1 (40)'!$I$4)</f>
        <v>28</v>
      </c>
      <c r="AF1" s="148"/>
      <c r="AG1" s="148"/>
      <c r="AH1" s="148"/>
      <c r="AI1" s="148"/>
      <c r="AJ1" s="148"/>
    </row>
    <row r="2" spans="1:109" s="94" customFormat="1" ht="6" hidden="1" customHeight="1" x14ac:dyDescent="0.3">
      <c r="A2" s="91"/>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148"/>
      <c r="AE2" s="148"/>
      <c r="AF2" s="148"/>
      <c r="AG2" s="148"/>
      <c r="AH2" s="148"/>
      <c r="AI2" s="148"/>
      <c r="AJ2" s="148"/>
    </row>
    <row r="3" spans="1:109" s="94" customFormat="1" ht="14.1" hidden="1" customHeight="1" x14ac:dyDescent="0.3">
      <c r="A3" s="91"/>
      <c r="B3" s="91"/>
      <c r="C3" s="91"/>
      <c r="D3" s="91"/>
      <c r="E3" s="91"/>
      <c r="F3" s="95"/>
      <c r="G3" s="91"/>
      <c r="H3" s="91"/>
      <c r="I3" s="91"/>
      <c r="J3" s="91"/>
      <c r="K3" s="91"/>
      <c r="L3" s="91"/>
      <c r="M3" s="91"/>
      <c r="N3" s="91"/>
      <c r="O3" s="91"/>
      <c r="P3" s="91"/>
      <c r="Q3" s="91"/>
      <c r="R3" s="91"/>
      <c r="S3" s="91"/>
      <c r="T3" s="91"/>
      <c r="U3" s="91"/>
      <c r="V3" s="91"/>
      <c r="W3" s="91"/>
      <c r="X3" s="91"/>
      <c r="Y3" s="91"/>
      <c r="Z3" s="91"/>
      <c r="AA3" s="91"/>
      <c r="AB3" s="91"/>
      <c r="AC3" s="91"/>
      <c r="AD3" s="148"/>
      <c r="AE3" s="148"/>
      <c r="AF3" s="148"/>
      <c r="AG3" s="148"/>
      <c r="AH3" s="148"/>
      <c r="AI3" s="148"/>
      <c r="AJ3" s="148"/>
    </row>
    <row r="4" spans="1:109" s="94" customFormat="1" ht="14.1" hidden="1" customHeight="1" x14ac:dyDescent="0.3">
      <c r="A4" s="91"/>
      <c r="B4" s="96"/>
      <c r="C4" s="96"/>
      <c r="D4" s="96"/>
      <c r="E4" s="97"/>
      <c r="F4" s="95"/>
      <c r="G4" s="98"/>
      <c r="H4" s="98"/>
      <c r="I4" s="98"/>
      <c r="J4" s="97"/>
      <c r="K4" s="91"/>
      <c r="L4" s="91"/>
      <c r="M4" s="91"/>
      <c r="N4" s="91"/>
      <c r="O4" s="91"/>
      <c r="P4" s="91"/>
      <c r="Q4" s="91"/>
      <c r="R4" s="91"/>
      <c r="S4" s="91"/>
      <c r="T4" s="91"/>
      <c r="U4" s="91"/>
      <c r="V4" s="91"/>
      <c r="W4" s="91"/>
      <c r="X4" s="91"/>
      <c r="Y4" s="91"/>
      <c r="Z4" s="91"/>
      <c r="AA4" s="91"/>
      <c r="AB4" s="91"/>
      <c r="AC4" s="91"/>
      <c r="AD4" s="148"/>
      <c r="AE4" s="148"/>
      <c r="AF4" s="148"/>
      <c r="AG4" s="148"/>
      <c r="AH4" s="148"/>
      <c r="AI4" s="148"/>
      <c r="AJ4" s="148"/>
    </row>
    <row r="5" spans="1:109" s="94" customFormat="1" ht="6" hidden="1" customHeight="1" x14ac:dyDescent="0.3">
      <c r="A5" s="91"/>
      <c r="B5" s="91"/>
      <c r="C5" s="91"/>
      <c r="D5" s="91"/>
      <c r="E5" s="91"/>
      <c r="F5" s="91"/>
      <c r="G5" s="91"/>
      <c r="H5" s="91"/>
      <c r="I5" s="91"/>
      <c r="J5" s="91"/>
      <c r="K5" s="91"/>
      <c r="L5" s="91"/>
      <c r="M5" s="91"/>
      <c r="N5" s="91"/>
      <c r="O5" s="91"/>
      <c r="P5" s="91"/>
      <c r="Q5" s="91"/>
      <c r="R5" s="93">
        <f>COUNTA('game1 (1):game1 (40)'!$C$2)</f>
        <v>28</v>
      </c>
      <c r="S5" s="91"/>
      <c r="T5" s="91"/>
      <c r="U5" s="91"/>
      <c r="V5" s="93">
        <f>SUM('game1 (1):game1 (40)'!$G$4)</f>
        <v>20</v>
      </c>
      <c r="W5" s="93">
        <f>SUM('game1 (1):game1 (40)'!$I$4)</f>
        <v>8</v>
      </c>
      <c r="X5" s="93"/>
      <c r="Y5" s="93"/>
      <c r="Z5" s="93"/>
      <c r="AA5" s="93"/>
      <c r="AB5" s="93">
        <f>SUM('game1 (1):game1 (40)'!$H$4)</f>
        <v>7</v>
      </c>
      <c r="AC5" s="93">
        <f>SUM('game1 (1):game1 (40)'!$J$4)</f>
        <v>3</v>
      </c>
      <c r="AD5" s="148"/>
      <c r="AE5" s="148"/>
      <c r="AF5" s="148"/>
      <c r="AG5" s="148"/>
      <c r="AH5" s="148"/>
      <c r="AI5" s="148"/>
      <c r="AJ5" s="148"/>
    </row>
    <row r="6" spans="1:109" s="94" customFormat="1" ht="36.6" customHeight="1" thickBot="1" x14ac:dyDescent="0.4">
      <c r="A6" s="144" t="s">
        <v>153</v>
      </c>
      <c r="B6" s="144" t="s">
        <v>120</v>
      </c>
      <c r="C6" s="144" t="s">
        <v>121</v>
      </c>
      <c r="D6" s="144" t="s">
        <v>122</v>
      </c>
      <c r="E6" s="144" t="s">
        <v>135</v>
      </c>
      <c r="F6" s="144" t="s">
        <v>123</v>
      </c>
      <c r="G6" s="144" t="s">
        <v>124</v>
      </c>
      <c r="H6" s="144" t="s">
        <v>136</v>
      </c>
      <c r="I6" s="144" t="s">
        <v>125</v>
      </c>
      <c r="J6" s="144" t="s">
        <v>126</v>
      </c>
      <c r="K6" s="144" t="s">
        <v>137</v>
      </c>
      <c r="L6" s="144" t="s">
        <v>154</v>
      </c>
      <c r="M6" s="144" t="s">
        <v>127</v>
      </c>
      <c r="N6" s="144" t="s">
        <v>128</v>
      </c>
      <c r="O6" s="144" t="s">
        <v>140</v>
      </c>
      <c r="P6" s="144" t="s">
        <v>129</v>
      </c>
      <c r="Q6" s="144" t="s">
        <v>130</v>
      </c>
      <c r="R6" s="144" t="s">
        <v>131</v>
      </c>
      <c r="S6" s="144" t="s">
        <v>155</v>
      </c>
      <c r="T6" s="144" t="s">
        <v>133</v>
      </c>
      <c r="U6" s="144" t="s">
        <v>156</v>
      </c>
      <c r="V6" s="144" t="s">
        <v>172</v>
      </c>
      <c r="W6" s="144" t="s">
        <v>173</v>
      </c>
      <c r="X6" s="144" t="s">
        <v>157</v>
      </c>
      <c r="Y6" s="144" t="s">
        <v>158</v>
      </c>
      <c r="Z6" s="144" t="s">
        <v>159</v>
      </c>
      <c r="AA6" s="144" t="s">
        <v>160</v>
      </c>
      <c r="AB6" s="144" t="s">
        <v>161</v>
      </c>
      <c r="AC6" s="144" t="s">
        <v>162</v>
      </c>
      <c r="AD6" s="154" t="s">
        <v>179</v>
      </c>
      <c r="AE6" s="154" t="s">
        <v>180</v>
      </c>
      <c r="AF6" s="154" t="s">
        <v>181</v>
      </c>
      <c r="AG6" s="154" t="s">
        <v>166</v>
      </c>
      <c r="AH6" s="154" t="s">
        <v>182</v>
      </c>
      <c r="AI6" s="154" t="s">
        <v>184</v>
      </c>
      <c r="AJ6" s="234" t="s">
        <v>183</v>
      </c>
      <c r="AK6" s="234" t="s">
        <v>1</v>
      </c>
      <c r="AL6"/>
      <c r="AM6"/>
      <c r="AN6"/>
      <c r="AU6" s="228" t="s">
        <v>179</v>
      </c>
      <c r="AV6" s="228" t="s">
        <v>120</v>
      </c>
      <c r="AW6" s="228" t="s">
        <v>121</v>
      </c>
      <c r="AX6" s="228" t="s">
        <v>122</v>
      </c>
      <c r="AY6" s="228" t="s">
        <v>135</v>
      </c>
      <c r="AZ6" s="228" t="s">
        <v>123</v>
      </c>
      <c r="BA6" s="228" t="s">
        <v>124</v>
      </c>
      <c r="BB6" s="228" t="s">
        <v>136</v>
      </c>
      <c r="BC6" s="228" t="s">
        <v>125</v>
      </c>
      <c r="BD6" s="228" t="s">
        <v>126</v>
      </c>
      <c r="BE6" s="228" t="s">
        <v>137</v>
      </c>
      <c r="BF6" s="228" t="s">
        <v>154</v>
      </c>
      <c r="BG6" s="228" t="s">
        <v>127</v>
      </c>
      <c r="BH6" s="228" t="s">
        <v>128</v>
      </c>
      <c r="BI6" s="228" t="s">
        <v>140</v>
      </c>
      <c r="BJ6" s="228" t="s">
        <v>129</v>
      </c>
      <c r="BK6" s="228" t="s">
        <v>130</v>
      </c>
      <c r="BL6" s="228" t="s">
        <v>131</v>
      </c>
      <c r="BM6" s="228" t="s">
        <v>155</v>
      </c>
      <c r="BN6" s="228" t="s">
        <v>133</v>
      </c>
      <c r="BO6" s="228" t="s">
        <v>156</v>
      </c>
      <c r="BP6" s="228" t="s">
        <v>172</v>
      </c>
      <c r="BQ6" s="228" t="s">
        <v>173</v>
      </c>
      <c r="BR6" s="228" t="s">
        <v>157</v>
      </c>
      <c r="BS6" s="228" t="s">
        <v>158</v>
      </c>
      <c r="BT6" s="228" t="s">
        <v>159</v>
      </c>
      <c r="BU6" s="228" t="s">
        <v>160</v>
      </c>
      <c r="BV6" s="228" t="s">
        <v>161</v>
      </c>
      <c r="BW6" s="228" t="s">
        <v>162</v>
      </c>
      <c r="BX6" s="229" t="s">
        <v>356</v>
      </c>
      <c r="BY6" s="229" t="s">
        <v>357</v>
      </c>
      <c r="BZ6" s="229" t="s">
        <v>358</v>
      </c>
      <c r="CA6" s="229" t="s">
        <v>359</v>
      </c>
      <c r="CB6" s="229" t="s">
        <v>360</v>
      </c>
      <c r="CC6" s="229" t="s">
        <v>361</v>
      </c>
      <c r="CD6" s="229" t="s">
        <v>362</v>
      </c>
      <c r="CE6" s="229" t="s">
        <v>363</v>
      </c>
      <c r="CF6" s="229" t="s">
        <v>364</v>
      </c>
      <c r="CG6" s="229" t="s">
        <v>365</v>
      </c>
      <c r="CH6" s="229" t="s">
        <v>366</v>
      </c>
      <c r="CI6" s="229" t="s">
        <v>367</v>
      </c>
      <c r="CJ6" s="229" t="s">
        <v>368</v>
      </c>
      <c r="CK6" s="229" t="s">
        <v>369</v>
      </c>
      <c r="CL6" s="229" t="s">
        <v>370</v>
      </c>
      <c r="CM6" s="229" t="s">
        <v>371</v>
      </c>
      <c r="CN6" s="229" t="s">
        <v>372</v>
      </c>
      <c r="CO6" s="229" t="s">
        <v>373</v>
      </c>
      <c r="CP6" s="229" t="s">
        <v>374</v>
      </c>
      <c r="CQ6" s="229" t="s">
        <v>375</v>
      </c>
      <c r="CR6" s="229" t="s">
        <v>376</v>
      </c>
      <c r="CS6" s="229" t="s">
        <v>377</v>
      </c>
      <c r="CT6" s="229" t="s">
        <v>378</v>
      </c>
      <c r="CU6" s="229" t="s">
        <v>379</v>
      </c>
      <c r="CV6" s="229" t="s">
        <v>380</v>
      </c>
      <c r="CW6" s="229" t="s">
        <v>381</v>
      </c>
      <c r="CX6" s="229" t="s">
        <v>382</v>
      </c>
      <c r="CY6" s="229" t="s">
        <v>383</v>
      </c>
      <c r="CZ6" s="229" t="s">
        <v>2</v>
      </c>
      <c r="DA6" s="229" t="s">
        <v>352</v>
      </c>
      <c r="DB6" s="229" t="s">
        <v>353</v>
      </c>
      <c r="DC6" s="229" t="s">
        <v>354</v>
      </c>
      <c r="DD6" s="229" t="s">
        <v>355</v>
      </c>
      <c r="DE6" s="229" t="s">
        <v>1</v>
      </c>
    </row>
    <row r="7" spans="1:109" s="94" customFormat="1" ht="12.75" customHeight="1" x14ac:dyDescent="0.35">
      <c r="A7" s="99" t="str">
        <f>IF(OR(Roster!A7&lt;&gt;"",Roster!B7&lt;&gt;""),PROPER(Roster!B7)&amp;", "&amp;Roster!A7,"")</f>
        <v>Payton Watt, 24</v>
      </c>
      <c r="B7" s="100">
        <f>SUM('game1 (1):game1 (40)'!C7)</f>
        <v>28</v>
      </c>
      <c r="C7" s="101">
        <f>(SUM('game1 (1):game1 (40)'!D7))</f>
        <v>65</v>
      </c>
      <c r="D7" s="101">
        <f>(SUM('game1 (1):game1 (40)'!E7))</f>
        <v>191</v>
      </c>
      <c r="E7" s="102">
        <f>IF(D7&gt;0,C7/D7,"")</f>
        <v>0.34031413612565448</v>
      </c>
      <c r="F7" s="101">
        <f>(SUM('game1 (1):game1 (40)'!F7))</f>
        <v>139</v>
      </c>
      <c r="G7" s="101">
        <f>(SUM('game1 (1):game1 (40)'!G7))</f>
        <v>242</v>
      </c>
      <c r="H7" s="102">
        <f>IF(G7&gt;0,F7/G7,"")</f>
        <v>0.57438016528925617</v>
      </c>
      <c r="I7" s="101">
        <f>(SUM('game1 (1):game1 (40)'!H7))</f>
        <v>58</v>
      </c>
      <c r="J7" s="101">
        <f>(SUM('game1 (1):game1 (40)'!I7))</f>
        <v>85</v>
      </c>
      <c r="K7" s="102">
        <f>IF(J7&gt;0,I7/J7,"")</f>
        <v>0.68235294117647061</v>
      </c>
      <c r="L7" s="101">
        <f>(SUM('game1 (1):game1 (40)'!Q7))</f>
        <v>531</v>
      </c>
      <c r="M7" s="101">
        <f>(SUM('game1 (1):game1 (40)'!J7))</f>
        <v>57</v>
      </c>
      <c r="N7" s="101">
        <f>(SUM('game1 (1):game1 (40)'!K7))</f>
        <v>126</v>
      </c>
      <c r="O7" s="101">
        <f>(SUM('game1 (1):game1 (40)'!W7))</f>
        <v>183</v>
      </c>
      <c r="P7" s="101">
        <f>(SUM('game1 (1):game1 (40)'!L7))</f>
        <v>76</v>
      </c>
      <c r="Q7" s="101">
        <f>(SUM('game1 (1):game1 (40)'!M7))</f>
        <v>33</v>
      </c>
      <c r="R7" s="101">
        <f>(SUM('game1 (1):game1 (40)'!N7))</f>
        <v>11</v>
      </c>
      <c r="S7" s="101">
        <f>(SUM('game1 (1):game1 (40)'!O7))</f>
        <v>58</v>
      </c>
      <c r="T7" s="100">
        <f>(SUM('game1 (1):game1 (40)'!P7))</f>
        <v>53</v>
      </c>
      <c r="U7" s="103">
        <f>IF($B7&gt;0,L7/$B7,"")</f>
        <v>18.964285714285715</v>
      </c>
      <c r="V7" s="103">
        <f>IF($B7&gt;0,M7/$B7,0)</f>
        <v>2.0357142857142856</v>
      </c>
      <c r="W7" s="103">
        <f>IF($B7&gt;0,N7/$B7,0)</f>
        <v>4.5</v>
      </c>
      <c r="X7" s="103">
        <f t="shared" ref="X7:AC22" si="0">IF($B7&gt;0,O7/$B7,0)</f>
        <v>6.5357142857142856</v>
      </c>
      <c r="Y7" s="103">
        <f t="shared" si="0"/>
        <v>2.7142857142857144</v>
      </c>
      <c r="Z7" s="103">
        <f t="shared" si="0"/>
        <v>1.1785714285714286</v>
      </c>
      <c r="AA7" s="103">
        <f t="shared" si="0"/>
        <v>0.39285714285714285</v>
      </c>
      <c r="AB7" s="103">
        <f t="shared" si="0"/>
        <v>2.0714285714285716</v>
      </c>
      <c r="AC7" s="104">
        <f t="shared" si="0"/>
        <v>1.8928571428571428</v>
      </c>
      <c r="AD7" s="149" t="str">
        <f>Roster!$B$1</f>
        <v>Upton</v>
      </c>
      <c r="AE7" s="150">
        <f>IF($B7&gt;0,$D7/$B7,0)</f>
        <v>6.8214285714285712</v>
      </c>
      <c r="AF7" s="150">
        <f>IF($B7&gt;0,$J7/$B7,0)</f>
        <v>3.0357142857142856</v>
      </c>
      <c r="AG7" s="151">
        <f>IF($D7+$G7&gt;0,($C7+$F7)/($D7+$G7),0)</f>
        <v>0.47113163972286376</v>
      </c>
      <c r="AH7" s="150">
        <f>IF($B7&gt;0,($D7+$G7)/$B7,0)</f>
        <v>15.464285714285714</v>
      </c>
      <c r="AI7" s="149" t="str">
        <f>Roster!$D$2</f>
        <v>Northeast</v>
      </c>
      <c r="AJ7" s="235">
        <f>$B$31</f>
        <v>28</v>
      </c>
      <c r="AK7" s="153" t="str">
        <f>$P$1</f>
        <v>2A BB</v>
      </c>
      <c r="AL7"/>
      <c r="AM7"/>
      <c r="AN7"/>
      <c r="AU7" s="230" t="str">
        <f>Roster!$B$1</f>
        <v>Upton</v>
      </c>
      <c r="AV7" s="231">
        <f>B$31</f>
        <v>28</v>
      </c>
      <c r="AW7" s="231">
        <f t="shared" ref="AW7:BW7" si="1">C$31</f>
        <v>185</v>
      </c>
      <c r="AX7" s="231">
        <f t="shared" si="1"/>
        <v>587</v>
      </c>
      <c r="AY7" s="232">
        <f t="shared" si="1"/>
        <v>0.31516183986371382</v>
      </c>
      <c r="AZ7" s="231">
        <f t="shared" si="1"/>
        <v>538</v>
      </c>
      <c r="BA7" s="231">
        <f t="shared" si="1"/>
        <v>1013</v>
      </c>
      <c r="BB7" s="232">
        <f t="shared" si="1"/>
        <v>0.53109575518262586</v>
      </c>
      <c r="BC7" s="231">
        <f t="shared" si="1"/>
        <v>293</v>
      </c>
      <c r="BD7" s="231">
        <f t="shared" si="1"/>
        <v>478</v>
      </c>
      <c r="BE7" s="232">
        <f t="shared" si="1"/>
        <v>0.61297071129707115</v>
      </c>
      <c r="BF7" s="231">
        <f t="shared" si="1"/>
        <v>1924</v>
      </c>
      <c r="BG7" s="231">
        <f t="shared" si="1"/>
        <v>374</v>
      </c>
      <c r="BH7" s="231">
        <f t="shared" si="1"/>
        <v>633</v>
      </c>
      <c r="BI7" s="231">
        <f t="shared" si="1"/>
        <v>1007</v>
      </c>
      <c r="BJ7" s="231">
        <f t="shared" si="1"/>
        <v>513</v>
      </c>
      <c r="BK7" s="231">
        <f t="shared" si="1"/>
        <v>316</v>
      </c>
      <c r="BL7" s="231">
        <f t="shared" si="1"/>
        <v>24</v>
      </c>
      <c r="BM7" s="231">
        <f t="shared" si="1"/>
        <v>378</v>
      </c>
      <c r="BN7" s="231">
        <f t="shared" si="1"/>
        <v>434</v>
      </c>
      <c r="BO7" s="233">
        <f t="shared" si="1"/>
        <v>68.714285714285708</v>
      </c>
      <c r="BP7" s="233">
        <f t="shared" si="1"/>
        <v>13.357142857142858</v>
      </c>
      <c r="BQ7" s="233">
        <f t="shared" si="1"/>
        <v>22.607142857142858</v>
      </c>
      <c r="BR7" s="233">
        <f t="shared" si="1"/>
        <v>35.964285714285715</v>
      </c>
      <c r="BS7" s="233">
        <f t="shared" si="1"/>
        <v>18.321428571428573</v>
      </c>
      <c r="BT7" s="233">
        <f t="shared" si="1"/>
        <v>11.285714285714286</v>
      </c>
      <c r="BU7" s="233">
        <f t="shared" si="1"/>
        <v>0.8571428571428571</v>
      </c>
      <c r="BV7" s="233">
        <f t="shared" si="1"/>
        <v>13.5</v>
      </c>
      <c r="BW7" s="233">
        <f t="shared" si="1"/>
        <v>15.5</v>
      </c>
      <c r="BX7" s="231">
        <f>B$32</f>
        <v>28</v>
      </c>
      <c r="BY7" s="231">
        <f t="shared" ref="BY7:CY7" si="2">C$32</f>
        <v>121</v>
      </c>
      <c r="BZ7" s="231">
        <f t="shared" si="2"/>
        <v>413</v>
      </c>
      <c r="CA7" s="232">
        <f t="shared" si="2"/>
        <v>0.29297820823244553</v>
      </c>
      <c r="CB7" s="231">
        <f t="shared" si="2"/>
        <v>419</v>
      </c>
      <c r="CC7" s="231">
        <f t="shared" si="2"/>
        <v>957</v>
      </c>
      <c r="CD7" s="232">
        <f t="shared" si="2"/>
        <v>0.43782654127481713</v>
      </c>
      <c r="CE7" s="231">
        <f t="shared" si="2"/>
        <v>218</v>
      </c>
      <c r="CF7" s="231">
        <f t="shared" si="2"/>
        <v>410</v>
      </c>
      <c r="CG7" s="232">
        <f t="shared" si="2"/>
        <v>0.53170731707317076</v>
      </c>
      <c r="CH7" s="231">
        <f t="shared" si="2"/>
        <v>1419</v>
      </c>
      <c r="CI7" s="231">
        <f t="shared" si="2"/>
        <v>262</v>
      </c>
      <c r="CJ7" s="231">
        <f t="shared" si="2"/>
        <v>580</v>
      </c>
      <c r="CK7" s="231">
        <f t="shared" si="2"/>
        <v>842</v>
      </c>
      <c r="CL7" s="231">
        <f t="shared" si="2"/>
        <v>238</v>
      </c>
      <c r="CM7" s="231">
        <f t="shared" si="2"/>
        <v>164</v>
      </c>
      <c r="CN7" s="231">
        <f t="shared" si="2"/>
        <v>33</v>
      </c>
      <c r="CO7" s="231">
        <f t="shared" si="2"/>
        <v>562</v>
      </c>
      <c r="CP7" s="231">
        <f t="shared" si="2"/>
        <v>452</v>
      </c>
      <c r="CQ7" s="233">
        <f t="shared" si="2"/>
        <v>50.714285714285715</v>
      </c>
      <c r="CR7" s="233">
        <f t="shared" si="2"/>
        <v>9.3571428571428577</v>
      </c>
      <c r="CS7" s="233">
        <f t="shared" si="2"/>
        <v>20.714285714285715</v>
      </c>
      <c r="CT7" s="233">
        <f t="shared" si="2"/>
        <v>30.071428571428573</v>
      </c>
      <c r="CU7" s="233">
        <f t="shared" si="2"/>
        <v>8.5</v>
      </c>
      <c r="CV7" s="233">
        <f t="shared" si="2"/>
        <v>5.8571428571428568</v>
      </c>
      <c r="CW7" s="233">
        <f t="shared" si="2"/>
        <v>1.5714285714285714</v>
      </c>
      <c r="CX7" s="233">
        <f t="shared" si="2"/>
        <v>20.071428571428573</v>
      </c>
      <c r="CY7" s="233">
        <f t="shared" si="2"/>
        <v>16.142857142857142</v>
      </c>
      <c r="CZ7" s="230" t="str">
        <f>Roster!$D$2</f>
        <v>Northeast</v>
      </c>
      <c r="DA7" s="230">
        <f>$V$5</f>
        <v>20</v>
      </c>
      <c r="DB7" s="230">
        <f>$W$5</f>
        <v>8</v>
      </c>
      <c r="DC7" s="230">
        <f>$AB$5</f>
        <v>7</v>
      </c>
      <c r="DD7" s="230">
        <f>$AC$5</f>
        <v>3</v>
      </c>
      <c r="DE7" s="230" t="str">
        <f>$P$1</f>
        <v>2A BB</v>
      </c>
    </row>
    <row r="8" spans="1:109" s="94" customFormat="1" ht="12.75" customHeight="1" x14ac:dyDescent="0.35">
      <c r="A8" s="105" t="str">
        <f>IF(OR(Roster!A8&lt;&gt;"",Roster!B8&lt;&gt;""),PROPER(Roster!B8)&amp;", "&amp;Roster!A8,"")</f>
        <v>Dillon Barritt, 20</v>
      </c>
      <c r="B8" s="106">
        <f>SUM('game1 (1):game1 (40)'!C8)</f>
        <v>28</v>
      </c>
      <c r="C8" s="107">
        <f>(SUM('game1 (1):game1 (40)'!D8))</f>
        <v>66</v>
      </c>
      <c r="D8" s="107">
        <f>(SUM('game1 (1):game1 (40)'!E8))</f>
        <v>188</v>
      </c>
      <c r="E8" s="108">
        <f t="shared" ref="E8:E32" si="3">IF(D8&gt;0,C8/D8,"")</f>
        <v>0.35106382978723405</v>
      </c>
      <c r="F8" s="107">
        <f>(SUM('game1 (1):game1 (40)'!F8))</f>
        <v>38</v>
      </c>
      <c r="G8" s="107">
        <f>(SUM('game1 (1):game1 (40)'!G8))</f>
        <v>92</v>
      </c>
      <c r="H8" s="108">
        <f t="shared" ref="H8:H32" si="4">IF(G8&gt;0,F8/G8,"")</f>
        <v>0.41304347826086957</v>
      </c>
      <c r="I8" s="107">
        <f>(SUM('game1 (1):game1 (40)'!H8))</f>
        <v>30</v>
      </c>
      <c r="J8" s="107">
        <f>(SUM('game1 (1):game1 (40)'!I8))</f>
        <v>38</v>
      </c>
      <c r="K8" s="108">
        <f t="shared" ref="K8:K32" si="5">IF(J8&gt;0,I8/J8,"")</f>
        <v>0.78947368421052633</v>
      </c>
      <c r="L8" s="107">
        <f>(SUM('game1 (1):game1 (40)'!Q8))</f>
        <v>304</v>
      </c>
      <c r="M8" s="107">
        <f>(SUM('game1 (1):game1 (40)'!J8))</f>
        <v>25</v>
      </c>
      <c r="N8" s="107">
        <f>(SUM('game1 (1):game1 (40)'!K8))</f>
        <v>59</v>
      </c>
      <c r="O8" s="107">
        <f>(SUM('game1 (1):game1 (40)'!W8))</f>
        <v>84</v>
      </c>
      <c r="P8" s="107">
        <f>(SUM('game1 (1):game1 (40)'!L8))</f>
        <v>55</v>
      </c>
      <c r="Q8" s="107">
        <f>(SUM('game1 (1):game1 (40)'!M8))</f>
        <v>59</v>
      </c>
      <c r="R8" s="107">
        <f>(SUM('game1 (1):game1 (40)'!N8))</f>
        <v>1</v>
      </c>
      <c r="S8" s="107">
        <f>(SUM('game1 (1):game1 (40)'!O8))</f>
        <v>46</v>
      </c>
      <c r="T8" s="106">
        <f>(SUM('game1 (1):game1 (40)'!P8))</f>
        <v>56</v>
      </c>
      <c r="U8" s="109">
        <f t="shared" ref="U8:U30" si="6">IF($B8&gt;0,L8/$B8,"")</f>
        <v>10.857142857142858</v>
      </c>
      <c r="V8" s="109">
        <f t="shared" ref="V8:AC30" si="7">IF($B8&gt;0,M8/$B8,0)</f>
        <v>0.8928571428571429</v>
      </c>
      <c r="W8" s="109">
        <f t="shared" si="7"/>
        <v>2.1071428571428572</v>
      </c>
      <c r="X8" s="109">
        <f t="shared" si="0"/>
        <v>3</v>
      </c>
      <c r="Y8" s="109">
        <f t="shared" si="0"/>
        <v>1.9642857142857142</v>
      </c>
      <c r="Z8" s="109">
        <f t="shared" si="0"/>
        <v>2.1071428571428572</v>
      </c>
      <c r="AA8" s="109">
        <f t="shared" si="0"/>
        <v>3.5714285714285712E-2</v>
      </c>
      <c r="AB8" s="109">
        <f t="shared" si="0"/>
        <v>1.6428571428571428</v>
      </c>
      <c r="AC8" s="110">
        <f t="shared" si="0"/>
        <v>2</v>
      </c>
      <c r="AD8" s="149" t="str">
        <f>Roster!$B$1</f>
        <v>Upton</v>
      </c>
      <c r="AE8" s="150">
        <f t="shared" ref="AE8:AE32" si="8">IF($B8&gt;0,$D8/$B8,0)</f>
        <v>6.7142857142857144</v>
      </c>
      <c r="AF8" s="150">
        <f t="shared" ref="AF8:AF32" si="9">IF($B8&gt;0,$J8/$B8,0)</f>
        <v>1.3571428571428572</v>
      </c>
      <c r="AG8" s="151">
        <f t="shared" ref="AG8:AG32" si="10">IF($D8+$G8&gt;0,($C8+$F8)/($D8+$G8),0)</f>
        <v>0.37142857142857144</v>
      </c>
      <c r="AH8" s="150">
        <f t="shared" ref="AH8:AH32" si="11">IF($B8&gt;0,($D8+$G8)/$B8,0)</f>
        <v>10</v>
      </c>
      <c r="AI8" s="149" t="str">
        <f>Roster!$D$2</f>
        <v>Northeast</v>
      </c>
      <c r="AJ8" s="235">
        <f t="shared" ref="AJ8:AJ30" si="12">$B$31</f>
        <v>28</v>
      </c>
      <c r="AK8" s="153" t="str">
        <f t="shared" ref="AK8:AK30" si="13">$P$1</f>
        <v>2A BB</v>
      </c>
      <c r="AL8"/>
      <c r="AM8"/>
      <c r="AN8"/>
    </row>
    <row r="9" spans="1:109" s="94" customFormat="1" ht="12.75" customHeight="1" x14ac:dyDescent="0.35">
      <c r="A9" s="111" t="str">
        <f>IF(OR(Roster!A9&lt;&gt;"",Roster!B9&lt;&gt;""),PROPER(Roster!B9)&amp;", "&amp;Roster!A9,"")</f>
        <v>Dawson Butts, 14</v>
      </c>
      <c r="B9" s="112">
        <f>SUM('game1 (1):game1 (40)'!C9)</f>
        <v>28</v>
      </c>
      <c r="C9" s="101">
        <f>(SUM('game1 (1):game1 (40)'!D9))</f>
        <v>3</v>
      </c>
      <c r="D9" s="101">
        <f>(SUM('game1 (1):game1 (40)'!E9))</f>
        <v>15</v>
      </c>
      <c r="E9" s="113">
        <f t="shared" si="3"/>
        <v>0.2</v>
      </c>
      <c r="F9" s="101">
        <f>(SUM('game1 (1):game1 (40)'!F9))</f>
        <v>47</v>
      </c>
      <c r="G9" s="101">
        <f>(SUM('game1 (1):game1 (40)'!G9))</f>
        <v>99</v>
      </c>
      <c r="H9" s="113">
        <f t="shared" si="4"/>
        <v>0.47474747474747475</v>
      </c>
      <c r="I9" s="101">
        <f>(SUM('game1 (1):game1 (40)'!H9))</f>
        <v>19</v>
      </c>
      <c r="J9" s="101">
        <f>(SUM('game1 (1):game1 (40)'!I9))</f>
        <v>59</v>
      </c>
      <c r="K9" s="113">
        <f t="shared" si="5"/>
        <v>0.32203389830508472</v>
      </c>
      <c r="L9" s="101">
        <f>(SUM('game1 (1):game1 (40)'!Q9))</f>
        <v>122</v>
      </c>
      <c r="M9" s="101">
        <f>(SUM('game1 (1):game1 (40)'!J9))</f>
        <v>56</v>
      </c>
      <c r="N9" s="101">
        <f>(SUM('game1 (1):game1 (40)'!K9))</f>
        <v>69</v>
      </c>
      <c r="O9" s="101">
        <f>(SUM('game1 (1):game1 (40)'!W9))</f>
        <v>125</v>
      </c>
      <c r="P9" s="101">
        <f>(SUM('game1 (1):game1 (40)'!L9))</f>
        <v>94</v>
      </c>
      <c r="Q9" s="101">
        <f>(SUM('game1 (1):game1 (40)'!M9))</f>
        <v>57</v>
      </c>
      <c r="R9" s="101">
        <f>(SUM('game1 (1):game1 (40)'!N9))</f>
        <v>3</v>
      </c>
      <c r="S9" s="101">
        <f>(SUM('game1 (1):game1 (40)'!O9))</f>
        <v>44</v>
      </c>
      <c r="T9" s="112">
        <f>(SUM('game1 (1):game1 (40)'!P9))</f>
        <v>50</v>
      </c>
      <c r="U9" s="103">
        <f t="shared" si="6"/>
        <v>4.3571428571428568</v>
      </c>
      <c r="V9" s="103">
        <f t="shared" si="7"/>
        <v>2</v>
      </c>
      <c r="W9" s="103">
        <f t="shared" si="7"/>
        <v>2.4642857142857144</v>
      </c>
      <c r="X9" s="103">
        <f t="shared" si="0"/>
        <v>4.4642857142857144</v>
      </c>
      <c r="Y9" s="103">
        <f t="shared" si="0"/>
        <v>3.3571428571428572</v>
      </c>
      <c r="Z9" s="103">
        <f t="shared" si="0"/>
        <v>2.0357142857142856</v>
      </c>
      <c r="AA9" s="103">
        <f t="shared" si="0"/>
        <v>0.10714285714285714</v>
      </c>
      <c r="AB9" s="103">
        <f t="shared" si="0"/>
        <v>1.5714285714285714</v>
      </c>
      <c r="AC9" s="114">
        <f t="shared" si="0"/>
        <v>1.7857142857142858</v>
      </c>
      <c r="AD9" s="149" t="str">
        <f>Roster!$B$1</f>
        <v>Upton</v>
      </c>
      <c r="AE9" s="150">
        <f t="shared" si="8"/>
        <v>0.5357142857142857</v>
      </c>
      <c r="AF9" s="150">
        <f t="shared" si="9"/>
        <v>2.1071428571428572</v>
      </c>
      <c r="AG9" s="151">
        <f t="shared" si="10"/>
        <v>0.43859649122807015</v>
      </c>
      <c r="AH9" s="150">
        <f t="shared" si="11"/>
        <v>4.0714285714285712</v>
      </c>
      <c r="AI9" s="149" t="str">
        <f>Roster!$D$2</f>
        <v>Northeast</v>
      </c>
      <c r="AJ9" s="235">
        <f t="shared" si="12"/>
        <v>28</v>
      </c>
      <c r="AK9" s="153" t="str">
        <f t="shared" si="13"/>
        <v>2A BB</v>
      </c>
      <c r="AL9"/>
      <c r="AM9"/>
      <c r="AN9"/>
    </row>
    <row r="10" spans="1:109" s="94" customFormat="1" ht="12.75" customHeight="1" x14ac:dyDescent="0.35">
      <c r="A10" s="105" t="str">
        <f>IF(OR(Roster!A10&lt;&gt;"",Roster!B10&lt;&gt;""),PROPER(Roster!B10)&amp;", "&amp;Roster!A10,"")</f>
        <v>Jayden Caylor, 12</v>
      </c>
      <c r="B10" s="106">
        <f>SUM('game1 (1):game1 (40)'!C10)</f>
        <v>23</v>
      </c>
      <c r="C10" s="107">
        <f>(SUM('game1 (1):game1 (40)'!D10))</f>
        <v>8</v>
      </c>
      <c r="D10" s="107">
        <f>(SUM('game1 (1):game1 (40)'!E10))</f>
        <v>20</v>
      </c>
      <c r="E10" s="108">
        <f t="shared" si="3"/>
        <v>0.4</v>
      </c>
      <c r="F10" s="107">
        <f>(SUM('game1 (1):game1 (40)'!F10))</f>
        <v>42</v>
      </c>
      <c r="G10" s="107">
        <f>(SUM('game1 (1):game1 (40)'!G10))</f>
        <v>78</v>
      </c>
      <c r="H10" s="108">
        <f t="shared" si="4"/>
        <v>0.53846153846153844</v>
      </c>
      <c r="I10" s="107">
        <f>(SUM('game1 (1):game1 (40)'!H10))</f>
        <v>30</v>
      </c>
      <c r="J10" s="107">
        <f>(SUM('game1 (1):game1 (40)'!I10))</f>
        <v>50</v>
      </c>
      <c r="K10" s="108">
        <f t="shared" si="5"/>
        <v>0.6</v>
      </c>
      <c r="L10" s="107">
        <f>(SUM('game1 (1):game1 (40)'!Q10))</f>
        <v>138</v>
      </c>
      <c r="M10" s="107">
        <f>(SUM('game1 (1):game1 (40)'!J10))</f>
        <v>43</v>
      </c>
      <c r="N10" s="107">
        <f>(SUM('game1 (1):game1 (40)'!K10))</f>
        <v>66</v>
      </c>
      <c r="O10" s="107">
        <f>(SUM('game1 (1):game1 (40)'!W10))</f>
        <v>109</v>
      </c>
      <c r="P10" s="107">
        <f>(SUM('game1 (1):game1 (40)'!L10))</f>
        <v>58</v>
      </c>
      <c r="Q10" s="107">
        <f>(SUM('game1 (1):game1 (40)'!M10))</f>
        <v>54</v>
      </c>
      <c r="R10" s="107">
        <f>(SUM('game1 (1):game1 (40)'!N10))</f>
        <v>2</v>
      </c>
      <c r="S10" s="107">
        <f>(SUM('game1 (1):game1 (40)'!O10))</f>
        <v>46</v>
      </c>
      <c r="T10" s="106">
        <f>(SUM('game1 (1):game1 (40)'!P10))</f>
        <v>62</v>
      </c>
      <c r="U10" s="109">
        <f t="shared" si="6"/>
        <v>6</v>
      </c>
      <c r="V10" s="109">
        <f t="shared" si="7"/>
        <v>1.8695652173913044</v>
      </c>
      <c r="W10" s="109">
        <f t="shared" si="7"/>
        <v>2.8695652173913042</v>
      </c>
      <c r="X10" s="109">
        <f t="shared" si="0"/>
        <v>4.7391304347826084</v>
      </c>
      <c r="Y10" s="109">
        <f t="shared" si="0"/>
        <v>2.5217391304347827</v>
      </c>
      <c r="Z10" s="109">
        <f t="shared" si="0"/>
        <v>2.347826086956522</v>
      </c>
      <c r="AA10" s="109">
        <f t="shared" si="0"/>
        <v>8.6956521739130432E-2</v>
      </c>
      <c r="AB10" s="109">
        <f t="shared" si="0"/>
        <v>2</v>
      </c>
      <c r="AC10" s="110">
        <f t="shared" si="0"/>
        <v>2.6956521739130435</v>
      </c>
      <c r="AD10" s="149" t="str">
        <f>Roster!$B$1</f>
        <v>Upton</v>
      </c>
      <c r="AE10" s="150">
        <f t="shared" si="8"/>
        <v>0.86956521739130432</v>
      </c>
      <c r="AF10" s="150">
        <f t="shared" si="9"/>
        <v>2.1739130434782608</v>
      </c>
      <c r="AG10" s="151">
        <f t="shared" si="10"/>
        <v>0.51020408163265307</v>
      </c>
      <c r="AH10" s="150">
        <f t="shared" si="11"/>
        <v>4.2608695652173916</v>
      </c>
      <c r="AI10" s="149" t="str">
        <f>Roster!$D$2</f>
        <v>Northeast</v>
      </c>
      <c r="AJ10" s="235">
        <f t="shared" si="12"/>
        <v>28</v>
      </c>
      <c r="AK10" s="153" t="str">
        <f t="shared" si="13"/>
        <v>2A BB</v>
      </c>
      <c r="AL10"/>
      <c r="AM10"/>
      <c r="AN10"/>
    </row>
    <row r="11" spans="1:109" s="94" customFormat="1" ht="12.75" customHeight="1" x14ac:dyDescent="0.35">
      <c r="A11" s="111" t="str">
        <f>IF(OR(Roster!A11&lt;&gt;"",Roster!B11&lt;&gt;""),PROPER(Roster!B11)&amp;", "&amp;Roster!A11,"")</f>
        <v>Clayton Louderback, 23</v>
      </c>
      <c r="B11" s="112">
        <f>SUM('game1 (1):game1 (40)'!C11)</f>
        <v>23</v>
      </c>
      <c r="C11" s="101">
        <f>(SUM('game1 (1):game1 (40)'!D11))</f>
        <v>14</v>
      </c>
      <c r="D11" s="101">
        <f>(SUM('game1 (1):game1 (40)'!E11))</f>
        <v>52</v>
      </c>
      <c r="E11" s="113">
        <f t="shared" si="3"/>
        <v>0.26923076923076922</v>
      </c>
      <c r="F11" s="101">
        <f>(SUM('game1 (1):game1 (40)'!F11))</f>
        <v>138</v>
      </c>
      <c r="G11" s="101">
        <f>(SUM('game1 (1):game1 (40)'!G11))</f>
        <v>266</v>
      </c>
      <c r="H11" s="113">
        <f t="shared" si="4"/>
        <v>0.51879699248120303</v>
      </c>
      <c r="I11" s="101">
        <f>(SUM('game1 (1):game1 (40)'!H11))</f>
        <v>74</v>
      </c>
      <c r="J11" s="101">
        <f>(SUM('game1 (1):game1 (40)'!I11))</f>
        <v>119</v>
      </c>
      <c r="K11" s="113">
        <f t="shared" si="5"/>
        <v>0.62184873949579833</v>
      </c>
      <c r="L11" s="101">
        <f>(SUM('game1 (1):game1 (40)'!Q11))</f>
        <v>392</v>
      </c>
      <c r="M11" s="101">
        <f>(SUM('game1 (1):game1 (40)'!J11))</f>
        <v>74</v>
      </c>
      <c r="N11" s="101">
        <f>(SUM('game1 (1):game1 (40)'!K11))</f>
        <v>124</v>
      </c>
      <c r="O11" s="101">
        <f>(SUM('game1 (1):game1 (40)'!W11))</f>
        <v>198</v>
      </c>
      <c r="P11" s="101">
        <f>(SUM('game1 (1):game1 (40)'!L11))</f>
        <v>68</v>
      </c>
      <c r="Q11" s="101">
        <f>(SUM('game1 (1):game1 (40)'!M11))</f>
        <v>53</v>
      </c>
      <c r="R11" s="101">
        <f>(SUM('game1 (1):game1 (40)'!N11))</f>
        <v>5</v>
      </c>
      <c r="S11" s="101">
        <f>(SUM('game1 (1):game1 (40)'!O11))</f>
        <v>68</v>
      </c>
      <c r="T11" s="112">
        <f>(SUM('game1 (1):game1 (40)'!P11))</f>
        <v>59</v>
      </c>
      <c r="U11" s="103">
        <f t="shared" si="6"/>
        <v>17.043478260869566</v>
      </c>
      <c r="V11" s="103">
        <f t="shared" si="7"/>
        <v>3.2173913043478262</v>
      </c>
      <c r="W11" s="103">
        <f t="shared" si="7"/>
        <v>5.3913043478260869</v>
      </c>
      <c r="X11" s="103">
        <f t="shared" si="0"/>
        <v>8.6086956521739122</v>
      </c>
      <c r="Y11" s="103">
        <f t="shared" si="0"/>
        <v>2.9565217391304346</v>
      </c>
      <c r="Z11" s="103">
        <f t="shared" si="0"/>
        <v>2.3043478260869565</v>
      </c>
      <c r="AA11" s="103">
        <f t="shared" si="0"/>
        <v>0.21739130434782608</v>
      </c>
      <c r="AB11" s="103">
        <f t="shared" si="0"/>
        <v>2.9565217391304346</v>
      </c>
      <c r="AC11" s="114">
        <f t="shared" si="0"/>
        <v>2.5652173913043477</v>
      </c>
      <c r="AD11" s="149" t="str">
        <f>Roster!$B$1</f>
        <v>Upton</v>
      </c>
      <c r="AE11" s="150">
        <f t="shared" si="8"/>
        <v>2.2608695652173911</v>
      </c>
      <c r="AF11" s="150">
        <f t="shared" si="9"/>
        <v>5.1739130434782608</v>
      </c>
      <c r="AG11" s="151">
        <f t="shared" si="10"/>
        <v>0.4779874213836478</v>
      </c>
      <c r="AH11" s="150">
        <f t="shared" si="11"/>
        <v>13.826086956521738</v>
      </c>
      <c r="AI11" s="149" t="str">
        <f>Roster!$D$2</f>
        <v>Northeast</v>
      </c>
      <c r="AJ11" s="235">
        <f t="shared" si="12"/>
        <v>28</v>
      </c>
      <c r="AK11" s="153" t="str">
        <f t="shared" si="13"/>
        <v>2A BB</v>
      </c>
      <c r="AL11"/>
      <c r="AM11"/>
      <c r="AN11"/>
    </row>
    <row r="12" spans="1:109" s="94" customFormat="1" ht="12.75" customHeight="1" x14ac:dyDescent="0.35">
      <c r="A12" s="105" t="str">
        <f>IF(OR(Roster!A12&lt;&gt;"",Roster!B12&lt;&gt;""),PROPER(Roster!B12)&amp;", "&amp;Roster!A12,"")</f>
        <v>Jess Claycomb, 10</v>
      </c>
      <c r="B12" s="106">
        <f>SUM('game1 (1):game1 (40)'!C12)</f>
        <v>28</v>
      </c>
      <c r="C12" s="107">
        <f>(SUM('game1 (1):game1 (40)'!D12))</f>
        <v>16</v>
      </c>
      <c r="D12" s="107">
        <f>(SUM('game1 (1):game1 (40)'!E12))</f>
        <v>50</v>
      </c>
      <c r="E12" s="108">
        <f t="shared" si="3"/>
        <v>0.32</v>
      </c>
      <c r="F12" s="107">
        <f>(SUM('game1 (1):game1 (40)'!F12))</f>
        <v>89</v>
      </c>
      <c r="G12" s="107">
        <f>(SUM('game1 (1):game1 (40)'!G12))</f>
        <v>134</v>
      </c>
      <c r="H12" s="108">
        <f t="shared" si="4"/>
        <v>0.66417910447761197</v>
      </c>
      <c r="I12" s="107">
        <f>(SUM('game1 (1):game1 (40)'!H12))</f>
        <v>50</v>
      </c>
      <c r="J12" s="107">
        <f>(SUM('game1 (1):game1 (40)'!I12))</f>
        <v>73</v>
      </c>
      <c r="K12" s="108">
        <f t="shared" si="5"/>
        <v>0.68493150684931503</v>
      </c>
      <c r="L12" s="107">
        <f>(SUM('game1 (1):game1 (40)'!Q12))</f>
        <v>276</v>
      </c>
      <c r="M12" s="107">
        <f>(SUM('game1 (1):game1 (40)'!J12))</f>
        <v>33</v>
      </c>
      <c r="N12" s="107">
        <f>(SUM('game1 (1):game1 (40)'!K12))</f>
        <v>54</v>
      </c>
      <c r="O12" s="107">
        <f>(SUM('game1 (1):game1 (40)'!W12))</f>
        <v>87</v>
      </c>
      <c r="P12" s="107">
        <f>(SUM('game1 (1):game1 (40)'!L12))</f>
        <v>60</v>
      </c>
      <c r="Q12" s="107">
        <f>(SUM('game1 (1):game1 (40)'!M12))</f>
        <v>31</v>
      </c>
      <c r="R12" s="107">
        <f>(SUM('game1 (1):game1 (40)'!N12))</f>
        <v>1</v>
      </c>
      <c r="S12" s="107">
        <f>(SUM('game1 (1):game1 (40)'!O12))</f>
        <v>30</v>
      </c>
      <c r="T12" s="106">
        <f>(SUM('game1 (1):game1 (40)'!P12))</f>
        <v>59</v>
      </c>
      <c r="U12" s="109">
        <f t="shared" si="6"/>
        <v>9.8571428571428577</v>
      </c>
      <c r="V12" s="109">
        <f t="shared" si="7"/>
        <v>1.1785714285714286</v>
      </c>
      <c r="W12" s="109">
        <f t="shared" si="7"/>
        <v>1.9285714285714286</v>
      </c>
      <c r="X12" s="109">
        <f t="shared" si="0"/>
        <v>3.1071428571428572</v>
      </c>
      <c r="Y12" s="109">
        <f t="shared" si="0"/>
        <v>2.1428571428571428</v>
      </c>
      <c r="Z12" s="109">
        <f t="shared" si="0"/>
        <v>1.1071428571428572</v>
      </c>
      <c r="AA12" s="109">
        <f t="shared" si="0"/>
        <v>3.5714285714285712E-2</v>
      </c>
      <c r="AB12" s="109">
        <f t="shared" si="0"/>
        <v>1.0714285714285714</v>
      </c>
      <c r="AC12" s="110">
        <f t="shared" si="0"/>
        <v>2.1071428571428572</v>
      </c>
      <c r="AD12" s="149" t="str">
        <f>Roster!$B$1</f>
        <v>Upton</v>
      </c>
      <c r="AE12" s="150">
        <f t="shared" si="8"/>
        <v>1.7857142857142858</v>
      </c>
      <c r="AF12" s="150">
        <f t="shared" si="9"/>
        <v>2.6071428571428572</v>
      </c>
      <c r="AG12" s="151">
        <f t="shared" si="10"/>
        <v>0.57065217391304346</v>
      </c>
      <c r="AH12" s="150">
        <f t="shared" si="11"/>
        <v>6.5714285714285712</v>
      </c>
      <c r="AI12" s="149" t="str">
        <f>Roster!$D$2</f>
        <v>Northeast</v>
      </c>
      <c r="AJ12" s="235">
        <f t="shared" si="12"/>
        <v>28</v>
      </c>
      <c r="AK12" s="153" t="str">
        <f t="shared" si="13"/>
        <v>2A BB</v>
      </c>
      <c r="AL12"/>
      <c r="AM12"/>
      <c r="AN12"/>
    </row>
    <row r="13" spans="1:109" s="94" customFormat="1" ht="12.75" customHeight="1" x14ac:dyDescent="0.35">
      <c r="A13" s="111" t="str">
        <f>IF(OR(Roster!A13&lt;&gt;"",Roster!B13&lt;&gt;""),PROPER(Roster!B13)&amp;", "&amp;Roster!A13,"")</f>
        <v>Maxx Cowger, 4</v>
      </c>
      <c r="B13" s="112">
        <f>SUM('game1 (1):game1 (40)'!C13)</f>
        <v>4</v>
      </c>
      <c r="C13" s="101">
        <f>(SUM('game1 (1):game1 (40)'!D13))</f>
        <v>0</v>
      </c>
      <c r="D13" s="101">
        <f>(SUM('game1 (1):game1 (40)'!E13))</f>
        <v>0</v>
      </c>
      <c r="E13" s="113" t="str">
        <f t="shared" si="3"/>
        <v/>
      </c>
      <c r="F13" s="101">
        <f>(SUM('game1 (1):game1 (40)'!F13))</f>
        <v>1</v>
      </c>
      <c r="G13" s="101">
        <f>(SUM('game1 (1):game1 (40)'!G13))</f>
        <v>2</v>
      </c>
      <c r="H13" s="113">
        <f t="shared" si="4"/>
        <v>0.5</v>
      </c>
      <c r="I13" s="101">
        <f>(SUM('game1 (1):game1 (40)'!H13))</f>
        <v>5</v>
      </c>
      <c r="J13" s="101">
        <f>(SUM('game1 (1):game1 (40)'!I13))</f>
        <v>6</v>
      </c>
      <c r="K13" s="113">
        <f t="shared" si="5"/>
        <v>0.83333333333333337</v>
      </c>
      <c r="L13" s="101">
        <f>(SUM('game1 (1):game1 (40)'!Q13))</f>
        <v>7</v>
      </c>
      <c r="M13" s="101">
        <f>(SUM('game1 (1):game1 (40)'!J13))</f>
        <v>2</v>
      </c>
      <c r="N13" s="101">
        <f>(SUM('game1 (1):game1 (40)'!K13))</f>
        <v>1</v>
      </c>
      <c r="O13" s="101">
        <f>(SUM('game1 (1):game1 (40)'!W13))</f>
        <v>3</v>
      </c>
      <c r="P13" s="101">
        <f>(SUM('game1 (1):game1 (40)'!L13))</f>
        <v>1</v>
      </c>
      <c r="Q13" s="101">
        <f>(SUM('game1 (1):game1 (40)'!M13))</f>
        <v>1</v>
      </c>
      <c r="R13" s="101">
        <f>(SUM('game1 (1):game1 (40)'!N13))</f>
        <v>0</v>
      </c>
      <c r="S13" s="101">
        <f>(SUM('game1 (1):game1 (40)'!O13))</f>
        <v>3</v>
      </c>
      <c r="T13" s="112">
        <f>(SUM('game1 (1):game1 (40)'!P13))</f>
        <v>2</v>
      </c>
      <c r="U13" s="103">
        <f t="shared" si="6"/>
        <v>1.75</v>
      </c>
      <c r="V13" s="103">
        <f t="shared" si="7"/>
        <v>0.5</v>
      </c>
      <c r="W13" s="103">
        <f t="shared" si="7"/>
        <v>0.25</v>
      </c>
      <c r="X13" s="103">
        <f t="shared" si="0"/>
        <v>0.75</v>
      </c>
      <c r="Y13" s="103">
        <f t="shared" si="0"/>
        <v>0.25</v>
      </c>
      <c r="Z13" s="103">
        <f t="shared" si="0"/>
        <v>0.25</v>
      </c>
      <c r="AA13" s="103">
        <f t="shared" si="0"/>
        <v>0</v>
      </c>
      <c r="AB13" s="103">
        <f t="shared" si="0"/>
        <v>0.75</v>
      </c>
      <c r="AC13" s="114">
        <f t="shared" si="0"/>
        <v>0.5</v>
      </c>
      <c r="AD13" s="149" t="str">
        <f>Roster!$B$1</f>
        <v>Upton</v>
      </c>
      <c r="AE13" s="150">
        <f t="shared" si="8"/>
        <v>0</v>
      </c>
      <c r="AF13" s="150">
        <f t="shared" si="9"/>
        <v>1.5</v>
      </c>
      <c r="AG13" s="151">
        <f t="shared" si="10"/>
        <v>0.5</v>
      </c>
      <c r="AH13" s="150">
        <f t="shared" si="11"/>
        <v>0.5</v>
      </c>
      <c r="AI13" s="149" t="str">
        <f>Roster!$D$2</f>
        <v>Northeast</v>
      </c>
      <c r="AJ13" s="235">
        <f t="shared" si="12"/>
        <v>28</v>
      </c>
      <c r="AK13" s="153" t="str">
        <f t="shared" si="13"/>
        <v>2A BB</v>
      </c>
      <c r="AL13"/>
      <c r="AM13"/>
      <c r="AN13"/>
    </row>
    <row r="14" spans="1:109" s="94" customFormat="1" ht="12.75" customHeight="1" x14ac:dyDescent="0.35">
      <c r="A14" s="105" t="str">
        <f>IF(OR(Roster!A14&lt;&gt;"",Roster!B14&lt;&gt;""),PROPER(Roster!B14)&amp;", "&amp;Roster!A14,"")</f>
        <v>Brayden Bruce, 22</v>
      </c>
      <c r="B14" s="106">
        <f>SUM('game1 (1):game1 (40)'!C14)</f>
        <v>28</v>
      </c>
      <c r="C14" s="107">
        <f>(SUM('game1 (1):game1 (40)'!D14))</f>
        <v>12</v>
      </c>
      <c r="D14" s="107">
        <f>(SUM('game1 (1):game1 (40)'!E14))</f>
        <v>40</v>
      </c>
      <c r="E14" s="108">
        <f t="shared" si="3"/>
        <v>0.3</v>
      </c>
      <c r="F14" s="107">
        <f>(SUM('game1 (1):game1 (40)'!F14))</f>
        <v>19</v>
      </c>
      <c r="G14" s="107">
        <f>(SUM('game1 (1):game1 (40)'!G14))</f>
        <v>48</v>
      </c>
      <c r="H14" s="108">
        <f t="shared" si="4"/>
        <v>0.39583333333333331</v>
      </c>
      <c r="I14" s="107">
        <f>(SUM('game1 (1):game1 (40)'!H14))</f>
        <v>24</v>
      </c>
      <c r="J14" s="107">
        <f>(SUM('game1 (1):game1 (40)'!I14))</f>
        <v>37</v>
      </c>
      <c r="K14" s="108">
        <f t="shared" si="5"/>
        <v>0.64864864864864868</v>
      </c>
      <c r="L14" s="107">
        <f>(SUM('game1 (1):game1 (40)'!Q14))</f>
        <v>98</v>
      </c>
      <c r="M14" s="107">
        <f>(SUM('game1 (1):game1 (40)'!J14))</f>
        <v>24</v>
      </c>
      <c r="N14" s="107">
        <f>(SUM('game1 (1):game1 (40)'!K14))</f>
        <v>33</v>
      </c>
      <c r="O14" s="107">
        <f>(SUM('game1 (1):game1 (40)'!W14))</f>
        <v>57</v>
      </c>
      <c r="P14" s="107">
        <f>(SUM('game1 (1):game1 (40)'!L14))</f>
        <v>79</v>
      </c>
      <c r="Q14" s="107">
        <f>(SUM('game1 (1):game1 (40)'!M14))</f>
        <v>17</v>
      </c>
      <c r="R14" s="107">
        <f>(SUM('game1 (1):game1 (40)'!N14))</f>
        <v>0</v>
      </c>
      <c r="S14" s="107">
        <f>(SUM('game1 (1):game1 (40)'!O14))</f>
        <v>44</v>
      </c>
      <c r="T14" s="106">
        <f>(SUM('game1 (1):game1 (40)'!P14))</f>
        <v>36</v>
      </c>
      <c r="U14" s="109">
        <f t="shared" si="6"/>
        <v>3.5</v>
      </c>
      <c r="V14" s="109">
        <f t="shared" si="7"/>
        <v>0.8571428571428571</v>
      </c>
      <c r="W14" s="109">
        <f t="shared" si="7"/>
        <v>1.1785714285714286</v>
      </c>
      <c r="X14" s="109">
        <f t="shared" si="0"/>
        <v>2.0357142857142856</v>
      </c>
      <c r="Y14" s="109">
        <f t="shared" si="0"/>
        <v>2.8214285714285716</v>
      </c>
      <c r="Z14" s="109">
        <f t="shared" si="0"/>
        <v>0.6071428571428571</v>
      </c>
      <c r="AA14" s="109">
        <f t="shared" si="0"/>
        <v>0</v>
      </c>
      <c r="AB14" s="109">
        <f t="shared" si="0"/>
        <v>1.5714285714285714</v>
      </c>
      <c r="AC14" s="110">
        <f t="shared" si="0"/>
        <v>1.2857142857142858</v>
      </c>
      <c r="AD14" s="149" t="str">
        <f>Roster!$B$1</f>
        <v>Upton</v>
      </c>
      <c r="AE14" s="150">
        <f t="shared" si="8"/>
        <v>1.4285714285714286</v>
      </c>
      <c r="AF14" s="150">
        <f t="shared" si="9"/>
        <v>1.3214285714285714</v>
      </c>
      <c r="AG14" s="151">
        <f t="shared" si="10"/>
        <v>0.35227272727272729</v>
      </c>
      <c r="AH14" s="150">
        <f t="shared" si="11"/>
        <v>3.1428571428571428</v>
      </c>
      <c r="AI14" s="149" t="str">
        <f>Roster!$D$2</f>
        <v>Northeast</v>
      </c>
      <c r="AJ14" s="235">
        <f t="shared" si="12"/>
        <v>28</v>
      </c>
      <c r="AK14" s="153" t="str">
        <f t="shared" si="13"/>
        <v>2A BB</v>
      </c>
      <c r="AL14"/>
      <c r="AM14"/>
      <c r="AN14"/>
    </row>
    <row r="15" spans="1:109" s="94" customFormat="1" ht="12.75" customHeight="1" x14ac:dyDescent="0.35">
      <c r="A15" s="111" t="str">
        <f>IF(OR(Roster!A15&lt;&gt;"",Roster!B15&lt;&gt;""),PROPER(Roster!B15)&amp;", "&amp;Roster!A15,"")</f>
        <v>Jo Bishop, 30</v>
      </c>
      <c r="B15" s="112">
        <f>SUM('game1 (1):game1 (40)'!C15)</f>
        <v>18</v>
      </c>
      <c r="C15" s="101">
        <f>(SUM('game1 (1):game1 (40)'!D15))</f>
        <v>0</v>
      </c>
      <c r="D15" s="101">
        <f>(SUM('game1 (1):game1 (40)'!E15))</f>
        <v>2</v>
      </c>
      <c r="E15" s="113">
        <f t="shared" si="3"/>
        <v>0</v>
      </c>
      <c r="F15" s="101">
        <f>(SUM('game1 (1):game1 (40)'!F15))</f>
        <v>6</v>
      </c>
      <c r="G15" s="101">
        <f>(SUM('game1 (1):game1 (40)'!G15))</f>
        <v>13</v>
      </c>
      <c r="H15" s="113">
        <f t="shared" si="4"/>
        <v>0.46153846153846156</v>
      </c>
      <c r="I15" s="101">
        <f>(SUM('game1 (1):game1 (40)'!H15))</f>
        <v>2</v>
      </c>
      <c r="J15" s="101">
        <f>(SUM('game1 (1):game1 (40)'!I15))</f>
        <v>3</v>
      </c>
      <c r="K15" s="113">
        <f t="shared" si="5"/>
        <v>0.66666666666666663</v>
      </c>
      <c r="L15" s="101">
        <f>(SUM('game1 (1):game1 (40)'!Q15))</f>
        <v>14</v>
      </c>
      <c r="M15" s="101">
        <f>(SUM('game1 (1):game1 (40)'!J15))</f>
        <v>10</v>
      </c>
      <c r="N15" s="101">
        <f>(SUM('game1 (1):game1 (40)'!K15))</f>
        <v>14</v>
      </c>
      <c r="O15" s="101">
        <f>(SUM('game1 (1):game1 (40)'!W15))</f>
        <v>24</v>
      </c>
      <c r="P15" s="101">
        <f>(SUM('game1 (1):game1 (40)'!L15))</f>
        <v>6</v>
      </c>
      <c r="Q15" s="101">
        <f>(SUM('game1 (1):game1 (40)'!M15))</f>
        <v>4</v>
      </c>
      <c r="R15" s="101">
        <f>(SUM('game1 (1):game1 (40)'!N15))</f>
        <v>0</v>
      </c>
      <c r="S15" s="101">
        <f>(SUM('game1 (1):game1 (40)'!O15))</f>
        <v>11</v>
      </c>
      <c r="T15" s="112">
        <f>(SUM('game1 (1):game1 (40)'!P15))</f>
        <v>12</v>
      </c>
      <c r="U15" s="103">
        <f t="shared" si="6"/>
        <v>0.77777777777777779</v>
      </c>
      <c r="V15" s="103">
        <f t="shared" si="7"/>
        <v>0.55555555555555558</v>
      </c>
      <c r="W15" s="103">
        <f t="shared" si="7"/>
        <v>0.77777777777777779</v>
      </c>
      <c r="X15" s="103">
        <f t="shared" si="0"/>
        <v>1.3333333333333333</v>
      </c>
      <c r="Y15" s="103">
        <f t="shared" si="0"/>
        <v>0.33333333333333331</v>
      </c>
      <c r="Z15" s="103">
        <f t="shared" si="0"/>
        <v>0.22222222222222221</v>
      </c>
      <c r="AA15" s="103">
        <f t="shared" si="0"/>
        <v>0</v>
      </c>
      <c r="AB15" s="103">
        <f t="shared" si="0"/>
        <v>0.61111111111111116</v>
      </c>
      <c r="AC15" s="114">
        <f t="shared" si="0"/>
        <v>0.66666666666666663</v>
      </c>
      <c r="AD15" s="149" t="str">
        <f>Roster!$B$1</f>
        <v>Upton</v>
      </c>
      <c r="AE15" s="150">
        <f t="shared" si="8"/>
        <v>0.1111111111111111</v>
      </c>
      <c r="AF15" s="150">
        <f t="shared" si="9"/>
        <v>0.16666666666666666</v>
      </c>
      <c r="AG15" s="151">
        <f t="shared" si="10"/>
        <v>0.4</v>
      </c>
      <c r="AH15" s="150">
        <f t="shared" si="11"/>
        <v>0.83333333333333337</v>
      </c>
      <c r="AI15" s="149" t="str">
        <f>Roster!$D$2</f>
        <v>Northeast</v>
      </c>
      <c r="AJ15" s="235">
        <f t="shared" si="12"/>
        <v>28</v>
      </c>
      <c r="AK15" s="153" t="str">
        <f t="shared" si="13"/>
        <v>2A BB</v>
      </c>
      <c r="AL15"/>
      <c r="AM15"/>
      <c r="AN15"/>
    </row>
    <row r="16" spans="1:109" s="94" customFormat="1" ht="12.75" customHeight="1" x14ac:dyDescent="0.35">
      <c r="A16" s="105" t="str">
        <f>IF(OR(Roster!A16&lt;&gt;"",Roster!B16&lt;&gt;""),PROPER(Roster!B16)&amp;", "&amp;Roster!A16,"")</f>
        <v>Nolan Turner, 33</v>
      </c>
      <c r="B16" s="106">
        <f>SUM('game1 (1):game1 (40)'!C16)</f>
        <v>19</v>
      </c>
      <c r="C16" s="107">
        <f>(SUM('game1 (1):game1 (40)'!D16))</f>
        <v>0</v>
      </c>
      <c r="D16" s="107">
        <f>(SUM('game1 (1):game1 (40)'!E16))</f>
        <v>2</v>
      </c>
      <c r="E16" s="108">
        <f t="shared" si="3"/>
        <v>0</v>
      </c>
      <c r="F16" s="107">
        <f>(SUM('game1 (1):game1 (40)'!F16))</f>
        <v>6</v>
      </c>
      <c r="G16" s="107">
        <f>(SUM('game1 (1):game1 (40)'!G16))</f>
        <v>13</v>
      </c>
      <c r="H16" s="108">
        <f t="shared" si="4"/>
        <v>0.46153846153846156</v>
      </c>
      <c r="I16" s="107">
        <f>(SUM('game1 (1):game1 (40)'!H16))</f>
        <v>0</v>
      </c>
      <c r="J16" s="107">
        <f>(SUM('game1 (1):game1 (40)'!I16))</f>
        <v>3</v>
      </c>
      <c r="K16" s="108">
        <f t="shared" si="5"/>
        <v>0</v>
      </c>
      <c r="L16" s="107">
        <f>(SUM('game1 (1):game1 (40)'!Q16))</f>
        <v>12</v>
      </c>
      <c r="M16" s="107">
        <f>(SUM('game1 (1):game1 (40)'!J16))</f>
        <v>8</v>
      </c>
      <c r="N16" s="107">
        <f>(SUM('game1 (1):game1 (40)'!K16))</f>
        <v>22</v>
      </c>
      <c r="O16" s="107">
        <f>(SUM('game1 (1):game1 (40)'!W16))</f>
        <v>30</v>
      </c>
      <c r="P16" s="107">
        <f>(SUM('game1 (1):game1 (40)'!L16))</f>
        <v>4</v>
      </c>
      <c r="Q16" s="107">
        <f>(SUM('game1 (1):game1 (40)'!M16))</f>
        <v>2</v>
      </c>
      <c r="R16" s="107">
        <f>(SUM('game1 (1):game1 (40)'!N16))</f>
        <v>1</v>
      </c>
      <c r="S16" s="107">
        <f>(SUM('game1 (1):game1 (40)'!O16))</f>
        <v>10</v>
      </c>
      <c r="T16" s="106">
        <f>(SUM('game1 (1):game1 (40)'!P16))</f>
        <v>23</v>
      </c>
      <c r="U16" s="109">
        <f t="shared" si="6"/>
        <v>0.63157894736842102</v>
      </c>
      <c r="V16" s="109">
        <f t="shared" si="7"/>
        <v>0.42105263157894735</v>
      </c>
      <c r="W16" s="109">
        <f t="shared" si="7"/>
        <v>1.1578947368421053</v>
      </c>
      <c r="X16" s="109">
        <f t="shared" si="0"/>
        <v>1.5789473684210527</v>
      </c>
      <c r="Y16" s="109">
        <f t="shared" si="0"/>
        <v>0.21052631578947367</v>
      </c>
      <c r="Z16" s="109">
        <f t="shared" si="0"/>
        <v>0.10526315789473684</v>
      </c>
      <c r="AA16" s="109">
        <f t="shared" si="0"/>
        <v>5.2631578947368418E-2</v>
      </c>
      <c r="AB16" s="109">
        <f t="shared" si="0"/>
        <v>0.52631578947368418</v>
      </c>
      <c r="AC16" s="110">
        <f t="shared" si="0"/>
        <v>1.2105263157894737</v>
      </c>
      <c r="AD16" s="149" t="str">
        <f>Roster!$B$1</f>
        <v>Upton</v>
      </c>
      <c r="AE16" s="150">
        <f t="shared" si="8"/>
        <v>0.10526315789473684</v>
      </c>
      <c r="AF16" s="150">
        <f t="shared" si="9"/>
        <v>0.15789473684210525</v>
      </c>
      <c r="AG16" s="151">
        <f t="shared" si="10"/>
        <v>0.4</v>
      </c>
      <c r="AH16" s="150">
        <f t="shared" si="11"/>
        <v>0.78947368421052633</v>
      </c>
      <c r="AI16" s="149" t="str">
        <f>Roster!$D$2</f>
        <v>Northeast</v>
      </c>
      <c r="AJ16" s="235">
        <f t="shared" si="12"/>
        <v>28</v>
      </c>
      <c r="AK16" s="153" t="str">
        <f t="shared" si="13"/>
        <v>2A BB</v>
      </c>
      <c r="AL16"/>
      <c r="AM16"/>
      <c r="AN16"/>
    </row>
    <row r="17" spans="1:40" s="94" customFormat="1" ht="12.75" customHeight="1" x14ac:dyDescent="0.35">
      <c r="A17" s="111" t="str">
        <f>IF(OR(Roster!A17&lt;&gt;"",Roster!B17&lt;&gt;""),PROPER(Roster!B17)&amp;", "&amp;Roster!A17,"")</f>
        <v>Robert Crawford, 32</v>
      </c>
      <c r="B17" s="112">
        <f>SUM('game1 (1):game1 (40)'!C17)</f>
        <v>16</v>
      </c>
      <c r="C17" s="101">
        <f>(SUM('game1 (1):game1 (40)'!D17))</f>
        <v>0</v>
      </c>
      <c r="D17" s="101">
        <f>(SUM('game1 (1):game1 (40)'!E17))</f>
        <v>3</v>
      </c>
      <c r="E17" s="113">
        <f t="shared" si="3"/>
        <v>0</v>
      </c>
      <c r="F17" s="101">
        <f>(SUM('game1 (1):game1 (40)'!F17))</f>
        <v>10</v>
      </c>
      <c r="G17" s="101">
        <f>(SUM('game1 (1):game1 (40)'!G17))</f>
        <v>15</v>
      </c>
      <c r="H17" s="113">
        <f t="shared" si="4"/>
        <v>0.66666666666666663</v>
      </c>
      <c r="I17" s="101">
        <f>(SUM('game1 (1):game1 (40)'!H17))</f>
        <v>1</v>
      </c>
      <c r="J17" s="101">
        <f>(SUM('game1 (1):game1 (40)'!I17))</f>
        <v>4</v>
      </c>
      <c r="K17" s="113">
        <f t="shared" si="5"/>
        <v>0.25</v>
      </c>
      <c r="L17" s="101">
        <f>(SUM('game1 (1):game1 (40)'!Q17))</f>
        <v>21</v>
      </c>
      <c r="M17" s="101">
        <f>(SUM('game1 (1):game1 (40)'!J17))</f>
        <v>5</v>
      </c>
      <c r="N17" s="101">
        <f>(SUM('game1 (1):game1 (40)'!K17))</f>
        <v>10</v>
      </c>
      <c r="O17" s="101">
        <f>(SUM('game1 (1):game1 (40)'!W17))</f>
        <v>15</v>
      </c>
      <c r="P17" s="101">
        <f>(SUM('game1 (1):game1 (40)'!L17))</f>
        <v>5</v>
      </c>
      <c r="Q17" s="101">
        <f>(SUM('game1 (1):game1 (40)'!M17))</f>
        <v>0</v>
      </c>
      <c r="R17" s="101">
        <f>(SUM('game1 (1):game1 (40)'!N17))</f>
        <v>0</v>
      </c>
      <c r="S17" s="101">
        <f>(SUM('game1 (1):game1 (40)'!O17))</f>
        <v>10</v>
      </c>
      <c r="T17" s="112">
        <f>(SUM('game1 (1):game1 (40)'!P17))</f>
        <v>14</v>
      </c>
      <c r="U17" s="103">
        <f t="shared" si="6"/>
        <v>1.3125</v>
      </c>
      <c r="V17" s="103">
        <f t="shared" si="7"/>
        <v>0.3125</v>
      </c>
      <c r="W17" s="103">
        <f t="shared" si="7"/>
        <v>0.625</v>
      </c>
      <c r="X17" s="103">
        <f t="shared" si="0"/>
        <v>0.9375</v>
      </c>
      <c r="Y17" s="103">
        <f t="shared" si="0"/>
        <v>0.3125</v>
      </c>
      <c r="Z17" s="103">
        <f t="shared" si="0"/>
        <v>0</v>
      </c>
      <c r="AA17" s="103">
        <f t="shared" si="0"/>
        <v>0</v>
      </c>
      <c r="AB17" s="103">
        <f t="shared" si="0"/>
        <v>0.625</v>
      </c>
      <c r="AC17" s="114">
        <f t="shared" si="0"/>
        <v>0.875</v>
      </c>
      <c r="AD17" s="149" t="str">
        <f>Roster!$B$1</f>
        <v>Upton</v>
      </c>
      <c r="AE17" s="150">
        <f t="shared" si="8"/>
        <v>0.1875</v>
      </c>
      <c r="AF17" s="150">
        <f t="shared" si="9"/>
        <v>0.25</v>
      </c>
      <c r="AG17" s="151">
        <f t="shared" si="10"/>
        <v>0.55555555555555558</v>
      </c>
      <c r="AH17" s="150">
        <f t="shared" si="11"/>
        <v>1.125</v>
      </c>
      <c r="AI17" s="149" t="str">
        <f>Roster!$D$2</f>
        <v>Northeast</v>
      </c>
      <c r="AJ17" s="235">
        <f t="shared" si="12"/>
        <v>28</v>
      </c>
      <c r="AK17" s="153" t="str">
        <f t="shared" si="13"/>
        <v>2A BB</v>
      </c>
      <c r="AL17"/>
      <c r="AM17"/>
      <c r="AN17"/>
    </row>
    <row r="18" spans="1:40" s="94" customFormat="1" ht="12.75" customHeight="1" x14ac:dyDescent="0.35">
      <c r="A18" s="105" t="str">
        <f>IF(OR(Roster!A18&lt;&gt;"",Roster!B18&lt;&gt;""),PROPER(Roster!B18)&amp;", "&amp;Roster!A18,"")</f>
        <v>Jace Bruce, 40</v>
      </c>
      <c r="B18" s="106">
        <f>SUM('game1 (1):game1 (40)'!C18)</f>
        <v>16</v>
      </c>
      <c r="C18" s="107">
        <f>(SUM('game1 (1):game1 (40)'!D18))</f>
        <v>0</v>
      </c>
      <c r="D18" s="107">
        <f>(SUM('game1 (1):game1 (40)'!E18))</f>
        <v>17</v>
      </c>
      <c r="E18" s="108">
        <f t="shared" si="3"/>
        <v>0</v>
      </c>
      <c r="F18" s="107">
        <f>(SUM('game1 (1):game1 (40)'!F18))</f>
        <v>1</v>
      </c>
      <c r="G18" s="107">
        <f>(SUM('game1 (1):game1 (40)'!G18))</f>
        <v>4</v>
      </c>
      <c r="H18" s="108">
        <f t="shared" si="4"/>
        <v>0.25</v>
      </c>
      <c r="I18" s="107">
        <f>(SUM('game1 (1):game1 (40)'!H18))</f>
        <v>0</v>
      </c>
      <c r="J18" s="107">
        <f>(SUM('game1 (1):game1 (40)'!I18))</f>
        <v>1</v>
      </c>
      <c r="K18" s="108">
        <f t="shared" si="5"/>
        <v>0</v>
      </c>
      <c r="L18" s="107">
        <f>(SUM('game1 (1):game1 (40)'!Q18))</f>
        <v>2</v>
      </c>
      <c r="M18" s="107">
        <f>(SUM('game1 (1):game1 (40)'!J18))</f>
        <v>3</v>
      </c>
      <c r="N18" s="107">
        <f>(SUM('game1 (1):game1 (40)'!K18))</f>
        <v>4</v>
      </c>
      <c r="O18" s="107">
        <f>(SUM('game1 (1):game1 (40)'!W18))</f>
        <v>7</v>
      </c>
      <c r="P18" s="107">
        <f>(SUM('game1 (1):game1 (40)'!L18))</f>
        <v>6</v>
      </c>
      <c r="Q18" s="107">
        <f>(SUM('game1 (1):game1 (40)'!M18))</f>
        <v>4</v>
      </c>
      <c r="R18" s="107">
        <f>(SUM('game1 (1):game1 (40)'!N18))</f>
        <v>0</v>
      </c>
      <c r="S18" s="107">
        <f>(SUM('game1 (1):game1 (40)'!O18))</f>
        <v>6</v>
      </c>
      <c r="T18" s="106">
        <f>(SUM('game1 (1):game1 (40)'!P18))</f>
        <v>8</v>
      </c>
      <c r="U18" s="109">
        <f t="shared" si="6"/>
        <v>0.125</v>
      </c>
      <c r="V18" s="109">
        <f t="shared" si="7"/>
        <v>0.1875</v>
      </c>
      <c r="W18" s="109">
        <f t="shared" si="7"/>
        <v>0.25</v>
      </c>
      <c r="X18" s="109">
        <f t="shared" si="0"/>
        <v>0.4375</v>
      </c>
      <c r="Y18" s="109">
        <f t="shared" si="0"/>
        <v>0.375</v>
      </c>
      <c r="Z18" s="109">
        <f t="shared" si="0"/>
        <v>0.25</v>
      </c>
      <c r="AA18" s="109">
        <f t="shared" si="0"/>
        <v>0</v>
      </c>
      <c r="AB18" s="109">
        <f t="shared" si="0"/>
        <v>0.375</v>
      </c>
      <c r="AC18" s="110">
        <f t="shared" si="0"/>
        <v>0.5</v>
      </c>
      <c r="AD18" s="149" t="str">
        <f>Roster!$B$1</f>
        <v>Upton</v>
      </c>
      <c r="AE18" s="150">
        <f t="shared" si="8"/>
        <v>1.0625</v>
      </c>
      <c r="AF18" s="150">
        <f t="shared" si="9"/>
        <v>6.25E-2</v>
      </c>
      <c r="AG18" s="151">
        <f t="shared" si="10"/>
        <v>4.7619047619047616E-2</v>
      </c>
      <c r="AH18" s="150">
        <f t="shared" si="11"/>
        <v>1.3125</v>
      </c>
      <c r="AI18" s="149" t="str">
        <f>Roster!$D$2</f>
        <v>Northeast</v>
      </c>
      <c r="AJ18" s="235">
        <f t="shared" si="12"/>
        <v>28</v>
      </c>
      <c r="AK18" s="153" t="str">
        <f t="shared" si="13"/>
        <v>2A BB</v>
      </c>
      <c r="AL18"/>
      <c r="AM18"/>
      <c r="AN18"/>
    </row>
    <row r="19" spans="1:40" s="94" customFormat="1" ht="12.75" customHeight="1" x14ac:dyDescent="0.35">
      <c r="A19" s="111" t="str">
        <f>IF(OR(Roster!A19&lt;&gt;"",Roster!B19&lt;&gt;""),PROPER(Roster!B19)&amp;", "&amp;Roster!A19,"")</f>
        <v>Ethan Mills, 2</v>
      </c>
      <c r="B19" s="112">
        <f>SUM('game1 (1):game1 (40)'!C19)</f>
        <v>7</v>
      </c>
      <c r="C19" s="101">
        <f>(SUM('game1 (1):game1 (40)'!D19))</f>
        <v>0</v>
      </c>
      <c r="D19" s="101">
        <f>(SUM('game1 (1):game1 (40)'!E19))</f>
        <v>2</v>
      </c>
      <c r="E19" s="113">
        <f t="shared" si="3"/>
        <v>0</v>
      </c>
      <c r="F19" s="101">
        <f>(SUM('game1 (1):game1 (40)'!F19))</f>
        <v>1</v>
      </c>
      <c r="G19" s="101">
        <f>(SUM('game1 (1):game1 (40)'!G19))</f>
        <v>2</v>
      </c>
      <c r="H19" s="113">
        <f t="shared" si="4"/>
        <v>0.5</v>
      </c>
      <c r="I19" s="101">
        <f>(SUM('game1 (1):game1 (40)'!H19))</f>
        <v>0</v>
      </c>
      <c r="J19" s="101">
        <f>(SUM('game1 (1):game1 (40)'!I19))</f>
        <v>0</v>
      </c>
      <c r="K19" s="113" t="str">
        <f t="shared" si="5"/>
        <v/>
      </c>
      <c r="L19" s="101">
        <f>(SUM('game1 (1):game1 (40)'!Q19))</f>
        <v>2</v>
      </c>
      <c r="M19" s="101">
        <f>(SUM('game1 (1):game1 (40)'!J19))</f>
        <v>1</v>
      </c>
      <c r="N19" s="101">
        <f>(SUM('game1 (1):game1 (40)'!K19))</f>
        <v>0</v>
      </c>
      <c r="O19" s="101">
        <f>(SUM('game1 (1):game1 (40)'!W19))</f>
        <v>1</v>
      </c>
      <c r="P19" s="101">
        <f>(SUM('game1 (1):game1 (40)'!L19))</f>
        <v>0</v>
      </c>
      <c r="Q19" s="101">
        <f>(SUM('game1 (1):game1 (40)'!M19))</f>
        <v>0</v>
      </c>
      <c r="R19" s="101">
        <f>(SUM('game1 (1):game1 (40)'!N19))</f>
        <v>0</v>
      </c>
      <c r="S19" s="101">
        <f>(SUM('game1 (1):game1 (40)'!O19))</f>
        <v>2</v>
      </c>
      <c r="T19" s="112">
        <f>(SUM('game1 (1):game1 (40)'!P19))</f>
        <v>0</v>
      </c>
      <c r="U19" s="103">
        <f t="shared" si="6"/>
        <v>0.2857142857142857</v>
      </c>
      <c r="V19" s="103">
        <f t="shared" si="7"/>
        <v>0.14285714285714285</v>
      </c>
      <c r="W19" s="103">
        <f t="shared" si="7"/>
        <v>0</v>
      </c>
      <c r="X19" s="103">
        <f t="shared" si="0"/>
        <v>0.14285714285714285</v>
      </c>
      <c r="Y19" s="103">
        <f t="shared" si="0"/>
        <v>0</v>
      </c>
      <c r="Z19" s="103">
        <f t="shared" si="0"/>
        <v>0</v>
      </c>
      <c r="AA19" s="103">
        <f t="shared" si="0"/>
        <v>0</v>
      </c>
      <c r="AB19" s="103">
        <f t="shared" si="0"/>
        <v>0.2857142857142857</v>
      </c>
      <c r="AC19" s="114">
        <f t="shared" si="0"/>
        <v>0</v>
      </c>
      <c r="AD19" s="149" t="str">
        <f>Roster!$B$1</f>
        <v>Upton</v>
      </c>
      <c r="AE19" s="150">
        <f t="shared" si="8"/>
        <v>0.2857142857142857</v>
      </c>
      <c r="AF19" s="150">
        <f t="shared" si="9"/>
        <v>0</v>
      </c>
      <c r="AG19" s="151">
        <f t="shared" si="10"/>
        <v>0.25</v>
      </c>
      <c r="AH19" s="150">
        <f t="shared" si="11"/>
        <v>0.5714285714285714</v>
      </c>
      <c r="AI19" s="149" t="str">
        <f>Roster!$D$2</f>
        <v>Northeast</v>
      </c>
      <c r="AJ19" s="235">
        <f t="shared" si="12"/>
        <v>28</v>
      </c>
      <c r="AK19" s="153" t="str">
        <f t="shared" si="13"/>
        <v>2A BB</v>
      </c>
      <c r="AL19"/>
      <c r="AM19"/>
      <c r="AN19"/>
    </row>
    <row r="20" spans="1:40" s="94" customFormat="1" ht="12.75" customHeight="1" x14ac:dyDescent="0.35">
      <c r="A20" s="105" t="str">
        <f>IF(OR(Roster!A20&lt;&gt;"",Roster!B20&lt;&gt;""),PROPER(Roster!B20)&amp;", "&amp;Roster!A20,"")</f>
        <v>Bridger Alishouse, 2</v>
      </c>
      <c r="B20" s="106">
        <f>SUM('game1 (1):game1 (40)'!C20)</f>
        <v>1</v>
      </c>
      <c r="C20" s="107">
        <f>(SUM('game1 (1):game1 (40)'!D20))</f>
        <v>0</v>
      </c>
      <c r="D20" s="107">
        <f>(SUM('game1 (1):game1 (40)'!E20))</f>
        <v>0</v>
      </c>
      <c r="E20" s="108" t="str">
        <f t="shared" si="3"/>
        <v/>
      </c>
      <c r="F20" s="107">
        <f>(SUM('game1 (1):game1 (40)'!F20))</f>
        <v>0</v>
      </c>
      <c r="G20" s="107">
        <f>(SUM('game1 (1):game1 (40)'!G20))</f>
        <v>1</v>
      </c>
      <c r="H20" s="108">
        <f t="shared" si="4"/>
        <v>0</v>
      </c>
      <c r="I20" s="107">
        <f>(SUM('game1 (1):game1 (40)'!H20))</f>
        <v>0</v>
      </c>
      <c r="J20" s="107">
        <f>(SUM('game1 (1):game1 (40)'!I20))</f>
        <v>0</v>
      </c>
      <c r="K20" s="108" t="str">
        <f t="shared" si="5"/>
        <v/>
      </c>
      <c r="L20" s="107">
        <f>(SUM('game1 (1):game1 (40)'!Q20))</f>
        <v>0</v>
      </c>
      <c r="M20" s="107">
        <f>(SUM('game1 (1):game1 (40)'!J20))</f>
        <v>0</v>
      </c>
      <c r="N20" s="107">
        <f>(SUM('game1 (1):game1 (40)'!K20))</f>
        <v>1</v>
      </c>
      <c r="O20" s="107">
        <f>(SUM('game1 (1):game1 (40)'!W20))</f>
        <v>1</v>
      </c>
      <c r="P20" s="107">
        <f>(SUM('game1 (1):game1 (40)'!L20))</f>
        <v>1</v>
      </c>
      <c r="Q20" s="107">
        <f>(SUM('game1 (1):game1 (40)'!M20))</f>
        <v>0</v>
      </c>
      <c r="R20" s="107">
        <f>(SUM('game1 (1):game1 (40)'!N20))</f>
        <v>0</v>
      </c>
      <c r="S20" s="107">
        <f>(SUM('game1 (1):game1 (40)'!O20))</f>
        <v>0</v>
      </c>
      <c r="T20" s="106">
        <f>(SUM('game1 (1):game1 (40)'!P20))</f>
        <v>0</v>
      </c>
      <c r="U20" s="109">
        <f t="shared" si="6"/>
        <v>0</v>
      </c>
      <c r="V20" s="109">
        <f t="shared" si="7"/>
        <v>0</v>
      </c>
      <c r="W20" s="109">
        <f t="shared" si="7"/>
        <v>1</v>
      </c>
      <c r="X20" s="109">
        <f t="shared" si="0"/>
        <v>1</v>
      </c>
      <c r="Y20" s="109">
        <f t="shared" si="0"/>
        <v>1</v>
      </c>
      <c r="Z20" s="109">
        <f t="shared" si="0"/>
        <v>0</v>
      </c>
      <c r="AA20" s="109">
        <f t="shared" si="0"/>
        <v>0</v>
      </c>
      <c r="AB20" s="109">
        <f t="shared" si="0"/>
        <v>0</v>
      </c>
      <c r="AC20" s="110">
        <f t="shared" si="0"/>
        <v>0</v>
      </c>
      <c r="AD20" s="149" t="str">
        <f>Roster!$B$1</f>
        <v>Upton</v>
      </c>
      <c r="AE20" s="150">
        <f t="shared" si="8"/>
        <v>0</v>
      </c>
      <c r="AF20" s="150">
        <f t="shared" si="9"/>
        <v>0</v>
      </c>
      <c r="AG20" s="151">
        <f t="shared" si="10"/>
        <v>0</v>
      </c>
      <c r="AH20" s="150">
        <f t="shared" si="11"/>
        <v>1</v>
      </c>
      <c r="AI20" s="149" t="str">
        <f>Roster!$D$2</f>
        <v>Northeast</v>
      </c>
      <c r="AJ20" s="235">
        <f t="shared" si="12"/>
        <v>28</v>
      </c>
      <c r="AK20" s="153" t="str">
        <f t="shared" si="13"/>
        <v>2A BB</v>
      </c>
      <c r="AL20"/>
      <c r="AM20"/>
      <c r="AN20"/>
    </row>
    <row r="21" spans="1:40" s="94" customFormat="1" ht="12.75" customHeight="1" x14ac:dyDescent="0.35">
      <c r="A21" s="111" t="str">
        <f>IF(OR(Roster!A21&lt;&gt;"",Roster!B21&lt;&gt;""),PROPER(Roster!B21)&amp;", "&amp;Roster!A21,"")</f>
        <v>Landon Keever, 4</v>
      </c>
      <c r="B21" s="112">
        <f>SUM('game1 (1):game1 (40)'!C21)</f>
        <v>1</v>
      </c>
      <c r="C21" s="101">
        <f>(SUM('game1 (1):game1 (40)'!D21))</f>
        <v>1</v>
      </c>
      <c r="D21" s="101">
        <f>(SUM('game1 (1):game1 (40)'!E21))</f>
        <v>2</v>
      </c>
      <c r="E21" s="113">
        <f t="shared" si="3"/>
        <v>0.5</v>
      </c>
      <c r="F21" s="101">
        <f>(SUM('game1 (1):game1 (40)'!F21))</f>
        <v>0</v>
      </c>
      <c r="G21" s="101">
        <f>(SUM('game1 (1):game1 (40)'!G21))</f>
        <v>1</v>
      </c>
      <c r="H21" s="113">
        <f t="shared" si="4"/>
        <v>0</v>
      </c>
      <c r="I21" s="101">
        <f>(SUM('game1 (1):game1 (40)'!H21))</f>
        <v>0</v>
      </c>
      <c r="J21" s="101">
        <f>(SUM('game1 (1):game1 (40)'!I21))</f>
        <v>0</v>
      </c>
      <c r="K21" s="113" t="str">
        <f t="shared" si="5"/>
        <v/>
      </c>
      <c r="L21" s="101">
        <f>(SUM('game1 (1):game1 (40)'!Q21))</f>
        <v>3</v>
      </c>
      <c r="M21" s="101">
        <f>(SUM('game1 (1):game1 (40)'!J21))</f>
        <v>0</v>
      </c>
      <c r="N21" s="101">
        <f>(SUM('game1 (1):game1 (40)'!K21))</f>
        <v>0</v>
      </c>
      <c r="O21" s="101">
        <f>(SUM('game1 (1):game1 (40)'!W21))</f>
        <v>0</v>
      </c>
      <c r="P21" s="101">
        <f>(SUM('game1 (1):game1 (40)'!L21))</f>
        <v>0</v>
      </c>
      <c r="Q21" s="101">
        <f>(SUM('game1 (1):game1 (40)'!M21))</f>
        <v>0</v>
      </c>
      <c r="R21" s="101">
        <f>(SUM('game1 (1):game1 (40)'!N21))</f>
        <v>0</v>
      </c>
      <c r="S21" s="101">
        <f>(SUM('game1 (1):game1 (40)'!O21))</f>
        <v>0</v>
      </c>
      <c r="T21" s="112">
        <f>(SUM('game1 (1):game1 (40)'!P21))</f>
        <v>0</v>
      </c>
      <c r="U21" s="103">
        <f t="shared" si="6"/>
        <v>3</v>
      </c>
      <c r="V21" s="103">
        <f t="shared" si="7"/>
        <v>0</v>
      </c>
      <c r="W21" s="103">
        <f t="shared" si="7"/>
        <v>0</v>
      </c>
      <c r="X21" s="103">
        <f t="shared" si="0"/>
        <v>0</v>
      </c>
      <c r="Y21" s="103">
        <f t="shared" si="0"/>
        <v>0</v>
      </c>
      <c r="Z21" s="103">
        <f t="shared" si="0"/>
        <v>0</v>
      </c>
      <c r="AA21" s="103">
        <f t="shared" si="0"/>
        <v>0</v>
      </c>
      <c r="AB21" s="103">
        <f t="shared" si="0"/>
        <v>0</v>
      </c>
      <c r="AC21" s="114">
        <f t="shared" si="0"/>
        <v>0</v>
      </c>
      <c r="AD21" s="149" t="str">
        <f>Roster!$B$1</f>
        <v>Upton</v>
      </c>
      <c r="AE21" s="150">
        <f t="shared" si="8"/>
        <v>2</v>
      </c>
      <c r="AF21" s="150">
        <f t="shared" si="9"/>
        <v>0</v>
      </c>
      <c r="AG21" s="151">
        <f t="shared" si="10"/>
        <v>0.33333333333333331</v>
      </c>
      <c r="AH21" s="150">
        <f t="shared" si="11"/>
        <v>3</v>
      </c>
      <c r="AI21" s="149" t="str">
        <f>Roster!$D$2</f>
        <v>Northeast</v>
      </c>
      <c r="AJ21" s="235">
        <f t="shared" si="12"/>
        <v>28</v>
      </c>
      <c r="AK21" s="153" t="str">
        <f t="shared" si="13"/>
        <v>2A BB</v>
      </c>
      <c r="AL21"/>
      <c r="AM21"/>
      <c r="AN21"/>
    </row>
    <row r="22" spans="1:40" s="94" customFormat="1" ht="12.75" customHeight="1" x14ac:dyDescent="0.35">
      <c r="A22" s="105" t="str">
        <f>IF(OR(Roster!A22&lt;&gt;"",Roster!B22&lt;&gt;""),PROPER(Roster!B22)&amp;", "&amp;Roster!A22,"")</f>
        <v>Dj Till, 4</v>
      </c>
      <c r="B22" s="106">
        <f>SUM('game1 (1):game1 (40)'!C22)</f>
        <v>5</v>
      </c>
      <c r="C22" s="107">
        <f>(SUM('game1 (1):game1 (40)'!D22))</f>
        <v>0</v>
      </c>
      <c r="D22" s="107">
        <f>(SUM('game1 (1):game1 (40)'!E22))</f>
        <v>3</v>
      </c>
      <c r="E22" s="108">
        <f t="shared" si="3"/>
        <v>0</v>
      </c>
      <c r="F22" s="107">
        <f>(SUM('game1 (1):game1 (40)'!F22))</f>
        <v>1</v>
      </c>
      <c r="G22" s="107">
        <f>(SUM('game1 (1):game1 (40)'!G22))</f>
        <v>3</v>
      </c>
      <c r="H22" s="108">
        <f t="shared" si="4"/>
        <v>0.33333333333333331</v>
      </c>
      <c r="I22" s="107">
        <f>(SUM('game1 (1):game1 (40)'!H22))</f>
        <v>0</v>
      </c>
      <c r="J22" s="107">
        <f>(SUM('game1 (1):game1 (40)'!I22))</f>
        <v>0</v>
      </c>
      <c r="K22" s="108" t="str">
        <f t="shared" si="5"/>
        <v/>
      </c>
      <c r="L22" s="107">
        <f>(SUM('game1 (1):game1 (40)'!Q22))</f>
        <v>2</v>
      </c>
      <c r="M22" s="107">
        <f>(SUM('game1 (1):game1 (40)'!J22))</f>
        <v>2</v>
      </c>
      <c r="N22" s="107">
        <f>(SUM('game1 (1):game1 (40)'!K22))</f>
        <v>1</v>
      </c>
      <c r="O22" s="107">
        <f>(SUM('game1 (1):game1 (40)'!W22))</f>
        <v>3</v>
      </c>
      <c r="P22" s="107">
        <f>(SUM('game1 (1):game1 (40)'!L22))</f>
        <v>0</v>
      </c>
      <c r="Q22" s="107">
        <f>(SUM('game1 (1):game1 (40)'!M22))</f>
        <v>1</v>
      </c>
      <c r="R22" s="107">
        <f>(SUM('game1 (1):game1 (40)'!N22))</f>
        <v>0</v>
      </c>
      <c r="S22" s="107">
        <f>(SUM('game1 (1):game1 (40)'!O22))</f>
        <v>0</v>
      </c>
      <c r="T22" s="106">
        <f>(SUM('game1 (1):game1 (40)'!P22))</f>
        <v>0</v>
      </c>
      <c r="U22" s="109">
        <f t="shared" si="6"/>
        <v>0.4</v>
      </c>
      <c r="V22" s="109">
        <f t="shared" si="7"/>
        <v>0.4</v>
      </c>
      <c r="W22" s="109">
        <f t="shared" si="7"/>
        <v>0.2</v>
      </c>
      <c r="X22" s="109">
        <f t="shared" si="0"/>
        <v>0.6</v>
      </c>
      <c r="Y22" s="109">
        <f t="shared" si="0"/>
        <v>0</v>
      </c>
      <c r="Z22" s="109">
        <f t="shared" si="0"/>
        <v>0.2</v>
      </c>
      <c r="AA22" s="109">
        <f t="shared" si="0"/>
        <v>0</v>
      </c>
      <c r="AB22" s="109">
        <f t="shared" si="0"/>
        <v>0</v>
      </c>
      <c r="AC22" s="110">
        <f t="shared" si="0"/>
        <v>0</v>
      </c>
      <c r="AD22" s="149" t="str">
        <f>Roster!$B$1</f>
        <v>Upton</v>
      </c>
      <c r="AE22" s="150">
        <f t="shared" si="8"/>
        <v>0.6</v>
      </c>
      <c r="AF22" s="150">
        <f t="shared" si="9"/>
        <v>0</v>
      </c>
      <c r="AG22" s="151">
        <f t="shared" si="10"/>
        <v>0.16666666666666666</v>
      </c>
      <c r="AH22" s="150">
        <f t="shared" si="11"/>
        <v>1.2</v>
      </c>
      <c r="AI22" s="149" t="str">
        <f>Roster!$D$2</f>
        <v>Northeast</v>
      </c>
      <c r="AJ22" s="235">
        <f t="shared" si="12"/>
        <v>28</v>
      </c>
      <c r="AK22" s="153" t="str">
        <f t="shared" si="13"/>
        <v>2A BB</v>
      </c>
      <c r="AL22"/>
      <c r="AM22"/>
      <c r="AN22"/>
    </row>
    <row r="23" spans="1:40" s="94" customFormat="1" ht="12.75" customHeight="1" x14ac:dyDescent="0.35">
      <c r="A23" s="111" t="str">
        <f>IF(OR(Roster!A23&lt;&gt;"",Roster!B23&lt;&gt;""),PROPER(Roster!B23)&amp;", "&amp;Roster!A23,"")</f>
        <v/>
      </c>
      <c r="B23" s="112">
        <f>SUM('game1 (1):game1 (40)'!C23)</f>
        <v>0</v>
      </c>
      <c r="C23" s="101">
        <f>(SUM('game1 (1):game1 (40)'!D23))</f>
        <v>0</v>
      </c>
      <c r="D23" s="101">
        <f>(SUM('game1 (1):game1 (40)'!E23))</f>
        <v>0</v>
      </c>
      <c r="E23" s="113" t="str">
        <f t="shared" si="3"/>
        <v/>
      </c>
      <c r="F23" s="101">
        <f>(SUM('game1 (1):game1 (40)'!F23))</f>
        <v>0</v>
      </c>
      <c r="G23" s="101">
        <f>(SUM('game1 (1):game1 (40)'!G23))</f>
        <v>0</v>
      </c>
      <c r="H23" s="113" t="str">
        <f t="shared" si="4"/>
        <v/>
      </c>
      <c r="I23" s="101">
        <f>(SUM('game1 (1):game1 (40)'!H23))</f>
        <v>0</v>
      </c>
      <c r="J23" s="101">
        <f>(SUM('game1 (1):game1 (40)'!I23))</f>
        <v>0</v>
      </c>
      <c r="K23" s="113" t="str">
        <f t="shared" si="5"/>
        <v/>
      </c>
      <c r="L23" s="101">
        <f>(SUM('game1 (1):game1 (40)'!Q23))</f>
        <v>0</v>
      </c>
      <c r="M23" s="101">
        <f>(SUM('game1 (1):game1 (40)'!J23))</f>
        <v>0</v>
      </c>
      <c r="N23" s="101">
        <f>(SUM('game1 (1):game1 (40)'!K23))</f>
        <v>0</v>
      </c>
      <c r="O23" s="101">
        <f>(SUM('game1 (1):game1 (40)'!W23))</f>
        <v>0</v>
      </c>
      <c r="P23" s="101">
        <f>(SUM('game1 (1):game1 (40)'!L23))</f>
        <v>0</v>
      </c>
      <c r="Q23" s="101">
        <f>(SUM('game1 (1):game1 (40)'!M23))</f>
        <v>0</v>
      </c>
      <c r="R23" s="101">
        <f>(SUM('game1 (1):game1 (40)'!N23))</f>
        <v>0</v>
      </c>
      <c r="S23" s="101">
        <f>(SUM('game1 (1):game1 (40)'!O23))</f>
        <v>0</v>
      </c>
      <c r="T23" s="112">
        <f>(SUM('game1 (1):game1 (40)'!P23))</f>
        <v>0</v>
      </c>
      <c r="U23" s="103" t="str">
        <f t="shared" si="6"/>
        <v/>
      </c>
      <c r="V23" s="103">
        <f t="shared" si="7"/>
        <v>0</v>
      </c>
      <c r="W23" s="103">
        <f t="shared" si="7"/>
        <v>0</v>
      </c>
      <c r="X23" s="103">
        <f t="shared" si="7"/>
        <v>0</v>
      </c>
      <c r="Y23" s="103">
        <f t="shared" si="7"/>
        <v>0</v>
      </c>
      <c r="Z23" s="103">
        <f t="shared" si="7"/>
        <v>0</v>
      </c>
      <c r="AA23" s="103">
        <f t="shared" si="7"/>
        <v>0</v>
      </c>
      <c r="AB23" s="103">
        <f t="shared" si="7"/>
        <v>0</v>
      </c>
      <c r="AC23" s="114">
        <f t="shared" si="7"/>
        <v>0</v>
      </c>
      <c r="AD23" s="149" t="str">
        <f>Roster!$B$1</f>
        <v>Upton</v>
      </c>
      <c r="AE23" s="150">
        <f t="shared" si="8"/>
        <v>0</v>
      </c>
      <c r="AF23" s="150">
        <f t="shared" si="9"/>
        <v>0</v>
      </c>
      <c r="AG23" s="151">
        <f t="shared" si="10"/>
        <v>0</v>
      </c>
      <c r="AH23" s="150">
        <f t="shared" si="11"/>
        <v>0</v>
      </c>
      <c r="AI23" s="149" t="str">
        <f>Roster!$D$2</f>
        <v>Northeast</v>
      </c>
      <c r="AJ23" s="235">
        <f t="shared" si="12"/>
        <v>28</v>
      </c>
      <c r="AK23" s="153" t="str">
        <f t="shared" si="13"/>
        <v>2A BB</v>
      </c>
      <c r="AL23"/>
      <c r="AM23"/>
      <c r="AN23"/>
    </row>
    <row r="24" spans="1:40" s="94" customFormat="1" ht="12.75" customHeight="1" x14ac:dyDescent="0.25">
      <c r="A24" s="105" t="str">
        <f>IF(OR(Roster!A24&lt;&gt;"",Roster!B24&lt;&gt;""),PROPER(Roster!B24)&amp;", "&amp;Roster!A24,"")</f>
        <v/>
      </c>
      <c r="B24" s="106">
        <f>SUM('game1 (1):game1 (40)'!C24)</f>
        <v>0</v>
      </c>
      <c r="C24" s="107">
        <f>(SUM('game1 (1):game1 (40)'!D24))</f>
        <v>0</v>
      </c>
      <c r="D24" s="107">
        <f>(SUM('game1 (1):game1 (40)'!E24))</f>
        <v>0</v>
      </c>
      <c r="E24" s="108" t="str">
        <f t="shared" si="3"/>
        <v/>
      </c>
      <c r="F24" s="107">
        <f>(SUM('game1 (1):game1 (40)'!F24))</f>
        <v>0</v>
      </c>
      <c r="G24" s="107">
        <f>(SUM('game1 (1):game1 (40)'!G24))</f>
        <v>0</v>
      </c>
      <c r="H24" s="108" t="str">
        <f t="shared" si="4"/>
        <v/>
      </c>
      <c r="I24" s="107">
        <f>(SUM('game1 (1):game1 (40)'!H24))</f>
        <v>0</v>
      </c>
      <c r="J24" s="107">
        <f>(SUM('game1 (1):game1 (40)'!I24))</f>
        <v>0</v>
      </c>
      <c r="K24" s="108" t="str">
        <f t="shared" si="5"/>
        <v/>
      </c>
      <c r="L24" s="107">
        <f>(SUM('game1 (1):game1 (40)'!Q24))</f>
        <v>0</v>
      </c>
      <c r="M24" s="107">
        <f>(SUM('game1 (1):game1 (40)'!J24))</f>
        <v>0</v>
      </c>
      <c r="N24" s="107">
        <f>(SUM('game1 (1):game1 (40)'!K24))</f>
        <v>0</v>
      </c>
      <c r="O24" s="107">
        <f>(SUM('game1 (1):game1 (40)'!W24))</f>
        <v>0</v>
      </c>
      <c r="P24" s="107">
        <f>(SUM('game1 (1):game1 (40)'!L24))</f>
        <v>0</v>
      </c>
      <c r="Q24" s="107">
        <f>(SUM('game1 (1):game1 (40)'!M24))</f>
        <v>0</v>
      </c>
      <c r="R24" s="107">
        <f>(SUM('game1 (1):game1 (40)'!N24))</f>
        <v>0</v>
      </c>
      <c r="S24" s="107">
        <f>(SUM('game1 (1):game1 (40)'!O24))</f>
        <v>0</v>
      </c>
      <c r="T24" s="106">
        <f>(SUM('game1 (1):game1 (40)'!P24))</f>
        <v>0</v>
      </c>
      <c r="U24" s="109" t="str">
        <f t="shared" si="6"/>
        <v/>
      </c>
      <c r="V24" s="109">
        <f t="shared" si="7"/>
        <v>0</v>
      </c>
      <c r="W24" s="109">
        <f t="shared" si="7"/>
        <v>0</v>
      </c>
      <c r="X24" s="109">
        <f t="shared" si="7"/>
        <v>0</v>
      </c>
      <c r="Y24" s="109">
        <f t="shared" si="7"/>
        <v>0</v>
      </c>
      <c r="Z24" s="109">
        <f t="shared" si="7"/>
        <v>0</v>
      </c>
      <c r="AA24" s="109">
        <f t="shared" si="7"/>
        <v>0</v>
      </c>
      <c r="AB24" s="109">
        <f t="shared" si="7"/>
        <v>0</v>
      </c>
      <c r="AC24" s="110">
        <f t="shared" si="7"/>
        <v>0</v>
      </c>
      <c r="AD24" s="149" t="str">
        <f>Roster!$B$1</f>
        <v>Upton</v>
      </c>
      <c r="AE24" s="150">
        <f t="shared" si="8"/>
        <v>0</v>
      </c>
      <c r="AF24" s="150">
        <f t="shared" si="9"/>
        <v>0</v>
      </c>
      <c r="AG24" s="151">
        <f t="shared" si="10"/>
        <v>0</v>
      </c>
      <c r="AH24" s="150">
        <f t="shared" si="11"/>
        <v>0</v>
      </c>
      <c r="AI24" s="149" t="str">
        <f>Roster!$D$2</f>
        <v>Northeast</v>
      </c>
      <c r="AJ24" s="235">
        <f t="shared" si="12"/>
        <v>28</v>
      </c>
      <c r="AK24" s="153" t="str">
        <f t="shared" si="13"/>
        <v>2A BB</v>
      </c>
      <c r="AL24"/>
      <c r="AM24"/>
      <c r="AN24"/>
    </row>
    <row r="25" spans="1:40" s="94" customFormat="1" ht="12.75" customHeight="1" x14ac:dyDescent="0.25">
      <c r="A25" s="111" t="str">
        <f>IF(OR(Roster!A25&lt;&gt;"",Roster!B25&lt;&gt;""),PROPER(Roster!B25)&amp;", "&amp;Roster!A25,"")</f>
        <v/>
      </c>
      <c r="B25" s="112">
        <f>SUM('game1 (1):game1 (40)'!C25)</f>
        <v>0</v>
      </c>
      <c r="C25" s="101">
        <f>(SUM('game1 (1):game1 (40)'!D25))</f>
        <v>0</v>
      </c>
      <c r="D25" s="101">
        <f>(SUM('game1 (1):game1 (40)'!E25))</f>
        <v>0</v>
      </c>
      <c r="E25" s="113" t="str">
        <f t="shared" si="3"/>
        <v/>
      </c>
      <c r="F25" s="101">
        <f>(SUM('game1 (1):game1 (40)'!F25))</f>
        <v>0</v>
      </c>
      <c r="G25" s="101">
        <f>(SUM('game1 (1):game1 (40)'!G25))</f>
        <v>0</v>
      </c>
      <c r="H25" s="113" t="str">
        <f t="shared" si="4"/>
        <v/>
      </c>
      <c r="I25" s="101">
        <f>(SUM('game1 (1):game1 (40)'!H25))</f>
        <v>0</v>
      </c>
      <c r="J25" s="101">
        <f>(SUM('game1 (1):game1 (40)'!I25))</f>
        <v>0</v>
      </c>
      <c r="K25" s="113" t="str">
        <f t="shared" si="5"/>
        <v/>
      </c>
      <c r="L25" s="101">
        <f>(SUM('game1 (1):game1 (40)'!Q25))</f>
        <v>0</v>
      </c>
      <c r="M25" s="101">
        <f>(SUM('game1 (1):game1 (40)'!J25))</f>
        <v>0</v>
      </c>
      <c r="N25" s="101">
        <f>(SUM('game1 (1):game1 (40)'!K25))</f>
        <v>0</v>
      </c>
      <c r="O25" s="101">
        <f>(SUM('game1 (1):game1 (40)'!W25))</f>
        <v>0</v>
      </c>
      <c r="P25" s="101">
        <f>(SUM('game1 (1):game1 (40)'!L25))</f>
        <v>0</v>
      </c>
      <c r="Q25" s="101">
        <f>(SUM('game1 (1):game1 (40)'!M25))</f>
        <v>0</v>
      </c>
      <c r="R25" s="101">
        <f>(SUM('game1 (1):game1 (40)'!N25))</f>
        <v>0</v>
      </c>
      <c r="S25" s="101">
        <f>(SUM('game1 (1):game1 (40)'!O25))</f>
        <v>0</v>
      </c>
      <c r="T25" s="112">
        <f>(SUM('game1 (1):game1 (40)'!P25))</f>
        <v>0</v>
      </c>
      <c r="U25" s="103" t="str">
        <f t="shared" si="6"/>
        <v/>
      </c>
      <c r="V25" s="103">
        <f t="shared" si="7"/>
        <v>0</v>
      </c>
      <c r="W25" s="103">
        <f t="shared" si="7"/>
        <v>0</v>
      </c>
      <c r="X25" s="103">
        <f t="shared" si="7"/>
        <v>0</v>
      </c>
      <c r="Y25" s="103">
        <f t="shared" si="7"/>
        <v>0</v>
      </c>
      <c r="Z25" s="103">
        <f t="shared" si="7"/>
        <v>0</v>
      </c>
      <c r="AA25" s="103">
        <f t="shared" si="7"/>
        <v>0</v>
      </c>
      <c r="AB25" s="103">
        <f t="shared" si="7"/>
        <v>0</v>
      </c>
      <c r="AC25" s="114">
        <f t="shared" si="7"/>
        <v>0</v>
      </c>
      <c r="AD25" s="149" t="str">
        <f>Roster!$B$1</f>
        <v>Upton</v>
      </c>
      <c r="AE25" s="150">
        <f t="shared" si="8"/>
        <v>0</v>
      </c>
      <c r="AF25" s="150">
        <f t="shared" si="9"/>
        <v>0</v>
      </c>
      <c r="AG25" s="151">
        <f t="shared" si="10"/>
        <v>0</v>
      </c>
      <c r="AH25" s="150">
        <f t="shared" si="11"/>
        <v>0</v>
      </c>
      <c r="AI25" s="149" t="str">
        <f>Roster!$D$2</f>
        <v>Northeast</v>
      </c>
      <c r="AJ25" s="235">
        <f t="shared" si="12"/>
        <v>28</v>
      </c>
      <c r="AK25" s="153" t="str">
        <f t="shared" si="13"/>
        <v>2A BB</v>
      </c>
      <c r="AL25"/>
      <c r="AM25"/>
      <c r="AN25"/>
    </row>
    <row r="26" spans="1:40" s="94" customFormat="1" ht="12.75" customHeight="1" x14ac:dyDescent="0.25">
      <c r="A26" s="105" t="str">
        <f>IF(OR(Roster!A26&lt;&gt;"",Roster!B26&lt;&gt;""),PROPER(Roster!B26)&amp;", "&amp;Roster!A26,"")</f>
        <v/>
      </c>
      <c r="B26" s="106">
        <f>SUM('game1 (1):game1 (40)'!C26)</f>
        <v>0</v>
      </c>
      <c r="C26" s="107">
        <f>(SUM('game1 (1):game1 (40)'!D26))</f>
        <v>0</v>
      </c>
      <c r="D26" s="107">
        <f>(SUM('game1 (1):game1 (40)'!E26))</f>
        <v>0</v>
      </c>
      <c r="E26" s="108" t="str">
        <f t="shared" si="3"/>
        <v/>
      </c>
      <c r="F26" s="107">
        <f>(SUM('game1 (1):game1 (40)'!F26))</f>
        <v>0</v>
      </c>
      <c r="G26" s="107">
        <f>(SUM('game1 (1):game1 (40)'!G26))</f>
        <v>0</v>
      </c>
      <c r="H26" s="108" t="str">
        <f t="shared" si="4"/>
        <v/>
      </c>
      <c r="I26" s="107">
        <f>(SUM('game1 (1):game1 (40)'!H26))</f>
        <v>0</v>
      </c>
      <c r="J26" s="107">
        <f>(SUM('game1 (1):game1 (40)'!I26))</f>
        <v>0</v>
      </c>
      <c r="K26" s="108" t="str">
        <f t="shared" si="5"/>
        <v/>
      </c>
      <c r="L26" s="107">
        <f>(SUM('game1 (1):game1 (40)'!Q26))</f>
        <v>0</v>
      </c>
      <c r="M26" s="107">
        <f>(SUM('game1 (1):game1 (40)'!J26))</f>
        <v>0</v>
      </c>
      <c r="N26" s="107">
        <f>(SUM('game1 (1):game1 (40)'!K26))</f>
        <v>0</v>
      </c>
      <c r="O26" s="107">
        <f>(SUM('game1 (1):game1 (40)'!W26))</f>
        <v>0</v>
      </c>
      <c r="P26" s="107">
        <f>(SUM('game1 (1):game1 (40)'!L26))</f>
        <v>0</v>
      </c>
      <c r="Q26" s="107">
        <f>(SUM('game1 (1):game1 (40)'!M26))</f>
        <v>0</v>
      </c>
      <c r="R26" s="107">
        <f>(SUM('game1 (1):game1 (40)'!N26))</f>
        <v>0</v>
      </c>
      <c r="S26" s="107">
        <f>(SUM('game1 (1):game1 (40)'!O26))</f>
        <v>0</v>
      </c>
      <c r="T26" s="106">
        <f>(SUM('game1 (1):game1 (40)'!P26))</f>
        <v>0</v>
      </c>
      <c r="U26" s="109" t="str">
        <f t="shared" si="6"/>
        <v/>
      </c>
      <c r="V26" s="109">
        <f t="shared" si="7"/>
        <v>0</v>
      </c>
      <c r="W26" s="109">
        <f t="shared" si="7"/>
        <v>0</v>
      </c>
      <c r="X26" s="109">
        <f t="shared" si="7"/>
        <v>0</v>
      </c>
      <c r="Y26" s="109">
        <f t="shared" si="7"/>
        <v>0</v>
      </c>
      <c r="Z26" s="109">
        <f t="shared" si="7"/>
        <v>0</v>
      </c>
      <c r="AA26" s="109">
        <f t="shared" si="7"/>
        <v>0</v>
      </c>
      <c r="AB26" s="109">
        <f t="shared" si="7"/>
        <v>0</v>
      </c>
      <c r="AC26" s="110">
        <f t="shared" si="7"/>
        <v>0</v>
      </c>
      <c r="AD26" s="149" t="str">
        <f>Roster!$B$1</f>
        <v>Upton</v>
      </c>
      <c r="AE26" s="150">
        <f t="shared" si="8"/>
        <v>0</v>
      </c>
      <c r="AF26" s="150">
        <f t="shared" si="9"/>
        <v>0</v>
      </c>
      <c r="AG26" s="151">
        <f t="shared" si="10"/>
        <v>0</v>
      </c>
      <c r="AH26" s="150">
        <f t="shared" si="11"/>
        <v>0</v>
      </c>
      <c r="AI26" s="149" t="str">
        <f>Roster!$D$2</f>
        <v>Northeast</v>
      </c>
      <c r="AJ26" s="235">
        <f t="shared" si="12"/>
        <v>28</v>
      </c>
      <c r="AK26" s="153" t="str">
        <f t="shared" si="13"/>
        <v>2A BB</v>
      </c>
      <c r="AL26"/>
      <c r="AM26"/>
      <c r="AN26"/>
    </row>
    <row r="27" spans="1:40" s="94" customFormat="1" ht="12.75" customHeight="1" x14ac:dyDescent="0.25">
      <c r="A27" s="111" t="str">
        <f>IF(OR(Roster!A27&lt;&gt;"",Roster!B27&lt;&gt;""),PROPER(Roster!B27)&amp;", "&amp;Roster!A27,"")</f>
        <v/>
      </c>
      <c r="B27" s="112">
        <f>SUM('game1 (1):game1 (40)'!C27)</f>
        <v>0</v>
      </c>
      <c r="C27" s="101">
        <f>(SUM('game1 (1):game1 (40)'!D27))</f>
        <v>0</v>
      </c>
      <c r="D27" s="101">
        <f>(SUM('game1 (1):game1 (40)'!E27))</f>
        <v>0</v>
      </c>
      <c r="E27" s="113" t="str">
        <f t="shared" si="3"/>
        <v/>
      </c>
      <c r="F27" s="101">
        <f>(SUM('game1 (1):game1 (40)'!F27))</f>
        <v>0</v>
      </c>
      <c r="G27" s="101">
        <f>(SUM('game1 (1):game1 (40)'!G27))</f>
        <v>0</v>
      </c>
      <c r="H27" s="113" t="str">
        <f t="shared" si="4"/>
        <v/>
      </c>
      <c r="I27" s="101">
        <f>(SUM('game1 (1):game1 (40)'!H27))</f>
        <v>0</v>
      </c>
      <c r="J27" s="101">
        <f>(SUM('game1 (1):game1 (40)'!I27))</f>
        <v>0</v>
      </c>
      <c r="K27" s="113" t="str">
        <f t="shared" si="5"/>
        <v/>
      </c>
      <c r="L27" s="101">
        <f>(SUM('game1 (1):game1 (40)'!Q27))</f>
        <v>0</v>
      </c>
      <c r="M27" s="101">
        <f>(SUM('game1 (1):game1 (40)'!J27))</f>
        <v>0</v>
      </c>
      <c r="N27" s="101">
        <f>(SUM('game1 (1):game1 (40)'!K27))</f>
        <v>0</v>
      </c>
      <c r="O27" s="101">
        <f>(SUM('game1 (1):game1 (40)'!W27))</f>
        <v>0</v>
      </c>
      <c r="P27" s="101">
        <f>(SUM('game1 (1):game1 (40)'!L27))</f>
        <v>0</v>
      </c>
      <c r="Q27" s="101">
        <f>(SUM('game1 (1):game1 (40)'!M27))</f>
        <v>0</v>
      </c>
      <c r="R27" s="101">
        <f>(SUM('game1 (1):game1 (40)'!N27))</f>
        <v>0</v>
      </c>
      <c r="S27" s="101">
        <f>(SUM('game1 (1):game1 (40)'!O27))</f>
        <v>0</v>
      </c>
      <c r="T27" s="112">
        <f>(SUM('game1 (1):game1 (40)'!P27))</f>
        <v>0</v>
      </c>
      <c r="U27" s="103" t="str">
        <f t="shared" si="6"/>
        <v/>
      </c>
      <c r="V27" s="103">
        <f t="shared" si="7"/>
        <v>0</v>
      </c>
      <c r="W27" s="103">
        <f t="shared" si="7"/>
        <v>0</v>
      </c>
      <c r="X27" s="103">
        <f t="shared" si="7"/>
        <v>0</v>
      </c>
      <c r="Y27" s="103">
        <f t="shared" si="7"/>
        <v>0</v>
      </c>
      <c r="Z27" s="103">
        <f t="shared" si="7"/>
        <v>0</v>
      </c>
      <c r="AA27" s="103">
        <f t="shared" si="7"/>
        <v>0</v>
      </c>
      <c r="AB27" s="103">
        <f t="shared" si="7"/>
        <v>0</v>
      </c>
      <c r="AC27" s="114">
        <f t="shared" si="7"/>
        <v>0</v>
      </c>
      <c r="AD27" s="149" t="str">
        <f>Roster!$B$1</f>
        <v>Upton</v>
      </c>
      <c r="AE27" s="150">
        <f t="shared" si="8"/>
        <v>0</v>
      </c>
      <c r="AF27" s="150">
        <f t="shared" si="9"/>
        <v>0</v>
      </c>
      <c r="AG27" s="151">
        <f t="shared" si="10"/>
        <v>0</v>
      </c>
      <c r="AH27" s="150">
        <f t="shared" si="11"/>
        <v>0</v>
      </c>
      <c r="AI27" s="149" t="str">
        <f>Roster!$D$2</f>
        <v>Northeast</v>
      </c>
      <c r="AJ27" s="235">
        <f t="shared" si="12"/>
        <v>28</v>
      </c>
      <c r="AK27" s="153" t="str">
        <f t="shared" si="13"/>
        <v>2A BB</v>
      </c>
      <c r="AL27"/>
      <c r="AM27"/>
      <c r="AN27"/>
    </row>
    <row r="28" spans="1:40" s="94" customFormat="1" ht="12.75" customHeight="1" x14ac:dyDescent="0.25">
      <c r="A28" s="105" t="str">
        <f>IF(OR(Roster!A28&lt;&gt;"",Roster!B28&lt;&gt;""),PROPER(Roster!B28)&amp;", "&amp;Roster!A28,"")</f>
        <v/>
      </c>
      <c r="B28" s="106">
        <f>SUM('game1 (1):game1 (40)'!C28)</f>
        <v>0</v>
      </c>
      <c r="C28" s="107">
        <f>(SUM('game1 (1):game1 (40)'!D28))</f>
        <v>0</v>
      </c>
      <c r="D28" s="107">
        <f>(SUM('game1 (1):game1 (40)'!E28))</f>
        <v>0</v>
      </c>
      <c r="E28" s="108" t="str">
        <f t="shared" si="3"/>
        <v/>
      </c>
      <c r="F28" s="107">
        <f>(SUM('game1 (1):game1 (40)'!F28))</f>
        <v>0</v>
      </c>
      <c r="G28" s="107">
        <f>(SUM('game1 (1):game1 (40)'!G28))</f>
        <v>0</v>
      </c>
      <c r="H28" s="108" t="str">
        <f t="shared" si="4"/>
        <v/>
      </c>
      <c r="I28" s="107">
        <f>(SUM('game1 (1):game1 (40)'!H28))</f>
        <v>0</v>
      </c>
      <c r="J28" s="107">
        <f>(SUM('game1 (1):game1 (40)'!I28))</f>
        <v>0</v>
      </c>
      <c r="K28" s="108" t="str">
        <f t="shared" si="5"/>
        <v/>
      </c>
      <c r="L28" s="107">
        <f>(SUM('game1 (1):game1 (40)'!Q28))</f>
        <v>0</v>
      </c>
      <c r="M28" s="107">
        <f>(SUM('game1 (1):game1 (40)'!J28))</f>
        <v>0</v>
      </c>
      <c r="N28" s="107">
        <f>(SUM('game1 (1):game1 (40)'!K28))</f>
        <v>0</v>
      </c>
      <c r="O28" s="107">
        <f>(SUM('game1 (1):game1 (40)'!W28))</f>
        <v>0</v>
      </c>
      <c r="P28" s="107">
        <f>(SUM('game1 (1):game1 (40)'!L28))</f>
        <v>0</v>
      </c>
      <c r="Q28" s="107">
        <f>(SUM('game1 (1):game1 (40)'!M28))</f>
        <v>0</v>
      </c>
      <c r="R28" s="107">
        <f>(SUM('game1 (1):game1 (40)'!N28))</f>
        <v>0</v>
      </c>
      <c r="S28" s="107">
        <f>(SUM('game1 (1):game1 (40)'!O28))</f>
        <v>0</v>
      </c>
      <c r="T28" s="106">
        <f>(SUM('game1 (1):game1 (40)'!P28))</f>
        <v>0</v>
      </c>
      <c r="U28" s="109" t="str">
        <f t="shared" si="6"/>
        <v/>
      </c>
      <c r="V28" s="109">
        <f t="shared" si="7"/>
        <v>0</v>
      </c>
      <c r="W28" s="109">
        <f t="shared" si="7"/>
        <v>0</v>
      </c>
      <c r="X28" s="109">
        <f t="shared" si="7"/>
        <v>0</v>
      </c>
      <c r="Y28" s="109">
        <f t="shared" si="7"/>
        <v>0</v>
      </c>
      <c r="Z28" s="109">
        <f t="shared" si="7"/>
        <v>0</v>
      </c>
      <c r="AA28" s="109">
        <f t="shared" si="7"/>
        <v>0</v>
      </c>
      <c r="AB28" s="109">
        <f t="shared" si="7"/>
        <v>0</v>
      </c>
      <c r="AC28" s="110">
        <f t="shared" si="7"/>
        <v>0</v>
      </c>
      <c r="AD28" s="149" t="str">
        <f>Roster!$B$1</f>
        <v>Upton</v>
      </c>
      <c r="AE28" s="150">
        <f t="shared" si="8"/>
        <v>0</v>
      </c>
      <c r="AF28" s="150">
        <f t="shared" si="9"/>
        <v>0</v>
      </c>
      <c r="AG28" s="151">
        <f t="shared" si="10"/>
        <v>0</v>
      </c>
      <c r="AH28" s="150">
        <f t="shared" si="11"/>
        <v>0</v>
      </c>
      <c r="AI28" s="149" t="str">
        <f>Roster!$D$2</f>
        <v>Northeast</v>
      </c>
      <c r="AJ28" s="235">
        <f t="shared" si="12"/>
        <v>28</v>
      </c>
      <c r="AK28" s="153" t="str">
        <f t="shared" si="13"/>
        <v>2A BB</v>
      </c>
      <c r="AL28"/>
      <c r="AM28"/>
      <c r="AN28"/>
    </row>
    <row r="29" spans="1:40" s="94" customFormat="1" ht="12.75" customHeight="1" x14ac:dyDescent="0.25">
      <c r="A29" s="111" t="str">
        <f>IF(OR(Roster!A29&lt;&gt;"",Roster!B29&lt;&gt;""),PROPER(Roster!B29)&amp;", "&amp;Roster!A29,"")</f>
        <v/>
      </c>
      <c r="B29" s="112">
        <f>SUM('game1 (1):game1 (40)'!C29)</f>
        <v>0</v>
      </c>
      <c r="C29" s="101">
        <f>(SUM('game1 (1):game1 (40)'!D29))</f>
        <v>0</v>
      </c>
      <c r="D29" s="101">
        <f>(SUM('game1 (1):game1 (40)'!E29))</f>
        <v>0</v>
      </c>
      <c r="E29" s="113" t="str">
        <f t="shared" si="3"/>
        <v/>
      </c>
      <c r="F29" s="101">
        <f>(SUM('game1 (1):game1 (40)'!F29))</f>
        <v>0</v>
      </c>
      <c r="G29" s="101">
        <f>(SUM('game1 (1):game1 (40)'!G29))</f>
        <v>0</v>
      </c>
      <c r="H29" s="113" t="str">
        <f t="shared" si="4"/>
        <v/>
      </c>
      <c r="I29" s="101">
        <f>(SUM('game1 (1):game1 (40)'!H29))</f>
        <v>0</v>
      </c>
      <c r="J29" s="101">
        <f>(SUM('game1 (1):game1 (40)'!I29))</f>
        <v>0</v>
      </c>
      <c r="K29" s="113" t="str">
        <f t="shared" si="5"/>
        <v/>
      </c>
      <c r="L29" s="101">
        <f>(SUM('game1 (1):game1 (40)'!Q29))</f>
        <v>0</v>
      </c>
      <c r="M29" s="101">
        <f>(SUM('game1 (1):game1 (40)'!J29))</f>
        <v>0</v>
      </c>
      <c r="N29" s="101">
        <f>(SUM('game1 (1):game1 (40)'!K29))</f>
        <v>0</v>
      </c>
      <c r="O29" s="101">
        <f>(SUM('game1 (1):game1 (40)'!W29))</f>
        <v>0</v>
      </c>
      <c r="P29" s="101">
        <f>(SUM('game1 (1):game1 (40)'!L29))</f>
        <v>0</v>
      </c>
      <c r="Q29" s="101">
        <f>(SUM('game1 (1):game1 (40)'!M29))</f>
        <v>0</v>
      </c>
      <c r="R29" s="101">
        <f>(SUM('game1 (1):game1 (40)'!N29))</f>
        <v>0</v>
      </c>
      <c r="S29" s="101">
        <f>(SUM('game1 (1):game1 (40)'!O29))</f>
        <v>0</v>
      </c>
      <c r="T29" s="112">
        <f>(SUM('game1 (1):game1 (40)'!P29))</f>
        <v>0</v>
      </c>
      <c r="U29" s="103" t="str">
        <f t="shared" si="6"/>
        <v/>
      </c>
      <c r="V29" s="103">
        <f t="shared" si="7"/>
        <v>0</v>
      </c>
      <c r="W29" s="103">
        <f t="shared" si="7"/>
        <v>0</v>
      </c>
      <c r="X29" s="103">
        <f t="shared" si="7"/>
        <v>0</v>
      </c>
      <c r="Y29" s="103">
        <f t="shared" si="7"/>
        <v>0</v>
      </c>
      <c r="Z29" s="103">
        <f t="shared" si="7"/>
        <v>0</v>
      </c>
      <c r="AA29" s="103">
        <f t="shared" si="7"/>
        <v>0</v>
      </c>
      <c r="AB29" s="103">
        <f t="shared" si="7"/>
        <v>0</v>
      </c>
      <c r="AC29" s="114">
        <f t="shared" si="7"/>
        <v>0</v>
      </c>
      <c r="AD29" s="149" t="str">
        <f>Roster!$B$1</f>
        <v>Upton</v>
      </c>
      <c r="AE29" s="150">
        <f t="shared" si="8"/>
        <v>0</v>
      </c>
      <c r="AF29" s="150">
        <f t="shared" si="9"/>
        <v>0</v>
      </c>
      <c r="AG29" s="151">
        <f t="shared" si="10"/>
        <v>0</v>
      </c>
      <c r="AH29" s="150">
        <f t="shared" si="11"/>
        <v>0</v>
      </c>
      <c r="AI29" s="149" t="str">
        <f>Roster!$D$2</f>
        <v>Northeast</v>
      </c>
      <c r="AJ29" s="235">
        <f t="shared" si="12"/>
        <v>28</v>
      </c>
      <c r="AK29" s="153" t="str">
        <f t="shared" si="13"/>
        <v>2A BB</v>
      </c>
      <c r="AL29"/>
      <c r="AM29"/>
      <c r="AN29"/>
    </row>
    <row r="30" spans="1:40" s="94" customFormat="1" ht="12.75" customHeight="1" thickBot="1" x14ac:dyDescent="0.3">
      <c r="A30" s="115" t="str">
        <f>IF(OR(Roster!A30&lt;&gt;"",Roster!B30&lt;&gt;""),PROPER(Roster!B30)&amp;", "&amp;Roster!A30,"")</f>
        <v xml:space="preserve">Team, </v>
      </c>
      <c r="B30" s="116">
        <f>SUM('game1 (1):game1 (40)'!C30)</f>
        <v>23</v>
      </c>
      <c r="C30" s="117">
        <f>(SUM('game1 (1):game1 (40)'!D30))</f>
        <v>0</v>
      </c>
      <c r="D30" s="117">
        <f>(SUM('game1 (1):game1 (40)'!E30))</f>
        <v>0</v>
      </c>
      <c r="E30" s="118" t="str">
        <f t="shared" si="3"/>
        <v/>
      </c>
      <c r="F30" s="117">
        <f>(SUM('game1 (1):game1 (40)'!F30))</f>
        <v>0</v>
      </c>
      <c r="G30" s="117">
        <f>(SUM('game1 (1):game1 (40)'!G30))</f>
        <v>0</v>
      </c>
      <c r="H30" s="118" t="str">
        <f t="shared" si="4"/>
        <v/>
      </c>
      <c r="I30" s="117">
        <f>(SUM('game1 (1):game1 (40)'!H30))</f>
        <v>0</v>
      </c>
      <c r="J30" s="117">
        <f>(SUM('game1 (1):game1 (40)'!I30))</f>
        <v>0</v>
      </c>
      <c r="K30" s="118" t="str">
        <f t="shared" si="5"/>
        <v/>
      </c>
      <c r="L30" s="117">
        <f>(SUM('game1 (1):game1 (40)'!Q30))</f>
        <v>0</v>
      </c>
      <c r="M30" s="117">
        <f>(SUM('game1 (1):game1 (40)'!J30))</f>
        <v>31</v>
      </c>
      <c r="N30" s="117">
        <f>(SUM('game1 (1):game1 (40)'!K30))</f>
        <v>49</v>
      </c>
      <c r="O30" s="117">
        <f>(SUM('game1 (1):game1 (40)'!W30))</f>
        <v>80</v>
      </c>
      <c r="P30" s="117">
        <f>(SUM('game1 (1):game1 (40)'!L30))</f>
        <v>0</v>
      </c>
      <c r="Q30" s="117">
        <f>(SUM('game1 (1):game1 (40)'!M30))</f>
        <v>0</v>
      </c>
      <c r="R30" s="117">
        <f>(SUM('game1 (1):game1 (40)'!N30))</f>
        <v>0</v>
      </c>
      <c r="S30" s="117">
        <f>(SUM('game1 (1):game1 (40)'!O30))</f>
        <v>0</v>
      </c>
      <c r="T30" s="116">
        <f>(SUM('game1 (1):game1 (40)'!P30))</f>
        <v>0</v>
      </c>
      <c r="U30" s="119">
        <f t="shared" si="6"/>
        <v>0</v>
      </c>
      <c r="V30" s="119">
        <f t="shared" si="7"/>
        <v>1.3478260869565217</v>
      </c>
      <c r="W30" s="119">
        <f t="shared" si="7"/>
        <v>2.1304347826086958</v>
      </c>
      <c r="X30" s="119">
        <f t="shared" si="7"/>
        <v>3.4782608695652173</v>
      </c>
      <c r="Y30" s="119">
        <f t="shared" si="7"/>
        <v>0</v>
      </c>
      <c r="Z30" s="119">
        <f t="shared" si="7"/>
        <v>0</v>
      </c>
      <c r="AA30" s="119">
        <f t="shared" si="7"/>
        <v>0</v>
      </c>
      <c r="AB30" s="119">
        <f t="shared" si="7"/>
        <v>0</v>
      </c>
      <c r="AC30" s="120">
        <f t="shared" si="7"/>
        <v>0</v>
      </c>
      <c r="AD30" s="149" t="str">
        <f>Roster!$B$1</f>
        <v>Upton</v>
      </c>
      <c r="AE30" s="150">
        <f t="shared" si="8"/>
        <v>0</v>
      </c>
      <c r="AF30" s="150">
        <f t="shared" si="9"/>
        <v>0</v>
      </c>
      <c r="AG30" s="151">
        <f t="shared" si="10"/>
        <v>0</v>
      </c>
      <c r="AH30" s="150">
        <f t="shared" si="11"/>
        <v>0</v>
      </c>
      <c r="AI30" s="149" t="str">
        <f>Roster!$D$2</f>
        <v>Northeast</v>
      </c>
      <c r="AJ30" s="235">
        <f t="shared" si="12"/>
        <v>28</v>
      </c>
      <c r="AK30" s="153" t="str">
        <f t="shared" si="13"/>
        <v>2A BB</v>
      </c>
      <c r="AL30"/>
      <c r="AM30"/>
      <c r="AN30"/>
    </row>
    <row r="31" spans="1:40" s="94" customFormat="1" ht="15.75" thickBot="1" x14ac:dyDescent="0.3">
      <c r="A31" s="121" t="s">
        <v>144</v>
      </c>
      <c r="B31" s="122">
        <f>SUM('game1 (1):game1 (40)'!C31)</f>
        <v>28</v>
      </c>
      <c r="C31" s="123">
        <f>(SUM('game1 (1):game1 (40)'!D31))</f>
        <v>185</v>
      </c>
      <c r="D31" s="123">
        <f>(SUM('game1 (1):game1 (40)'!E31))</f>
        <v>587</v>
      </c>
      <c r="E31" s="124">
        <f t="shared" si="3"/>
        <v>0.31516183986371382</v>
      </c>
      <c r="F31" s="123">
        <f>(SUM('game1 (1):game1 (40)'!F31))</f>
        <v>538</v>
      </c>
      <c r="G31" s="123">
        <f>(SUM('game1 (1):game1 (40)'!G31))</f>
        <v>1013</v>
      </c>
      <c r="H31" s="124">
        <f t="shared" si="4"/>
        <v>0.53109575518262586</v>
      </c>
      <c r="I31" s="123">
        <f>(SUM('game1 (1):game1 (40)'!H31))</f>
        <v>293</v>
      </c>
      <c r="J31" s="123">
        <f>(SUM('game1 (1):game1 (40)'!I31))</f>
        <v>478</v>
      </c>
      <c r="K31" s="124">
        <f t="shared" si="5"/>
        <v>0.61297071129707115</v>
      </c>
      <c r="L31" s="123">
        <f>(SUM('game1 (1):game1 (40)'!Q31))</f>
        <v>1924</v>
      </c>
      <c r="M31" s="123">
        <f>(SUM('game1 (1):game1 (40)'!J31))</f>
        <v>374</v>
      </c>
      <c r="N31" s="123">
        <f>(SUM('game1 (1):game1 (40)'!K31))</f>
        <v>633</v>
      </c>
      <c r="O31" s="123">
        <f>IF(SUM(M31:N31)&gt;0,SUM(M31:N31),0)</f>
        <v>1007</v>
      </c>
      <c r="P31" s="123">
        <f>(SUM('game1 (1):game1 (40)'!L31))</f>
        <v>513</v>
      </c>
      <c r="Q31" s="123">
        <f>(SUM('game1 (1):game1 (40)'!M31))</f>
        <v>316</v>
      </c>
      <c r="R31" s="123">
        <f>(SUM('game1 (1):game1 (40)'!N31))</f>
        <v>24</v>
      </c>
      <c r="S31" s="123">
        <f>(SUM('game1 (1):game1 (40)'!O31))</f>
        <v>378</v>
      </c>
      <c r="T31" s="125">
        <f>(SUM('game1 (1):game1 (40)'!P31))</f>
        <v>434</v>
      </c>
      <c r="U31" s="126">
        <f>IF(COUNTA('game1 (1):game1 (40)'!$C$4)&gt;0,SUM('game1 (1):game1 (40)'!$C$4)/COUNTA('game1 (1):game1 (40)'!$C$4),"")</f>
        <v>68.714285714285708</v>
      </c>
      <c r="V31" s="126">
        <f t="shared" ref="V31:AC31" si="14">IF($B31&gt;0,M31/$B31,0)</f>
        <v>13.357142857142858</v>
      </c>
      <c r="W31" s="126">
        <f t="shared" si="14"/>
        <v>22.607142857142858</v>
      </c>
      <c r="X31" s="126">
        <f t="shared" si="14"/>
        <v>35.964285714285715</v>
      </c>
      <c r="Y31" s="126">
        <f t="shared" si="14"/>
        <v>18.321428571428573</v>
      </c>
      <c r="Z31" s="126">
        <f t="shared" si="14"/>
        <v>11.285714285714286</v>
      </c>
      <c r="AA31" s="126">
        <f t="shared" si="14"/>
        <v>0.8571428571428571</v>
      </c>
      <c r="AB31" s="126">
        <f t="shared" si="14"/>
        <v>13.5</v>
      </c>
      <c r="AC31" s="126">
        <f t="shared" si="14"/>
        <v>15.5</v>
      </c>
      <c r="AD31" s="149" t="str">
        <f>Roster!$B$1</f>
        <v>Upton</v>
      </c>
      <c r="AE31" s="150">
        <f t="shared" si="8"/>
        <v>20.964285714285715</v>
      </c>
      <c r="AF31" s="150">
        <f t="shared" si="9"/>
        <v>17.071428571428573</v>
      </c>
      <c r="AG31" s="151">
        <f t="shared" si="10"/>
        <v>0.45187500000000003</v>
      </c>
      <c r="AH31" s="150">
        <f t="shared" si="11"/>
        <v>57.142857142857146</v>
      </c>
      <c r="AI31" s="149" t="str">
        <f>Roster!$D$2</f>
        <v>Northeast</v>
      </c>
      <c r="AJ31"/>
      <c r="AK31"/>
      <c r="AL31"/>
      <c r="AM31"/>
      <c r="AN31"/>
    </row>
    <row r="32" spans="1:40" s="94" customFormat="1" ht="16.5" thickTop="1" thickBot="1" x14ac:dyDescent="0.3">
      <c r="A32" s="121" t="s">
        <v>145</v>
      </c>
      <c r="B32" s="122">
        <f>SUM('game1 (1):game1 (40)'!C32)</f>
        <v>28</v>
      </c>
      <c r="C32" s="123">
        <f>(SUM('game1 (1):game1 (40)'!D32))</f>
        <v>121</v>
      </c>
      <c r="D32" s="123">
        <f>(SUM('game1 (1):game1 (40)'!E32))</f>
        <v>413</v>
      </c>
      <c r="E32" s="124">
        <f t="shared" si="3"/>
        <v>0.29297820823244553</v>
      </c>
      <c r="F32" s="123">
        <f>(SUM('game1 (1):game1 (40)'!F32))</f>
        <v>419</v>
      </c>
      <c r="G32" s="123">
        <f>(SUM('game1 (1):game1 (40)'!G32))</f>
        <v>957</v>
      </c>
      <c r="H32" s="124">
        <f t="shared" si="4"/>
        <v>0.43782654127481713</v>
      </c>
      <c r="I32" s="123">
        <f>(SUM('game1 (1):game1 (40)'!H32))</f>
        <v>218</v>
      </c>
      <c r="J32" s="123">
        <f>(SUM('game1 (1):game1 (40)'!I32))</f>
        <v>410</v>
      </c>
      <c r="K32" s="124">
        <f t="shared" si="5"/>
        <v>0.53170731707317076</v>
      </c>
      <c r="L32" s="123">
        <f>(SUM('game1 (1):game1 (40)'!Q32))</f>
        <v>1419</v>
      </c>
      <c r="M32" s="123">
        <f>(SUM('game1 (1):game1 (40)'!J32))</f>
        <v>262</v>
      </c>
      <c r="N32" s="123">
        <f>(SUM('game1 (1):game1 (40)'!K32))</f>
        <v>580</v>
      </c>
      <c r="O32" s="123">
        <f>SUM(M32:N32)</f>
        <v>842</v>
      </c>
      <c r="P32" s="123">
        <f>(SUM('game1 (1):game1 (40)'!L32))</f>
        <v>238</v>
      </c>
      <c r="Q32" s="123">
        <f>(SUM('game1 (1):game1 (40)'!M32))</f>
        <v>164</v>
      </c>
      <c r="R32" s="123">
        <f>(SUM('game1 (1):game1 (40)'!N32))</f>
        <v>33</v>
      </c>
      <c r="S32" s="123">
        <f>(SUM('game1 (1):game1 (40)'!O32))</f>
        <v>562</v>
      </c>
      <c r="T32" s="125">
        <f>(SUM('game1 (1):game1 (40)'!P32))</f>
        <v>452</v>
      </c>
      <c r="U32" s="126">
        <f>IF(COUNTA('game1 (1):game1 (40)'!$D$4)&gt;0,SUM('game1 (1):game1 (40)'!$D$4)/COUNTA('game1 (1):game1 (40)'!$D$4),"")</f>
        <v>50.714285714285715</v>
      </c>
      <c r="V32" s="126">
        <f>IF(COUNTA('game1 (1):game1 (40)'!J$32)&gt;0,M32/COUNTA('game1 (1):game1 (40)'!J$32),0)</f>
        <v>9.3571428571428577</v>
      </c>
      <c r="W32" s="126">
        <f>IF(COUNTA('game1 (1):game1 (40)'!K$32)&gt;0,N32/COUNTA('game1 (1):game1 (40)'!K$32),0)</f>
        <v>20.714285714285715</v>
      </c>
      <c r="X32" s="126">
        <f>SUM(V32:W32)</f>
        <v>30.071428571428573</v>
      </c>
      <c r="Y32" s="126">
        <f>IF(COUNTA('game1 (1):game1 (40)'!L$32)&gt;0,P32/COUNTA('game1 (1):game1 (40)'!L$32),0)</f>
        <v>8.5</v>
      </c>
      <c r="Z32" s="126">
        <f>IF(COUNTA('game1 (1):game1 (40)'!M$32)&gt;0,Q32/COUNTA('game1 (1):game1 (40)'!M$32),0)</f>
        <v>5.8571428571428568</v>
      </c>
      <c r="AA32" s="126">
        <f>IF(COUNTA('game1 (1):game1 (40)'!N$32)&gt;0,R32/COUNTA('game1 (1):game1 (40)'!N$32),0)</f>
        <v>1.5714285714285714</v>
      </c>
      <c r="AB32" s="126">
        <f>IF(COUNTA('game1 (1):game1 (40)'!O$32)&gt;0,S32/COUNTA('game1 (1):game1 (40)'!O$32),0)</f>
        <v>20.071428571428573</v>
      </c>
      <c r="AC32" s="127">
        <f>IF(COUNTA('game1 (1):game1 (40)'!P$32)&gt;0,T32/COUNTA('game1 (1):game1 (40)'!P$32),0)</f>
        <v>16.142857142857142</v>
      </c>
      <c r="AD32" s="149" t="str">
        <f>Roster!$B$1</f>
        <v>Upton</v>
      </c>
      <c r="AE32" s="150">
        <f t="shared" si="8"/>
        <v>14.75</v>
      </c>
      <c r="AF32" s="150">
        <f t="shared" si="9"/>
        <v>14.642857142857142</v>
      </c>
      <c r="AG32" s="151">
        <f t="shared" si="10"/>
        <v>0.39416058394160586</v>
      </c>
      <c r="AH32" s="150">
        <f t="shared" si="11"/>
        <v>48.928571428571431</v>
      </c>
      <c r="AI32" s="149" t="str">
        <f>Roster!$D$2</f>
        <v>Northeast</v>
      </c>
      <c r="AJ32"/>
      <c r="AK32"/>
      <c r="AL32"/>
      <c r="AM32"/>
      <c r="AN32"/>
    </row>
    <row r="33" spans="1:46" s="94" customFormat="1" ht="15.75" thickTop="1" x14ac:dyDescent="0.25">
      <c r="A33" s="128"/>
      <c r="B33" s="129"/>
      <c r="C33" s="129"/>
      <c r="D33" s="129"/>
      <c r="E33" s="130"/>
      <c r="F33" s="129"/>
      <c r="G33" s="129"/>
      <c r="H33" s="130"/>
      <c r="I33" s="129"/>
      <c r="J33" s="129"/>
      <c r="K33" s="130"/>
      <c r="L33" s="129"/>
      <c r="M33" s="129"/>
      <c r="N33" s="129"/>
      <c r="O33" s="129"/>
      <c r="P33" s="129"/>
      <c r="Q33" s="129"/>
      <c r="R33" s="129"/>
      <c r="S33" s="129"/>
      <c r="T33" s="129"/>
      <c r="U33" s="131"/>
      <c r="V33" s="131"/>
      <c r="W33" s="131"/>
      <c r="X33" s="131"/>
      <c r="Y33" s="131"/>
      <c r="Z33" s="131"/>
      <c r="AA33" s="131"/>
      <c r="AB33" s="131"/>
      <c r="AC33" s="131"/>
      <c r="AD33"/>
      <c r="AE33"/>
      <c r="AF33"/>
      <c r="AG33" s="148"/>
      <c r="AH33" s="148"/>
      <c r="AI33" s="148"/>
      <c r="AJ33" s="148"/>
    </row>
    <row r="34" spans="1:46" s="132" customFormat="1" ht="16.5" thickBot="1" x14ac:dyDescent="0.3">
      <c r="A34" s="246" t="s">
        <v>322</v>
      </c>
      <c r="B34" s="246"/>
      <c r="C34" s="246"/>
      <c r="D34" s="246"/>
      <c r="E34" s="246"/>
      <c r="F34" s="246"/>
      <c r="G34" s="246"/>
      <c r="H34" s="246"/>
      <c r="I34" s="246"/>
      <c r="J34" s="246"/>
      <c r="K34" s="246"/>
      <c r="L34" s="246"/>
      <c r="M34" s="246"/>
      <c r="N34" s="246"/>
      <c r="O34" s="246"/>
      <c r="P34" s="246"/>
      <c r="Q34" s="246"/>
      <c r="R34" s="246"/>
      <c r="S34" s="246"/>
      <c r="T34" s="246"/>
      <c r="U34" s="246"/>
      <c r="V34" s="208"/>
      <c r="W34" s="208"/>
      <c r="X34" s="208"/>
      <c r="Y34" s="208"/>
      <c r="Z34" s="208"/>
      <c r="AA34" s="208"/>
      <c r="AB34" s="208"/>
      <c r="AC34" s="209" t="str">
        <f>CONCATENATE("* minimum of ",TeamGameSummary!$D$2," attempts")</f>
        <v>* minimum of 5 attempts</v>
      </c>
      <c r="AD34"/>
      <c r="AE34" s="205"/>
      <c r="AF34"/>
      <c r="AG34" s="152"/>
      <c r="AH34" s="152"/>
      <c r="AI34" s="152"/>
      <c r="AJ34" s="152"/>
    </row>
    <row r="35" spans="1:46" s="132" customFormat="1" x14ac:dyDescent="0.25">
      <c r="A35" s="202" t="s">
        <v>112</v>
      </c>
      <c r="B35" s="247" t="s">
        <v>250</v>
      </c>
      <c r="C35" s="247"/>
      <c r="D35" s="247" t="s">
        <v>323</v>
      </c>
      <c r="E35" s="248"/>
      <c r="F35" s="210"/>
      <c r="G35" s="249" t="s">
        <v>112</v>
      </c>
      <c r="H35" s="250"/>
      <c r="I35" s="250"/>
      <c r="J35" s="247" t="s">
        <v>250</v>
      </c>
      <c r="K35" s="247"/>
      <c r="L35" s="247" t="s">
        <v>324</v>
      </c>
      <c r="M35" s="248"/>
      <c r="N35" s="182"/>
      <c r="O35" s="249" t="s">
        <v>112</v>
      </c>
      <c r="P35" s="250"/>
      <c r="Q35" s="250"/>
      <c r="R35" s="247" t="s">
        <v>250</v>
      </c>
      <c r="S35" s="247"/>
      <c r="T35" s="247" t="s">
        <v>325</v>
      </c>
      <c r="U35" s="248"/>
      <c r="V35" s="210"/>
      <c r="W35" s="249" t="s">
        <v>112</v>
      </c>
      <c r="X35" s="250"/>
      <c r="Y35" s="250"/>
      <c r="Z35" s="247" t="s">
        <v>250</v>
      </c>
      <c r="AA35" s="247"/>
      <c r="AB35" s="247" t="s">
        <v>149</v>
      </c>
      <c r="AC35" s="248"/>
      <c r="AD35"/>
      <c r="AE35"/>
      <c r="AF35"/>
      <c r="AI35" s="152"/>
      <c r="AJ35" s="152"/>
    </row>
    <row r="36" spans="1:46" s="132" customFormat="1" x14ac:dyDescent="0.25">
      <c r="A36" s="211" t="str">
        <f>TeamGameSummary!$C101</f>
        <v>Hulett</v>
      </c>
      <c r="B36" s="251">
        <f>TeamGameSummary!$D101</f>
        <v>43077</v>
      </c>
      <c r="C36" s="251"/>
      <c r="D36" s="252">
        <f>TeamGameSummary!$E101</f>
        <v>94</v>
      </c>
      <c r="E36" s="253"/>
      <c r="F36" s="210"/>
      <c r="G36" s="254" t="str">
        <f>TeamGameSummary!$U101</f>
        <v>Riverside</v>
      </c>
      <c r="H36" s="255"/>
      <c r="I36" s="255"/>
      <c r="J36" s="251">
        <f>TeamGameSummary!$V101</f>
        <v>43083</v>
      </c>
      <c r="K36" s="251"/>
      <c r="L36" s="252">
        <f>TeamGameSummary!$W101</f>
        <v>24</v>
      </c>
      <c r="M36" s="253"/>
      <c r="N36" s="182"/>
      <c r="O36" s="254" t="str">
        <f>TeamGameSummary!$AA101</f>
        <v>Riverside</v>
      </c>
      <c r="P36" s="255"/>
      <c r="Q36" s="255"/>
      <c r="R36" s="251">
        <f>TeamGameSummary!$AB101</f>
        <v>43083</v>
      </c>
      <c r="S36" s="251"/>
      <c r="T36" s="252">
        <f>TeamGameSummary!$AC101</f>
        <v>54</v>
      </c>
      <c r="U36" s="253"/>
      <c r="V36" s="210"/>
      <c r="W36" s="254" t="str">
        <f>TeamGameSummary!$EK101</f>
        <v>Riverside</v>
      </c>
      <c r="X36" s="255"/>
      <c r="Y36" s="255"/>
      <c r="Z36" s="251">
        <f>TeamGameSummary!$EL101</f>
        <v>43083</v>
      </c>
      <c r="AA36" s="251"/>
      <c r="AB36" s="252">
        <f>TeamGameSummary!$EM101</f>
        <v>30</v>
      </c>
      <c r="AC36" s="253"/>
      <c r="AD36"/>
      <c r="AE36"/>
      <c r="AF36"/>
      <c r="AI36" s="152"/>
      <c r="AJ36" s="152"/>
    </row>
    <row r="37" spans="1:46" s="132" customFormat="1" x14ac:dyDescent="0.25">
      <c r="A37" s="211" t="str">
        <f>TeamGameSummary!$C102</f>
        <v>Tongue River</v>
      </c>
      <c r="B37" s="251">
        <f>TeamGameSummary!$D102</f>
        <v>43133</v>
      </c>
      <c r="C37" s="251"/>
      <c r="D37" s="252">
        <f>TeamGameSummary!$E102</f>
        <v>83</v>
      </c>
      <c r="E37" s="253"/>
      <c r="F37" s="210"/>
      <c r="G37" s="254" t="str">
        <f>TeamGameSummary!$U102</f>
        <v>Lead-Deadwood</v>
      </c>
      <c r="H37" s="255"/>
      <c r="I37" s="255"/>
      <c r="J37" s="251">
        <f>TeamGameSummary!$V102</f>
        <v>43104</v>
      </c>
      <c r="K37" s="251"/>
      <c r="L37" s="252">
        <f>TeamGameSummary!$W102</f>
        <v>29</v>
      </c>
      <c r="M37" s="253"/>
      <c r="N37" s="182"/>
      <c r="O37" s="254" t="str">
        <f>TeamGameSummary!$AA102</f>
        <v>Shoshoni</v>
      </c>
      <c r="P37" s="255"/>
      <c r="Q37" s="255"/>
      <c r="R37" s="251">
        <f>TeamGameSummary!$AB102</f>
        <v>43085</v>
      </c>
      <c r="S37" s="251"/>
      <c r="T37" s="252">
        <f>TeamGameSummary!$AC102</f>
        <v>42</v>
      </c>
      <c r="U37" s="253"/>
      <c r="V37" s="210"/>
      <c r="W37" s="254" t="str">
        <f>TeamGameSummary!$EK102</f>
        <v>Tongue River</v>
      </c>
      <c r="X37" s="255"/>
      <c r="Y37" s="255"/>
      <c r="Z37" s="251">
        <f>TeamGameSummary!$EL102</f>
        <v>43133</v>
      </c>
      <c r="AA37" s="251"/>
      <c r="AB37" s="252">
        <f>TeamGameSummary!$EM102</f>
        <v>28</v>
      </c>
      <c r="AC37" s="253"/>
      <c r="AD37"/>
      <c r="AE37"/>
      <c r="AF37"/>
      <c r="AI37" s="152"/>
      <c r="AJ37" s="152"/>
    </row>
    <row r="38" spans="1:46" s="132" customFormat="1" x14ac:dyDescent="0.25">
      <c r="A38" s="211" t="str">
        <f>TeamGameSummary!$C103</f>
        <v xml:space="preserve">Lusk   </v>
      </c>
      <c r="B38" s="251">
        <f>TeamGameSummary!$D103</f>
        <v>43154</v>
      </c>
      <c r="C38" s="251"/>
      <c r="D38" s="252">
        <f>TeamGameSummary!$E103</f>
        <v>83</v>
      </c>
      <c r="E38" s="253"/>
      <c r="F38" s="210"/>
      <c r="G38" s="254" t="str">
        <f>TeamGameSummary!$U103</f>
        <v>Shoshoni</v>
      </c>
      <c r="H38" s="255"/>
      <c r="I38" s="255"/>
      <c r="J38" s="251">
        <f>TeamGameSummary!$V103</f>
        <v>43085</v>
      </c>
      <c r="K38" s="251"/>
      <c r="L38" s="252">
        <f>TeamGameSummary!$W103</f>
        <v>31</v>
      </c>
      <c r="M38" s="253"/>
      <c r="N38" s="182"/>
      <c r="O38" s="254" t="str">
        <f>TeamGameSummary!$AA103</f>
        <v>Hulett</v>
      </c>
      <c r="P38" s="255"/>
      <c r="Q38" s="255"/>
      <c r="R38" s="251">
        <f>TeamGameSummary!$AB103</f>
        <v>43077</v>
      </c>
      <c r="S38" s="251"/>
      <c r="T38" s="252">
        <f>TeamGameSummary!$AC103</f>
        <v>40</v>
      </c>
      <c r="U38" s="253"/>
      <c r="V38" s="210"/>
      <c r="W38" s="254" t="str">
        <f>TeamGameSummary!$EK103</f>
        <v>Hulett</v>
      </c>
      <c r="X38" s="255"/>
      <c r="Y38" s="255"/>
      <c r="Z38" s="251">
        <f>TeamGameSummary!$EL103</f>
        <v>43077</v>
      </c>
      <c r="AA38" s="251"/>
      <c r="AB38" s="252">
        <f>TeamGameSummary!$EM103</f>
        <v>28</v>
      </c>
      <c r="AC38" s="253"/>
      <c r="AD38"/>
      <c r="AE38"/>
      <c r="AF38"/>
      <c r="AI38" s="152"/>
      <c r="AJ38" s="152"/>
    </row>
    <row r="39" spans="1:46" s="132" customFormat="1" x14ac:dyDescent="0.25">
      <c r="A39" s="211" t="str">
        <f>TeamGameSummary!$C104</f>
        <v xml:space="preserve">Wright  </v>
      </c>
      <c r="B39" s="251">
        <f>TeamGameSummary!$D104</f>
        <v>43155</v>
      </c>
      <c r="C39" s="251"/>
      <c r="D39" s="252">
        <f>TeamGameSummary!$E104</f>
        <v>82</v>
      </c>
      <c r="E39" s="253"/>
      <c r="F39" s="210"/>
      <c r="G39" s="254" t="str">
        <f>TeamGameSummary!$U104</f>
        <v>Cokeville</v>
      </c>
      <c r="H39" s="255"/>
      <c r="I39" s="255"/>
      <c r="J39" s="251">
        <f>TeamGameSummary!$V104</f>
        <v>43084</v>
      </c>
      <c r="K39" s="251"/>
      <c r="L39" s="252">
        <f>TeamGameSummary!$W104</f>
        <v>33</v>
      </c>
      <c r="M39" s="253"/>
      <c r="N39" s="182"/>
      <c r="O39" s="254" t="str">
        <f>TeamGameSummary!$AA104</f>
        <v>Moorcroft</v>
      </c>
      <c r="P39" s="255"/>
      <c r="Q39" s="255"/>
      <c r="R39" s="251">
        <f>TeamGameSummary!$AB104</f>
        <v>43118</v>
      </c>
      <c r="S39" s="251"/>
      <c r="T39" s="252">
        <f>TeamGameSummary!$AC104</f>
        <v>36</v>
      </c>
      <c r="U39" s="253"/>
      <c r="V39" s="210"/>
      <c r="W39" s="254" t="str">
        <f>TeamGameSummary!$EK104</f>
        <v>Moorcroft</v>
      </c>
      <c r="X39" s="255"/>
      <c r="Y39" s="255"/>
      <c r="Z39" s="251">
        <f>TeamGameSummary!$EL104</f>
        <v>43118</v>
      </c>
      <c r="AA39" s="251"/>
      <c r="AB39" s="252">
        <f>TeamGameSummary!$EM104</f>
        <v>24</v>
      </c>
      <c r="AC39" s="253"/>
      <c r="AD39"/>
      <c r="AE39"/>
      <c r="AF39"/>
      <c r="AI39" s="152"/>
      <c r="AJ39" s="152"/>
    </row>
    <row r="40" spans="1:46" s="132" customFormat="1" ht="15" customHeight="1" thickBot="1" x14ac:dyDescent="0.3">
      <c r="A40" s="212" t="str">
        <f>TeamGameSummary!$C105</f>
        <v>Tongue River</v>
      </c>
      <c r="B40" s="256">
        <f>TeamGameSummary!$D105</f>
        <v>43148</v>
      </c>
      <c r="C40" s="256"/>
      <c r="D40" s="257">
        <f>TeamGameSummary!$E105</f>
        <v>81</v>
      </c>
      <c r="E40" s="258"/>
      <c r="F40" s="210"/>
      <c r="G40" s="259" t="str">
        <f>TeamGameSummary!$U105</f>
        <v>Moorcroft</v>
      </c>
      <c r="H40" s="260"/>
      <c r="I40" s="260"/>
      <c r="J40" s="256">
        <f>TeamGameSummary!$V105</f>
        <v>43118</v>
      </c>
      <c r="K40" s="256"/>
      <c r="L40" s="257">
        <f>TeamGameSummary!$W105</f>
        <v>38</v>
      </c>
      <c r="M40" s="258"/>
      <c r="N40" s="182"/>
      <c r="O40" s="259" t="str">
        <f>TeamGameSummary!$AA105</f>
        <v xml:space="preserve">Lusk   </v>
      </c>
      <c r="P40" s="260"/>
      <c r="Q40" s="260"/>
      <c r="R40" s="256">
        <f>TeamGameSummary!$AB105</f>
        <v>43154</v>
      </c>
      <c r="S40" s="256"/>
      <c r="T40" s="257">
        <f>TeamGameSummary!$AC105</f>
        <v>36</v>
      </c>
      <c r="U40" s="258"/>
      <c r="V40" s="210"/>
      <c r="W40" s="259" t="str">
        <f>TeamGameSummary!$EK105</f>
        <v>Tongue River</v>
      </c>
      <c r="X40" s="260"/>
      <c r="Y40" s="260"/>
      <c r="Z40" s="256">
        <f>TeamGameSummary!$EL105</f>
        <v>43148</v>
      </c>
      <c r="AA40" s="256"/>
      <c r="AB40" s="257">
        <f>TeamGameSummary!$EM105</f>
        <v>24</v>
      </c>
      <c r="AC40" s="258"/>
      <c r="AD40"/>
      <c r="AE40"/>
      <c r="AF40"/>
      <c r="AG40"/>
      <c r="AH40"/>
      <c r="AI40"/>
      <c r="AJ40" s="152"/>
    </row>
    <row r="41" spans="1:46" s="132" customFormat="1" ht="15.75" thickBot="1" x14ac:dyDescent="0.3">
      <c r="A41" s="213"/>
      <c r="B41" s="214"/>
      <c r="C41" s="214"/>
      <c r="D41" s="215"/>
      <c r="E41" s="215"/>
      <c r="F41" s="210"/>
      <c r="G41" s="213"/>
      <c r="H41" s="213"/>
      <c r="I41" s="213"/>
      <c r="J41" s="214"/>
      <c r="K41" s="214"/>
      <c r="L41" s="215"/>
      <c r="M41" s="215"/>
      <c r="N41" s="182"/>
      <c r="O41" s="213"/>
      <c r="P41" s="213"/>
      <c r="Q41" s="213"/>
      <c r="R41" s="214"/>
      <c r="S41" s="214"/>
      <c r="T41" s="215"/>
      <c r="U41" s="215"/>
      <c r="V41" s="210"/>
      <c r="W41" s="213"/>
      <c r="X41" s="213"/>
      <c r="Y41" s="213"/>
      <c r="Z41" s="214"/>
      <c r="AA41" s="214"/>
      <c r="AB41" s="215"/>
      <c r="AC41" s="215"/>
      <c r="AD41"/>
      <c r="AE41"/>
      <c r="AF41"/>
      <c r="AG41"/>
      <c r="AH41"/>
      <c r="AI41"/>
      <c r="AJ41" s="152"/>
    </row>
    <row r="42" spans="1:46" s="132" customFormat="1" x14ac:dyDescent="0.25">
      <c r="A42" s="202" t="s">
        <v>112</v>
      </c>
      <c r="B42" s="247" t="s">
        <v>250</v>
      </c>
      <c r="C42" s="247"/>
      <c r="D42" s="247" t="s">
        <v>253</v>
      </c>
      <c r="E42" s="248"/>
      <c r="F42" s="210"/>
      <c r="G42" s="249" t="s">
        <v>112</v>
      </c>
      <c r="H42" s="250"/>
      <c r="I42" s="250"/>
      <c r="J42" s="247" t="s">
        <v>250</v>
      </c>
      <c r="K42" s="247"/>
      <c r="L42" s="247" t="s">
        <v>345</v>
      </c>
      <c r="M42" s="248"/>
      <c r="N42" s="182"/>
      <c r="O42" s="249" t="s">
        <v>112</v>
      </c>
      <c r="P42" s="250"/>
      <c r="Q42" s="250"/>
      <c r="R42" s="247" t="s">
        <v>250</v>
      </c>
      <c r="S42" s="247"/>
      <c r="T42" s="247" t="s">
        <v>148</v>
      </c>
      <c r="U42" s="248"/>
      <c r="W42" s="249" t="s">
        <v>112</v>
      </c>
      <c r="X42" s="250"/>
      <c r="Y42" s="250"/>
      <c r="Z42" s="247" t="s">
        <v>250</v>
      </c>
      <c r="AA42" s="247"/>
      <c r="AB42" s="247" t="s">
        <v>327</v>
      </c>
      <c r="AC42" s="248"/>
      <c r="AD42"/>
      <c r="AE42"/>
      <c r="AF42"/>
      <c r="AG42"/>
      <c r="AH42"/>
      <c r="AI42"/>
      <c r="AM42" s="181"/>
    </row>
    <row r="43" spans="1:46" s="132" customFormat="1" x14ac:dyDescent="0.25">
      <c r="A43" s="216" t="str">
        <f>TeamGameSummary!$GN101</f>
        <v>Tongue River</v>
      </c>
      <c r="B43" s="251">
        <f>TeamGameSummary!$GO101</f>
        <v>43133</v>
      </c>
      <c r="C43" s="251"/>
      <c r="D43" s="261">
        <f>TeamGameSummary!$GP101</f>
        <v>0.56451612903225812</v>
      </c>
      <c r="E43" s="262"/>
      <c r="F43" s="210"/>
      <c r="G43" s="254" t="str">
        <f>TeamGameSummary!$GT101</f>
        <v>Riverside</v>
      </c>
      <c r="H43" s="255"/>
      <c r="I43" s="255"/>
      <c r="J43" s="251">
        <f>TeamGameSummary!$GU101</f>
        <v>43083</v>
      </c>
      <c r="K43" s="251"/>
      <c r="L43" s="261">
        <f>TeamGameSummary!$GV101</f>
        <v>0.22727272727272727</v>
      </c>
      <c r="M43" s="262"/>
      <c r="N43" s="182"/>
      <c r="O43" s="254" t="str">
        <f>TeamGameSummary!$AG101</f>
        <v>Riverside</v>
      </c>
      <c r="P43" s="255"/>
      <c r="Q43" s="255"/>
      <c r="R43" s="251">
        <f>TeamGameSummary!$AH101</f>
        <v>43083</v>
      </c>
      <c r="S43" s="251"/>
      <c r="T43" s="252">
        <f>TeamGameSummary!$AI101</f>
        <v>45</v>
      </c>
      <c r="U43" s="253"/>
      <c r="W43" s="254" t="str">
        <f>TeamGameSummary!$BE101</f>
        <v>Riverside</v>
      </c>
      <c r="X43" s="255"/>
      <c r="Y43" s="255"/>
      <c r="Z43" s="251">
        <f>TeamGameSummary!$BF101</f>
        <v>43083</v>
      </c>
      <c r="AA43" s="251"/>
      <c r="AB43" s="252">
        <f>TeamGameSummary!$BG101</f>
        <v>22</v>
      </c>
      <c r="AC43" s="253"/>
      <c r="AD43"/>
      <c r="AE43"/>
      <c r="AF43"/>
      <c r="AG43"/>
      <c r="AH43"/>
      <c r="AI43"/>
      <c r="AM43" s="181"/>
    </row>
    <row r="44" spans="1:46" s="132" customFormat="1" x14ac:dyDescent="0.25">
      <c r="A44" s="216" t="str">
        <f>TeamGameSummary!$GN102</f>
        <v xml:space="preserve">Lusk   </v>
      </c>
      <c r="B44" s="251">
        <f>TeamGameSummary!$GO102</f>
        <v>43154</v>
      </c>
      <c r="C44" s="251"/>
      <c r="D44" s="261">
        <f>TeamGameSummary!$GP102</f>
        <v>0.55555555555555558</v>
      </c>
      <c r="E44" s="262"/>
      <c r="F44" s="210"/>
      <c r="G44" s="254" t="str">
        <f>TeamGameSummary!$GT102</f>
        <v>Cokeville</v>
      </c>
      <c r="H44" s="255"/>
      <c r="I44" s="255"/>
      <c r="J44" s="251">
        <f>TeamGameSummary!$GU102</f>
        <v>43084</v>
      </c>
      <c r="K44" s="251"/>
      <c r="L44" s="261">
        <f>TeamGameSummary!$GV102</f>
        <v>0.28260869565217389</v>
      </c>
      <c r="M44" s="262"/>
      <c r="N44" s="182"/>
      <c r="O44" s="254" t="str">
        <f>TeamGameSummary!$AG102</f>
        <v>Tongue River</v>
      </c>
      <c r="P44" s="255"/>
      <c r="Q44" s="255"/>
      <c r="R44" s="251">
        <f>TeamGameSummary!$AH102</f>
        <v>43148</v>
      </c>
      <c r="S44" s="251"/>
      <c r="T44" s="252">
        <f>TeamGameSummary!$AI102</f>
        <v>45</v>
      </c>
      <c r="U44" s="253"/>
      <c r="W44" s="254" t="str">
        <f>TeamGameSummary!$BE102</f>
        <v>Wright</v>
      </c>
      <c r="X44" s="255"/>
      <c r="Y44" s="255"/>
      <c r="Z44" s="251">
        <f>TeamGameSummary!$BF102</f>
        <v>43139</v>
      </c>
      <c r="AA44" s="251"/>
      <c r="AB44" s="252">
        <f>TeamGameSummary!$BG102</f>
        <v>20</v>
      </c>
      <c r="AC44" s="253"/>
      <c r="AD44"/>
      <c r="AE44"/>
      <c r="AF44"/>
      <c r="AG44"/>
      <c r="AH44"/>
      <c r="AI44"/>
      <c r="AM44" s="181"/>
    </row>
    <row r="45" spans="1:46" s="132" customFormat="1" x14ac:dyDescent="0.25">
      <c r="A45" s="216" t="str">
        <f>TeamGameSummary!$GN103</f>
        <v>Faith</v>
      </c>
      <c r="B45" s="251">
        <f>TeamGameSummary!$GO103</f>
        <v>43112</v>
      </c>
      <c r="C45" s="251"/>
      <c r="D45" s="261">
        <f>TeamGameSummary!$GP103</f>
        <v>0.54166666666666663</v>
      </c>
      <c r="E45" s="262"/>
      <c r="F45" s="210"/>
      <c r="G45" s="254" t="str">
        <f>TeamGameSummary!$GT103</f>
        <v>Lead-Deadwood</v>
      </c>
      <c r="H45" s="255"/>
      <c r="I45" s="255"/>
      <c r="J45" s="251">
        <f>TeamGameSummary!$GU103</f>
        <v>43104</v>
      </c>
      <c r="K45" s="251"/>
      <c r="L45" s="261">
        <f>TeamGameSummary!$GV103</f>
        <v>0.29411764705882354</v>
      </c>
      <c r="M45" s="262"/>
      <c r="N45" s="182"/>
      <c r="O45" s="254" t="str">
        <f>TeamGameSummary!$AG103</f>
        <v>Sundance</v>
      </c>
      <c r="P45" s="255"/>
      <c r="Q45" s="255"/>
      <c r="R45" s="251">
        <f>TeamGameSummary!$AH103</f>
        <v>43137</v>
      </c>
      <c r="S45" s="251"/>
      <c r="T45" s="252">
        <f>TeamGameSummary!$AI103</f>
        <v>44</v>
      </c>
      <c r="U45" s="253"/>
      <c r="W45" s="254" t="str">
        <f>TeamGameSummary!$BE103</f>
        <v>Sundance</v>
      </c>
      <c r="X45" s="255"/>
      <c r="Y45" s="255"/>
      <c r="Z45" s="251">
        <f>TeamGameSummary!$BF103</f>
        <v>43137</v>
      </c>
      <c r="AA45" s="251"/>
      <c r="AB45" s="252">
        <f>TeamGameSummary!$BG103</f>
        <v>20</v>
      </c>
      <c r="AC45" s="253"/>
      <c r="AD45"/>
      <c r="AE45"/>
      <c r="AF45"/>
      <c r="AG45"/>
      <c r="AH45"/>
      <c r="AI45"/>
      <c r="AM45" s="181"/>
    </row>
    <row r="46" spans="1:46" s="132" customFormat="1" x14ac:dyDescent="0.25">
      <c r="A46" s="216" t="str">
        <f>TeamGameSummary!$GN104</f>
        <v>Hulett</v>
      </c>
      <c r="B46" s="251">
        <f>TeamGameSummary!$GO104</f>
        <v>43077</v>
      </c>
      <c r="C46" s="251"/>
      <c r="D46" s="261">
        <f>TeamGameSummary!$GP104</f>
        <v>0.52777777777777779</v>
      </c>
      <c r="E46" s="262"/>
      <c r="F46" s="210"/>
      <c r="G46" s="254" t="str">
        <f>TeamGameSummary!$GT104</f>
        <v>Moorcroft</v>
      </c>
      <c r="H46" s="255"/>
      <c r="I46" s="255"/>
      <c r="J46" s="251">
        <f>TeamGameSummary!$GU104</f>
        <v>43118</v>
      </c>
      <c r="K46" s="251"/>
      <c r="L46" s="261">
        <f>TeamGameSummary!$GV104</f>
        <v>0.29411764705882354</v>
      </c>
      <c r="M46" s="262"/>
      <c r="N46" s="182"/>
      <c r="O46" s="254" t="str">
        <f>TeamGameSummary!$AG104</f>
        <v>Moorcroft</v>
      </c>
      <c r="P46" s="255"/>
      <c r="Q46" s="255"/>
      <c r="R46" s="251">
        <f>TeamGameSummary!$AH104</f>
        <v>43118</v>
      </c>
      <c r="S46" s="251"/>
      <c r="T46" s="252">
        <f>TeamGameSummary!$AI104</f>
        <v>43</v>
      </c>
      <c r="U46" s="253"/>
      <c r="W46" s="254" t="str">
        <f>TeamGameSummary!$BE104</f>
        <v xml:space="preserve">Wright  </v>
      </c>
      <c r="X46" s="255"/>
      <c r="Y46" s="255"/>
      <c r="Z46" s="251">
        <f>TeamGameSummary!$BF104</f>
        <v>43155</v>
      </c>
      <c r="AA46" s="251"/>
      <c r="AB46" s="252">
        <f>TeamGameSummary!$BG104</f>
        <v>18</v>
      </c>
      <c r="AC46" s="253"/>
      <c r="AD46"/>
      <c r="AE46"/>
      <c r="AF46"/>
      <c r="AG46"/>
      <c r="AH46"/>
      <c r="AI46"/>
      <c r="AM46" s="181"/>
    </row>
    <row r="47" spans="1:46" s="132" customFormat="1" ht="15" customHeight="1" thickBot="1" x14ac:dyDescent="0.3">
      <c r="A47" s="217" t="str">
        <f>TeamGameSummary!$GN105</f>
        <v>Shoshoni</v>
      </c>
      <c r="B47" s="256">
        <f>TeamGameSummary!$GO105</f>
        <v>43085</v>
      </c>
      <c r="C47" s="256"/>
      <c r="D47" s="263">
        <f>TeamGameSummary!$GP105</f>
        <v>0.50877192982456143</v>
      </c>
      <c r="E47" s="264"/>
      <c r="F47" s="210"/>
      <c r="G47" s="259" t="str">
        <f>TeamGameSummary!$GT105</f>
        <v>Shoshoni</v>
      </c>
      <c r="H47" s="260"/>
      <c r="I47" s="260"/>
      <c r="J47" s="256">
        <f>TeamGameSummary!$GU105</f>
        <v>43085</v>
      </c>
      <c r="K47" s="256"/>
      <c r="L47" s="263">
        <f>TeamGameSummary!$GV105</f>
        <v>0.29411764705882354</v>
      </c>
      <c r="M47" s="264"/>
      <c r="N47" s="182"/>
      <c r="O47" s="259" t="str">
        <f>TeamGameSummary!$AG105</f>
        <v xml:space="preserve">Wright  </v>
      </c>
      <c r="P47" s="260"/>
      <c r="Q47" s="260"/>
      <c r="R47" s="256">
        <f>TeamGameSummary!$AH105</f>
        <v>43155</v>
      </c>
      <c r="S47" s="256"/>
      <c r="T47" s="257">
        <f>TeamGameSummary!$AI105</f>
        <v>42</v>
      </c>
      <c r="U47" s="258"/>
      <c r="W47" s="259" t="str">
        <f>TeamGameSummary!$BE105</f>
        <v>Wright</v>
      </c>
      <c r="X47" s="260"/>
      <c r="Y47" s="260"/>
      <c r="Z47" s="256">
        <f>TeamGameSummary!$BF105</f>
        <v>43120</v>
      </c>
      <c r="AA47" s="256"/>
      <c r="AB47" s="257">
        <f>TeamGameSummary!$BG105</f>
        <v>18</v>
      </c>
      <c r="AC47" s="258"/>
      <c r="AD47"/>
      <c r="AE47"/>
      <c r="AF47"/>
      <c r="AG47"/>
      <c r="AH47"/>
      <c r="AI47"/>
      <c r="AM47" s="181"/>
    </row>
    <row r="48" spans="1:46" s="132" customFormat="1" ht="15.75" thickBot="1" x14ac:dyDescent="0.3">
      <c r="A48" s="213"/>
      <c r="B48" s="214"/>
      <c r="C48" s="214"/>
      <c r="D48" s="215"/>
      <c r="E48" s="215"/>
      <c r="F48" s="210"/>
      <c r="G48" s="213"/>
      <c r="H48" s="213"/>
      <c r="I48" s="213"/>
      <c r="J48" s="214"/>
      <c r="K48" s="214"/>
      <c r="L48" s="215"/>
      <c r="M48" s="215"/>
      <c r="N48" s="182"/>
      <c r="AD48"/>
      <c r="AE48"/>
      <c r="AF48"/>
      <c r="AG48"/>
      <c r="AH48"/>
      <c r="AI48"/>
      <c r="AJ48" s="184"/>
      <c r="AK48" s="185"/>
      <c r="AL48" s="185"/>
      <c r="AM48" s="181"/>
      <c r="AO48" s="183"/>
      <c r="AP48" s="183"/>
      <c r="AQ48" s="184"/>
      <c r="AR48" s="184"/>
      <c r="AS48" s="185"/>
      <c r="AT48" s="185"/>
    </row>
    <row r="49" spans="1:39" s="132" customFormat="1" x14ac:dyDescent="0.25">
      <c r="A49" s="196" t="s">
        <v>112</v>
      </c>
      <c r="B49" s="247" t="s">
        <v>250</v>
      </c>
      <c r="C49" s="247"/>
      <c r="D49" s="247" t="s">
        <v>346</v>
      </c>
      <c r="E49" s="248"/>
      <c r="G49" s="249" t="s">
        <v>112</v>
      </c>
      <c r="H49" s="250"/>
      <c r="I49" s="250"/>
      <c r="J49" s="247" t="s">
        <v>250</v>
      </c>
      <c r="K49" s="247"/>
      <c r="L49" s="247" t="s">
        <v>347</v>
      </c>
      <c r="M49" s="248"/>
      <c r="N49" s="182"/>
      <c r="O49" s="249" t="s">
        <v>112</v>
      </c>
      <c r="P49" s="250"/>
      <c r="Q49" s="250"/>
      <c r="R49" s="247" t="s">
        <v>250</v>
      </c>
      <c r="S49" s="247"/>
      <c r="T49" s="247" t="s">
        <v>328</v>
      </c>
      <c r="U49" s="248"/>
      <c r="W49" s="249" t="s">
        <v>112</v>
      </c>
      <c r="X49" s="250"/>
      <c r="Y49" s="250"/>
      <c r="Z49" s="247" t="s">
        <v>250</v>
      </c>
      <c r="AA49" s="247"/>
      <c r="AB49" s="247" t="s">
        <v>329</v>
      </c>
      <c r="AC49" s="248"/>
      <c r="AD49"/>
      <c r="AE49"/>
      <c r="AF49"/>
      <c r="AG49"/>
      <c r="AH49"/>
      <c r="AI49"/>
      <c r="AM49" s="181"/>
    </row>
    <row r="50" spans="1:39" s="132" customFormat="1" x14ac:dyDescent="0.25">
      <c r="A50" s="216" t="str">
        <f>TeamGameSummary!$HL101</f>
        <v>Shoshoni</v>
      </c>
      <c r="B50" s="251">
        <f>TeamGameSummary!$HM101</f>
        <v>43085</v>
      </c>
      <c r="C50" s="251"/>
      <c r="D50" s="261">
        <f>TeamGameSummary!$HN101</f>
        <v>0.90909090909090906</v>
      </c>
      <c r="E50" s="262"/>
      <c r="G50" s="254" t="str">
        <f>TeamGameSummary!$ID101</f>
        <v>Big Horn</v>
      </c>
      <c r="H50" s="255"/>
      <c r="I50" s="255"/>
      <c r="J50" s="251">
        <f>TeamGameSummary!$IE101</f>
        <v>43127</v>
      </c>
      <c r="K50" s="251"/>
      <c r="L50" s="261">
        <f>TeamGameSummary!$IF101</f>
        <v>0.45833333333333331</v>
      </c>
      <c r="M50" s="262"/>
      <c r="N50" s="182"/>
      <c r="O50" s="254" t="str">
        <f>TeamGameSummary!$CC101</f>
        <v>Wyoming Indian</v>
      </c>
      <c r="P50" s="255"/>
      <c r="Q50" s="255"/>
      <c r="R50" s="251">
        <f>TeamGameSummary!$CD101</f>
        <v>43160</v>
      </c>
      <c r="S50" s="251"/>
      <c r="T50" s="252">
        <f>TeamGameSummary!$CE101</f>
        <v>31</v>
      </c>
      <c r="U50" s="253"/>
      <c r="W50" s="254" t="str">
        <f>TeamGameSummary!$DA101</f>
        <v>Sundance</v>
      </c>
      <c r="X50" s="255"/>
      <c r="Y50" s="255"/>
      <c r="Z50" s="251">
        <f>TeamGameSummary!$DB101</f>
        <v>43137</v>
      </c>
      <c r="AA50" s="251"/>
      <c r="AB50" s="252">
        <f>TeamGameSummary!$DC101</f>
        <v>19</v>
      </c>
      <c r="AC50" s="253"/>
      <c r="AD50"/>
      <c r="AE50"/>
      <c r="AF50"/>
      <c r="AG50"/>
      <c r="AH50"/>
      <c r="AI50"/>
      <c r="AM50" s="181"/>
    </row>
    <row r="51" spans="1:39" s="132" customFormat="1" x14ac:dyDescent="0.25">
      <c r="A51" s="216" t="str">
        <f>TeamGameSummary!$HL102</f>
        <v>Faith</v>
      </c>
      <c r="B51" s="251">
        <f>TeamGameSummary!$HM102</f>
        <v>43112</v>
      </c>
      <c r="C51" s="251"/>
      <c r="D51" s="261">
        <f>TeamGameSummary!$HN102</f>
        <v>0.77272727272727271</v>
      </c>
      <c r="E51" s="262"/>
      <c r="G51" s="254" t="str">
        <f>TeamGameSummary!$ID102</f>
        <v xml:space="preserve">Lusk   </v>
      </c>
      <c r="H51" s="255"/>
      <c r="I51" s="255"/>
      <c r="J51" s="251">
        <f>TeamGameSummary!$IE102</f>
        <v>43154</v>
      </c>
      <c r="K51" s="251"/>
      <c r="L51" s="261">
        <f>TeamGameSummary!$IF102</f>
        <v>0.45454545454545453</v>
      </c>
      <c r="M51" s="262"/>
      <c r="N51" s="182"/>
      <c r="O51" s="254" t="str">
        <f>TeamGameSummary!$CC102</f>
        <v>Tongue River</v>
      </c>
      <c r="P51" s="255"/>
      <c r="Q51" s="255"/>
      <c r="R51" s="251">
        <f>TeamGameSummary!$CD102</f>
        <v>43148</v>
      </c>
      <c r="S51" s="251"/>
      <c r="T51" s="252">
        <f>TeamGameSummary!$CE102</f>
        <v>30</v>
      </c>
      <c r="U51" s="253"/>
      <c r="W51" s="254" t="str">
        <f>TeamGameSummary!$DA102</f>
        <v>Riverside</v>
      </c>
      <c r="X51" s="255"/>
      <c r="Y51" s="255"/>
      <c r="Z51" s="251">
        <f>TeamGameSummary!$DB102</f>
        <v>43083</v>
      </c>
      <c r="AA51" s="251"/>
      <c r="AB51" s="252">
        <f>TeamGameSummary!$DC102</f>
        <v>19</v>
      </c>
      <c r="AC51" s="253"/>
      <c r="AD51"/>
      <c r="AE51"/>
      <c r="AF51"/>
      <c r="AG51"/>
      <c r="AH51"/>
      <c r="AI51"/>
      <c r="AM51" s="181"/>
    </row>
    <row r="52" spans="1:39" s="132" customFormat="1" ht="15" customHeight="1" x14ac:dyDescent="0.2">
      <c r="A52" s="216" t="str">
        <f>TeamGameSummary!$HL103</f>
        <v>Sundance</v>
      </c>
      <c r="B52" s="251">
        <f>TeamGameSummary!$HM103</f>
        <v>43125</v>
      </c>
      <c r="C52" s="251"/>
      <c r="D52" s="261">
        <f>TeamGameSummary!$HN103</f>
        <v>0.76923076923076927</v>
      </c>
      <c r="E52" s="262"/>
      <c r="G52" s="254" t="str">
        <f>TeamGameSummary!$ID103</f>
        <v>Faith</v>
      </c>
      <c r="H52" s="255"/>
      <c r="I52" s="255"/>
      <c r="J52" s="251">
        <f>TeamGameSummary!$IE103</f>
        <v>43112</v>
      </c>
      <c r="K52" s="251"/>
      <c r="L52" s="261">
        <f>TeamGameSummary!$IF103</f>
        <v>0.44444444444444442</v>
      </c>
      <c r="M52" s="262"/>
      <c r="N52" s="182"/>
      <c r="O52" s="254" t="str">
        <f>TeamGameSummary!$CC103</f>
        <v>Moorcroft</v>
      </c>
      <c r="P52" s="255"/>
      <c r="Q52" s="255"/>
      <c r="R52" s="251">
        <f>TeamGameSummary!$CD103</f>
        <v>43118</v>
      </c>
      <c r="S52" s="251"/>
      <c r="T52" s="252">
        <f>TeamGameSummary!$CE103</f>
        <v>29</v>
      </c>
      <c r="U52" s="253"/>
      <c r="W52" s="254" t="str">
        <f>TeamGameSummary!$DA103</f>
        <v>Wyoming Indian</v>
      </c>
      <c r="X52" s="255"/>
      <c r="Y52" s="255"/>
      <c r="Z52" s="251">
        <f>TeamGameSummary!$DB103</f>
        <v>43160</v>
      </c>
      <c r="AA52" s="251"/>
      <c r="AB52" s="252">
        <f>TeamGameSummary!$DC103</f>
        <v>16</v>
      </c>
      <c r="AC52" s="253"/>
      <c r="AD52" s="152"/>
      <c r="AE52" s="152"/>
      <c r="AM52" s="181"/>
    </row>
    <row r="53" spans="1:39" s="132" customFormat="1" ht="15" customHeight="1" x14ac:dyDescent="0.2">
      <c r="A53" s="216" t="str">
        <f>TeamGameSummary!$HL104</f>
        <v>Wright</v>
      </c>
      <c r="B53" s="251">
        <f>TeamGameSummary!$HM104</f>
        <v>43120</v>
      </c>
      <c r="C53" s="251"/>
      <c r="D53" s="261">
        <f>TeamGameSummary!$HN104</f>
        <v>0.76470588235294112</v>
      </c>
      <c r="E53" s="262"/>
      <c r="G53" s="254" t="str">
        <f>TeamGameSummary!$ID104</f>
        <v>Newell</v>
      </c>
      <c r="H53" s="255"/>
      <c r="I53" s="255"/>
      <c r="J53" s="251">
        <f>TeamGameSummary!$IE104</f>
        <v>43111</v>
      </c>
      <c r="K53" s="251"/>
      <c r="L53" s="261">
        <f>TeamGameSummary!$IF104</f>
        <v>0.42857142857142855</v>
      </c>
      <c r="M53" s="262"/>
      <c r="N53" s="182"/>
      <c r="O53" s="254" t="str">
        <f>TeamGameSummary!$CC104</f>
        <v>Cokeville</v>
      </c>
      <c r="P53" s="255"/>
      <c r="Q53" s="255"/>
      <c r="R53" s="251">
        <f>TeamGameSummary!$CD104</f>
        <v>43084</v>
      </c>
      <c r="S53" s="251"/>
      <c r="T53" s="252">
        <f>TeamGameSummary!$CE104</f>
        <v>28</v>
      </c>
      <c r="U53" s="253"/>
      <c r="W53" s="254" t="str">
        <f>TeamGameSummary!$DA104</f>
        <v>Shoshoni</v>
      </c>
      <c r="X53" s="255"/>
      <c r="Y53" s="255"/>
      <c r="Z53" s="251">
        <f>TeamGameSummary!$DB104</f>
        <v>43085</v>
      </c>
      <c r="AA53" s="251"/>
      <c r="AB53" s="252">
        <f>TeamGameSummary!$DC104</f>
        <v>14</v>
      </c>
      <c r="AC53" s="253"/>
      <c r="AD53" s="152"/>
      <c r="AE53" s="152"/>
      <c r="AM53" s="181"/>
    </row>
    <row r="54" spans="1:39" s="132" customFormat="1" ht="14.45" customHeight="1" thickBot="1" x14ac:dyDescent="0.25">
      <c r="A54" s="217" t="str">
        <f>TeamGameSummary!$HL105</f>
        <v xml:space="preserve">Pine Bluffs  </v>
      </c>
      <c r="B54" s="256">
        <f>TeamGameSummary!$HM105</f>
        <v>43161</v>
      </c>
      <c r="C54" s="256"/>
      <c r="D54" s="263">
        <f>TeamGameSummary!$HN105</f>
        <v>0.75</v>
      </c>
      <c r="E54" s="264"/>
      <c r="G54" s="259" t="str">
        <f>TeamGameSummary!$ID105</f>
        <v>Moorcroft</v>
      </c>
      <c r="H54" s="260"/>
      <c r="I54" s="260"/>
      <c r="J54" s="256">
        <f>TeamGameSummary!$IE105</f>
        <v>43118</v>
      </c>
      <c r="K54" s="256"/>
      <c r="L54" s="263">
        <f>TeamGameSummary!$IF105</f>
        <v>0.42105263157894735</v>
      </c>
      <c r="M54" s="264"/>
      <c r="N54" s="182"/>
      <c r="O54" s="259" t="str">
        <f>TeamGameSummary!$CC105</f>
        <v>Faith</v>
      </c>
      <c r="P54" s="260"/>
      <c r="Q54" s="260"/>
      <c r="R54" s="256">
        <f>TeamGameSummary!$CD105</f>
        <v>43112</v>
      </c>
      <c r="S54" s="256"/>
      <c r="T54" s="257">
        <f>TeamGameSummary!$CE105</f>
        <v>27</v>
      </c>
      <c r="U54" s="258"/>
      <c r="W54" s="259" t="str">
        <f>TeamGameSummary!$DA105</f>
        <v>Moorcroft</v>
      </c>
      <c r="X54" s="260"/>
      <c r="Y54" s="260"/>
      <c r="Z54" s="256">
        <f>TeamGameSummary!$DB105</f>
        <v>43118</v>
      </c>
      <c r="AA54" s="256"/>
      <c r="AB54" s="257">
        <f>TeamGameSummary!$DC105</f>
        <v>14</v>
      </c>
      <c r="AC54" s="258"/>
      <c r="AD54" s="152"/>
      <c r="AE54" s="152"/>
      <c r="AM54" s="181"/>
    </row>
    <row r="55" spans="1:39" s="132" customFormat="1" ht="2.4500000000000002" customHeight="1" thickBot="1" x14ac:dyDescent="0.25">
      <c r="A55" s="213"/>
      <c r="B55" s="214"/>
      <c r="C55" s="214"/>
      <c r="D55" s="215"/>
      <c r="E55" s="215"/>
      <c r="F55" s="210"/>
      <c r="G55" s="213"/>
      <c r="H55" s="213"/>
      <c r="I55" s="213"/>
      <c r="J55" s="214"/>
      <c r="K55" s="214"/>
      <c r="L55" s="215"/>
      <c r="M55" s="215"/>
      <c r="N55" s="182"/>
      <c r="O55" s="213"/>
      <c r="P55" s="213"/>
      <c r="Q55" s="213"/>
      <c r="R55" s="214"/>
      <c r="S55" s="214"/>
      <c r="T55" s="215"/>
      <c r="U55" s="215"/>
      <c r="V55" s="210"/>
      <c r="W55" s="213"/>
      <c r="X55" s="213"/>
      <c r="Y55" s="213"/>
      <c r="Z55" s="214"/>
      <c r="AA55" s="214"/>
      <c r="AB55" s="215"/>
      <c r="AC55" s="215"/>
      <c r="AD55" s="152"/>
      <c r="AE55" s="152"/>
      <c r="AF55" s="152"/>
      <c r="AG55" s="152"/>
      <c r="AH55" s="152"/>
      <c r="AI55" s="152"/>
      <c r="AJ55" s="152"/>
    </row>
    <row r="56" spans="1:39" s="132" customFormat="1" ht="15" customHeight="1" x14ac:dyDescent="0.2">
      <c r="A56" s="202" t="s">
        <v>112</v>
      </c>
      <c r="B56" s="247" t="s">
        <v>250</v>
      </c>
      <c r="C56" s="247"/>
      <c r="D56" s="247" t="s">
        <v>125</v>
      </c>
      <c r="E56" s="248"/>
      <c r="F56" s="210"/>
      <c r="G56" s="249" t="s">
        <v>112</v>
      </c>
      <c r="H56" s="250"/>
      <c r="I56" s="250"/>
      <c r="J56" s="247" t="s">
        <v>250</v>
      </c>
      <c r="K56" s="247"/>
      <c r="L56" s="247" t="s">
        <v>121</v>
      </c>
      <c r="M56" s="248"/>
      <c r="N56" s="182"/>
      <c r="O56" s="249" t="s">
        <v>112</v>
      </c>
      <c r="P56" s="250"/>
      <c r="Q56" s="250"/>
      <c r="R56" s="247" t="s">
        <v>250</v>
      </c>
      <c r="S56" s="247"/>
      <c r="T56" s="247" t="s">
        <v>150</v>
      </c>
      <c r="U56" s="248"/>
      <c r="V56" s="210"/>
      <c r="W56" s="249" t="s">
        <v>112</v>
      </c>
      <c r="X56" s="250"/>
      <c r="Y56" s="250"/>
      <c r="Z56" s="247" t="s">
        <v>250</v>
      </c>
      <c r="AA56" s="247"/>
      <c r="AB56" s="247" t="s">
        <v>332</v>
      </c>
      <c r="AC56" s="248"/>
      <c r="AD56" s="152"/>
      <c r="AE56" s="152"/>
      <c r="AF56" s="152"/>
      <c r="AG56" s="152"/>
      <c r="AH56" s="152"/>
      <c r="AI56" s="152"/>
      <c r="AJ56" s="152"/>
    </row>
    <row r="57" spans="1:39" s="132" customFormat="1" ht="15" customHeight="1" x14ac:dyDescent="0.2">
      <c r="A57" s="216" t="str">
        <f>TeamGameSummary!$GZ101</f>
        <v>Big Horn</v>
      </c>
      <c r="B57" s="251">
        <f>TeamGameSummary!$HA101</f>
        <v>43155</v>
      </c>
      <c r="C57" s="251"/>
      <c r="D57" s="252">
        <f>TeamGameSummary!$HB101</f>
        <v>22</v>
      </c>
      <c r="E57" s="253"/>
      <c r="F57" s="210"/>
      <c r="G57" s="254" t="str">
        <f>TeamGameSummary!$HR101</f>
        <v>Big Horn</v>
      </c>
      <c r="H57" s="255"/>
      <c r="I57" s="255"/>
      <c r="J57" s="251">
        <f>TeamGameSummary!$HS101</f>
        <v>43127</v>
      </c>
      <c r="K57" s="251"/>
      <c r="L57" s="252">
        <f>TeamGameSummary!$HT101</f>
        <v>11</v>
      </c>
      <c r="M57" s="253"/>
      <c r="N57" s="182"/>
      <c r="O57" s="254" t="str">
        <f>TeamGameSummary!$EQ101</f>
        <v>Hulett</v>
      </c>
      <c r="P57" s="255"/>
      <c r="Q57" s="255"/>
      <c r="R57" s="251">
        <f>TeamGameSummary!$ER101</f>
        <v>43077</v>
      </c>
      <c r="S57" s="251"/>
      <c r="T57" s="252">
        <f>TeamGameSummary!$ES101</f>
        <v>20</v>
      </c>
      <c r="U57" s="253"/>
      <c r="V57" s="210"/>
      <c r="W57" s="254" t="str">
        <f>TeamGameSummary!$EW101</f>
        <v>Moorcroft</v>
      </c>
      <c r="X57" s="255"/>
      <c r="Y57" s="255"/>
      <c r="Z57" s="251">
        <f>TeamGameSummary!$EX101</f>
        <v>43132</v>
      </c>
      <c r="AA57" s="251"/>
      <c r="AB57" s="252">
        <f>TeamGameSummary!$EY101</f>
        <v>5</v>
      </c>
      <c r="AC57" s="253"/>
      <c r="AD57" s="152"/>
      <c r="AE57" s="152"/>
      <c r="AF57" s="152"/>
      <c r="AG57" s="152"/>
      <c r="AH57" s="152"/>
      <c r="AI57" s="152"/>
      <c r="AJ57" s="152"/>
    </row>
    <row r="58" spans="1:39" s="132" customFormat="1" ht="15" customHeight="1" x14ac:dyDescent="0.2">
      <c r="A58" s="216" t="str">
        <f>TeamGameSummary!$GZ102</f>
        <v>Wright</v>
      </c>
      <c r="B58" s="251">
        <f>TeamGameSummary!$HA102</f>
        <v>43139</v>
      </c>
      <c r="C58" s="251"/>
      <c r="D58" s="252">
        <f>TeamGameSummary!$HB102</f>
        <v>20</v>
      </c>
      <c r="E58" s="253"/>
      <c r="F58" s="210"/>
      <c r="G58" s="254" t="str">
        <f>TeamGameSummary!$HR102</f>
        <v>Sundance</v>
      </c>
      <c r="H58" s="255"/>
      <c r="I58" s="255"/>
      <c r="J58" s="251">
        <f>TeamGameSummary!$HS102</f>
        <v>43125</v>
      </c>
      <c r="K58" s="251"/>
      <c r="L58" s="252">
        <f>TeamGameSummary!$HT102</f>
        <v>10</v>
      </c>
      <c r="M58" s="253"/>
      <c r="N58" s="182"/>
      <c r="O58" s="254" t="str">
        <f>TeamGameSummary!$EQ102</f>
        <v>Shoshoni</v>
      </c>
      <c r="P58" s="255"/>
      <c r="Q58" s="255"/>
      <c r="R58" s="251">
        <f>TeamGameSummary!$ER102</f>
        <v>43085</v>
      </c>
      <c r="S58" s="251"/>
      <c r="T58" s="252">
        <f>TeamGameSummary!$ES102</f>
        <v>19</v>
      </c>
      <c r="U58" s="253"/>
      <c r="V58" s="210"/>
      <c r="W58" s="254" t="str">
        <f>TeamGameSummary!$EW102</f>
        <v>Wright</v>
      </c>
      <c r="X58" s="255"/>
      <c r="Y58" s="255"/>
      <c r="Z58" s="251">
        <f>TeamGameSummary!$EX102</f>
        <v>43139</v>
      </c>
      <c r="AA58" s="251"/>
      <c r="AB58" s="252">
        <f>TeamGameSummary!$EY102</f>
        <v>3</v>
      </c>
      <c r="AC58" s="253"/>
      <c r="AD58" s="152"/>
      <c r="AE58" s="152"/>
      <c r="AF58" s="152"/>
      <c r="AG58" s="152"/>
      <c r="AH58" s="152"/>
      <c r="AI58" s="152"/>
      <c r="AJ58" s="152"/>
    </row>
    <row r="59" spans="1:39" s="132" customFormat="1" ht="15" customHeight="1" x14ac:dyDescent="0.2">
      <c r="A59" s="216" t="str">
        <f>TeamGameSummary!$GZ103</f>
        <v xml:space="preserve">Wright  </v>
      </c>
      <c r="B59" s="251">
        <f>TeamGameSummary!$HA103</f>
        <v>43155</v>
      </c>
      <c r="C59" s="251"/>
      <c r="D59" s="252">
        <f>TeamGameSummary!$HB103</f>
        <v>19</v>
      </c>
      <c r="E59" s="253"/>
      <c r="F59" s="210"/>
      <c r="G59" s="254" t="str">
        <f>TeamGameSummary!$HR103</f>
        <v xml:space="preserve">Lusk   </v>
      </c>
      <c r="H59" s="255"/>
      <c r="I59" s="255"/>
      <c r="J59" s="251">
        <f>TeamGameSummary!$HS103</f>
        <v>43154</v>
      </c>
      <c r="K59" s="251"/>
      <c r="L59" s="252">
        <f>TeamGameSummary!$HT103</f>
        <v>10</v>
      </c>
      <c r="M59" s="253"/>
      <c r="N59" s="182"/>
      <c r="O59" s="254" t="str">
        <f>TeamGameSummary!$EQ103</f>
        <v>Sundance</v>
      </c>
      <c r="P59" s="255"/>
      <c r="Q59" s="255"/>
      <c r="R59" s="251">
        <f>TeamGameSummary!$ER103</f>
        <v>43125</v>
      </c>
      <c r="S59" s="251"/>
      <c r="T59" s="252">
        <f>TeamGameSummary!$ES103</f>
        <v>16</v>
      </c>
      <c r="U59" s="253"/>
      <c r="V59" s="210"/>
      <c r="W59" s="254" t="str">
        <f>TeamGameSummary!$EW103</f>
        <v>Big Horn</v>
      </c>
      <c r="X59" s="255"/>
      <c r="Y59" s="255"/>
      <c r="Z59" s="251">
        <f>TeamGameSummary!$EX103</f>
        <v>43127</v>
      </c>
      <c r="AA59" s="251"/>
      <c r="AB59" s="252">
        <f>TeamGameSummary!$EY103</f>
        <v>3</v>
      </c>
      <c r="AC59" s="253"/>
      <c r="AD59" s="152"/>
      <c r="AE59" s="152"/>
      <c r="AF59" s="152"/>
      <c r="AG59" s="152"/>
      <c r="AH59" s="152"/>
      <c r="AI59" s="152"/>
      <c r="AJ59" s="152"/>
    </row>
    <row r="60" spans="1:39" s="132" customFormat="1" ht="15" customHeight="1" x14ac:dyDescent="0.25">
      <c r="A60" s="216" t="str">
        <f>TeamGameSummary!$GZ104</f>
        <v>Faith</v>
      </c>
      <c r="B60" s="251">
        <f>TeamGameSummary!$HA104</f>
        <v>43112</v>
      </c>
      <c r="C60" s="251"/>
      <c r="D60" s="252">
        <f>TeamGameSummary!$HB104</f>
        <v>17</v>
      </c>
      <c r="E60" s="253"/>
      <c r="F60" s="218"/>
      <c r="G60" s="254" t="str">
        <f>TeamGameSummary!$HR104</f>
        <v>Cokeville</v>
      </c>
      <c r="H60" s="255"/>
      <c r="I60" s="255"/>
      <c r="J60" s="251">
        <f>TeamGameSummary!$HS104</f>
        <v>43084</v>
      </c>
      <c r="K60" s="251"/>
      <c r="L60" s="252">
        <f>TeamGameSummary!$HT104</f>
        <v>10</v>
      </c>
      <c r="M60" s="253"/>
      <c r="O60" s="254" t="str">
        <f>TeamGameSummary!$EQ104</f>
        <v>Newell</v>
      </c>
      <c r="P60" s="255"/>
      <c r="Q60" s="255"/>
      <c r="R60" s="251">
        <f>TeamGameSummary!$ER104</f>
        <v>43111</v>
      </c>
      <c r="S60" s="251"/>
      <c r="T60" s="252">
        <f>TeamGameSummary!$ES104</f>
        <v>15</v>
      </c>
      <c r="U60" s="253"/>
      <c r="V60" s="218"/>
      <c r="W60" s="254" t="str">
        <f>TeamGameSummary!$EW104</f>
        <v>Shoshoni</v>
      </c>
      <c r="X60" s="255"/>
      <c r="Y60" s="255"/>
      <c r="Z60" s="251">
        <f>TeamGameSummary!$EX104</f>
        <v>43085</v>
      </c>
      <c r="AA60" s="251"/>
      <c r="AB60" s="252">
        <f>TeamGameSummary!$EY104</f>
        <v>2</v>
      </c>
      <c r="AC60" s="253"/>
      <c r="AD60" s="152"/>
      <c r="AE60" s="152"/>
      <c r="AF60" s="152"/>
      <c r="AG60" s="152"/>
      <c r="AH60" s="152"/>
      <c r="AI60" s="152"/>
      <c r="AJ60" s="152"/>
    </row>
    <row r="61" spans="1:39" s="132" customFormat="1" ht="15" customHeight="1" thickBot="1" x14ac:dyDescent="0.3">
      <c r="A61" s="217" t="str">
        <f>TeamGameSummary!$GZ105</f>
        <v>Wyoming Indian</v>
      </c>
      <c r="B61" s="256">
        <f>TeamGameSummary!$HA105</f>
        <v>43160</v>
      </c>
      <c r="C61" s="256"/>
      <c r="D61" s="257">
        <f>TeamGameSummary!$HB105</f>
        <v>16</v>
      </c>
      <c r="E61" s="258"/>
      <c r="F61" s="218"/>
      <c r="G61" s="259" t="str">
        <f>TeamGameSummary!$HR105</f>
        <v>Newell</v>
      </c>
      <c r="H61" s="260"/>
      <c r="I61" s="260"/>
      <c r="J61" s="256">
        <f>TeamGameSummary!$HS105</f>
        <v>43111</v>
      </c>
      <c r="K61" s="256"/>
      <c r="L61" s="257">
        <f>TeamGameSummary!$HT105</f>
        <v>9</v>
      </c>
      <c r="M61" s="258"/>
      <c r="O61" s="259" t="str">
        <f>TeamGameSummary!$EQ105</f>
        <v xml:space="preserve">Lusk   </v>
      </c>
      <c r="P61" s="260"/>
      <c r="Q61" s="260"/>
      <c r="R61" s="256">
        <f>TeamGameSummary!$ER105</f>
        <v>43154</v>
      </c>
      <c r="S61" s="256"/>
      <c r="T61" s="257">
        <f>TeamGameSummary!$ES105</f>
        <v>15</v>
      </c>
      <c r="U61" s="258"/>
      <c r="V61" s="218"/>
      <c r="W61" s="259" t="str">
        <f>TeamGameSummary!$EW105</f>
        <v>Southeast HS</v>
      </c>
      <c r="X61" s="260"/>
      <c r="Y61" s="260"/>
      <c r="Z61" s="256">
        <f>TeamGameSummary!$EX105</f>
        <v>43153</v>
      </c>
      <c r="AA61" s="256"/>
      <c r="AB61" s="257">
        <f>TeamGameSummary!$EY105</f>
        <v>2</v>
      </c>
      <c r="AC61" s="258"/>
      <c r="AD61" s="152"/>
      <c r="AE61" s="152"/>
      <c r="AF61" s="152"/>
      <c r="AG61" s="152"/>
      <c r="AH61" s="152"/>
      <c r="AI61" s="152"/>
      <c r="AJ61" s="152"/>
    </row>
    <row r="62" spans="1:39" s="132" customFormat="1" ht="16.350000000000001" customHeight="1" x14ac:dyDescent="0.25">
      <c r="A62" s="176"/>
      <c r="B62" s="177"/>
      <c r="C62" s="177"/>
      <c r="D62" s="178"/>
      <c r="E62" s="178"/>
      <c r="F62"/>
      <c r="G62" s="176"/>
      <c r="H62" s="176"/>
      <c r="I62" s="176"/>
      <c r="J62" s="177"/>
      <c r="K62" s="177"/>
      <c r="L62" s="178"/>
      <c r="M62" s="178"/>
      <c r="O62" s="176"/>
      <c r="P62" s="176"/>
      <c r="Q62" s="176"/>
      <c r="R62" s="177"/>
      <c r="S62" s="177"/>
      <c r="T62" s="178"/>
      <c r="U62" s="178"/>
      <c r="V62"/>
      <c r="W62" s="176"/>
      <c r="X62" s="176"/>
      <c r="Y62" s="176"/>
      <c r="Z62" s="177"/>
      <c r="AA62" s="177"/>
      <c r="AB62" s="178"/>
      <c r="AC62" s="178"/>
      <c r="AD62" s="152"/>
      <c r="AE62" s="152"/>
      <c r="AF62" s="152"/>
      <c r="AG62" s="152"/>
      <c r="AH62" s="152"/>
      <c r="AI62" s="152"/>
      <c r="AJ62" s="152"/>
    </row>
    <row r="63" spans="1:39" s="132" customFormat="1" ht="0.6" customHeight="1" x14ac:dyDescent="0.35">
      <c r="A63"/>
      <c r="B63"/>
      <c r="C63"/>
      <c r="D63"/>
      <c r="E63"/>
      <c r="F63"/>
      <c r="G63"/>
      <c r="H63"/>
      <c r="I63"/>
      <c r="J63"/>
      <c r="K63"/>
      <c r="L63"/>
      <c r="M63"/>
      <c r="N63"/>
      <c r="O63"/>
      <c r="P63"/>
      <c r="Q63"/>
      <c r="R63"/>
      <c r="S63"/>
      <c r="T63"/>
      <c r="U63"/>
      <c r="V63"/>
      <c r="W63"/>
      <c r="X63"/>
      <c r="Y63"/>
      <c r="Z63"/>
      <c r="AA63"/>
      <c r="AB63"/>
      <c r="AC63"/>
      <c r="AD63" s="152"/>
      <c r="AE63" s="152"/>
      <c r="AF63" s="152"/>
      <c r="AG63" s="152"/>
      <c r="AH63" s="152"/>
      <c r="AI63" s="152"/>
      <c r="AJ63" s="152"/>
    </row>
    <row r="64" spans="1:39" s="132" customFormat="1" ht="16.5" thickBot="1" x14ac:dyDescent="0.3">
      <c r="A64" s="246" t="s">
        <v>338</v>
      </c>
      <c r="B64" s="246"/>
      <c r="C64" s="246"/>
      <c r="D64" s="246"/>
      <c r="E64" s="246"/>
      <c r="F64" s="246"/>
      <c r="G64" s="246"/>
      <c r="H64" s="246"/>
      <c r="I64" s="246"/>
      <c r="J64" s="246"/>
      <c r="K64" s="246"/>
      <c r="L64" s="246"/>
      <c r="M64" s="246"/>
      <c r="N64" s="246"/>
      <c r="O64" s="246"/>
      <c r="P64" s="246"/>
      <c r="Q64" s="246"/>
      <c r="R64" s="246"/>
      <c r="S64" s="246"/>
      <c r="T64" s="208"/>
      <c r="U64" s="208"/>
      <c r="V64" s="208"/>
      <c r="W64" s="208"/>
      <c r="X64" s="208"/>
      <c r="Y64" s="208"/>
      <c r="Z64" s="208"/>
      <c r="AA64" s="208"/>
      <c r="AB64" s="208"/>
      <c r="AC64" s="209" t="str">
        <f>CONCATENATE("* minimum of ",PlayerGameSummary!$D$2," attempts")</f>
        <v>* minimum of 5 attempts</v>
      </c>
      <c r="AD64" s="152"/>
      <c r="AE64" s="152"/>
      <c r="AF64" s="152"/>
      <c r="AG64" s="152"/>
      <c r="AH64" s="152"/>
      <c r="AI64" s="152"/>
      <c r="AJ64" s="152"/>
    </row>
    <row r="65" spans="1:36" s="132" customFormat="1" ht="15" customHeight="1" x14ac:dyDescent="0.25">
      <c r="A65" s="202" t="s">
        <v>334</v>
      </c>
      <c r="B65" s="265" t="s">
        <v>112</v>
      </c>
      <c r="C65" s="265"/>
      <c r="D65" s="265"/>
      <c r="E65" s="265" t="s">
        <v>250</v>
      </c>
      <c r="F65" s="265"/>
      <c r="G65" s="265" t="s">
        <v>147</v>
      </c>
      <c r="H65" s="266"/>
      <c r="J65" s="267" t="s">
        <v>334</v>
      </c>
      <c r="K65" s="265"/>
      <c r="L65" s="265"/>
      <c r="M65" s="265" t="s">
        <v>112</v>
      </c>
      <c r="N65" s="265"/>
      <c r="O65" s="265"/>
      <c r="P65" s="265" t="s">
        <v>250</v>
      </c>
      <c r="Q65" s="265"/>
      <c r="R65" s="265" t="s">
        <v>149</v>
      </c>
      <c r="S65" s="266"/>
      <c r="U65" s="267" t="s">
        <v>334</v>
      </c>
      <c r="V65" s="265"/>
      <c r="W65" s="265"/>
      <c r="X65" s="265" t="s">
        <v>112</v>
      </c>
      <c r="Y65" s="265"/>
      <c r="Z65" s="265"/>
      <c r="AA65" s="265" t="s">
        <v>250</v>
      </c>
      <c r="AB65" s="265"/>
      <c r="AC65" s="199" t="s">
        <v>150</v>
      </c>
      <c r="AD65"/>
      <c r="AE65" s="152"/>
      <c r="AF65" s="152"/>
      <c r="AG65" s="152"/>
      <c r="AH65" s="152"/>
      <c r="AI65" s="152"/>
      <c r="AJ65" s="152"/>
    </row>
    <row r="66" spans="1:36" s="132" customFormat="1" ht="15" customHeight="1" x14ac:dyDescent="0.25">
      <c r="A66" s="191" t="str">
        <f>PlayerGameSummary!$B1001</f>
        <v>Clayton Louderback, 23</v>
      </c>
      <c r="B66" s="268" t="str">
        <f>PlayerGameSummary!$D1001</f>
        <v>Big Horn</v>
      </c>
      <c r="C66" s="268" t="str">
        <f>PlayerGameSummary!$B1001</f>
        <v>Clayton Louderback, 23</v>
      </c>
      <c r="D66" s="268" t="str">
        <f>PlayerGameSummary!$B1001</f>
        <v>Clayton Louderback, 23</v>
      </c>
      <c r="E66" s="269">
        <f>PlayerGameSummary!$E1001</f>
        <v>43155</v>
      </c>
      <c r="F66" s="269" t="str">
        <f>PlayerGameSummary!$B1001</f>
        <v>Clayton Louderback, 23</v>
      </c>
      <c r="G66" s="268">
        <f>PlayerGameSummary!$F1001</f>
        <v>30</v>
      </c>
      <c r="H66" s="270" t="str">
        <f>PlayerGameSummary!$B1001</f>
        <v>Clayton Louderback, 23</v>
      </c>
      <c r="J66" s="271" t="str">
        <f>PlayerGameSummary!$W1001</f>
        <v>Clayton Louderback, 23</v>
      </c>
      <c r="K66" s="268" t="str">
        <f>PlayerGameSummary!$B1001</f>
        <v>Clayton Louderback, 23</v>
      </c>
      <c r="L66" s="268" t="str">
        <f>PlayerGameSummary!$B1001</f>
        <v>Clayton Louderback, 23</v>
      </c>
      <c r="M66" s="272" t="str">
        <f>PlayerGameSummary!$Y1001</f>
        <v xml:space="preserve">Wright  </v>
      </c>
      <c r="N66" s="268" t="str">
        <f>PlayerGameSummary!$B1001</f>
        <v>Clayton Louderback, 23</v>
      </c>
      <c r="O66" s="268" t="str">
        <f>PlayerGameSummary!$B1001</f>
        <v>Clayton Louderback, 23</v>
      </c>
      <c r="P66" s="269">
        <f>PlayerGameSummary!$Z1001</f>
        <v>43155</v>
      </c>
      <c r="Q66" s="269" t="str">
        <f>PlayerGameSummary!$B1001</f>
        <v>Clayton Louderback, 23</v>
      </c>
      <c r="R66" s="268">
        <f>PlayerGameSummary!$AA1001</f>
        <v>8</v>
      </c>
      <c r="S66" s="270" t="str">
        <f>PlayerGameSummary!$B1001</f>
        <v>Clayton Louderback, 23</v>
      </c>
      <c r="U66" s="271" t="str">
        <f>PlayerGameSummary!$AD1001</f>
        <v>Dawson Butts, 14</v>
      </c>
      <c r="V66" s="268" t="str">
        <f>PlayerGameSummary!$B1001</f>
        <v>Clayton Louderback, 23</v>
      </c>
      <c r="W66" s="268" t="str">
        <f>PlayerGameSummary!$B1001</f>
        <v>Clayton Louderback, 23</v>
      </c>
      <c r="X66" s="268" t="str">
        <f>PlayerGameSummary!$AF1001</f>
        <v>Shoshoni</v>
      </c>
      <c r="Y66" s="268" t="str">
        <f>PlayerGameSummary!$B1001</f>
        <v>Clayton Louderback, 23</v>
      </c>
      <c r="Z66" s="268" t="str">
        <f>PlayerGameSummary!$B1001</f>
        <v>Clayton Louderback, 23</v>
      </c>
      <c r="AA66" s="269">
        <f>PlayerGameSummary!$AG1001</f>
        <v>43085</v>
      </c>
      <c r="AB66" s="269" t="str">
        <f>PlayerGameSummary!$B1001</f>
        <v>Clayton Louderback, 23</v>
      </c>
      <c r="AC66" s="198">
        <f>PlayerGameSummary!$AH1001</f>
        <v>6</v>
      </c>
      <c r="AD66"/>
      <c r="AE66" s="152"/>
      <c r="AF66" s="152"/>
      <c r="AG66" s="152"/>
      <c r="AH66" s="152"/>
      <c r="AI66" s="152"/>
      <c r="AJ66" s="152"/>
    </row>
    <row r="67" spans="1:36" s="132" customFormat="1" ht="15" customHeight="1" x14ac:dyDescent="0.25">
      <c r="A67" s="191" t="str">
        <f>PlayerGameSummary!$B1002</f>
        <v>Payton Watt, 24</v>
      </c>
      <c r="B67" s="268" t="str">
        <f>PlayerGameSummary!$D1002</f>
        <v xml:space="preserve">Wright  </v>
      </c>
      <c r="C67" s="268" t="str">
        <f>PlayerGameSummary!$B1002</f>
        <v>Payton Watt, 24</v>
      </c>
      <c r="D67" s="268" t="str">
        <f>PlayerGameSummary!$B1002</f>
        <v>Payton Watt, 24</v>
      </c>
      <c r="E67" s="269">
        <f>PlayerGameSummary!$E1002</f>
        <v>43155</v>
      </c>
      <c r="F67" s="269" t="str">
        <f>PlayerGameSummary!$B1002</f>
        <v>Payton Watt, 24</v>
      </c>
      <c r="G67" s="268">
        <f>PlayerGameSummary!$F1002</f>
        <v>30</v>
      </c>
      <c r="H67" s="270" t="str">
        <f>PlayerGameSummary!$B1002</f>
        <v>Payton Watt, 24</v>
      </c>
      <c r="J67" s="271" t="str">
        <f>PlayerGameSummary!$W1002</f>
        <v>Dawson Butts, 14</v>
      </c>
      <c r="K67" s="268" t="str">
        <f>PlayerGameSummary!$B1002</f>
        <v>Payton Watt, 24</v>
      </c>
      <c r="L67" s="268" t="str">
        <f>PlayerGameSummary!$B1002</f>
        <v>Payton Watt, 24</v>
      </c>
      <c r="M67" s="268" t="str">
        <f>PlayerGameSummary!$Y1002</f>
        <v>Tongue River</v>
      </c>
      <c r="N67" s="268" t="str">
        <f>PlayerGameSummary!$B1002</f>
        <v>Payton Watt, 24</v>
      </c>
      <c r="O67" s="268" t="str">
        <f>PlayerGameSummary!$B1002</f>
        <v>Payton Watt, 24</v>
      </c>
      <c r="P67" s="269">
        <f>PlayerGameSummary!$Z1002</f>
        <v>43133</v>
      </c>
      <c r="Q67" s="269" t="str">
        <f>PlayerGameSummary!$B1002</f>
        <v>Payton Watt, 24</v>
      </c>
      <c r="R67" s="268">
        <f>PlayerGameSummary!$AA1002</f>
        <v>7</v>
      </c>
      <c r="S67" s="270" t="str">
        <f>PlayerGameSummary!$B1002</f>
        <v>Payton Watt, 24</v>
      </c>
      <c r="U67" s="271" t="str">
        <f>PlayerGameSummary!$AD1002</f>
        <v>Dillon Barritt, 20</v>
      </c>
      <c r="V67" s="268" t="str">
        <f>PlayerGameSummary!$B1002</f>
        <v>Payton Watt, 24</v>
      </c>
      <c r="W67" s="268" t="str">
        <f>PlayerGameSummary!$B1002</f>
        <v>Payton Watt, 24</v>
      </c>
      <c r="X67" s="268" t="str">
        <f>PlayerGameSummary!$AF1002</f>
        <v>Sundance</v>
      </c>
      <c r="Y67" s="268" t="str">
        <f>PlayerGameSummary!$B1002</f>
        <v>Payton Watt, 24</v>
      </c>
      <c r="Z67" s="268" t="str">
        <f>PlayerGameSummary!$B1002</f>
        <v>Payton Watt, 24</v>
      </c>
      <c r="AA67" s="269">
        <f>PlayerGameSummary!$AG1002</f>
        <v>43125</v>
      </c>
      <c r="AB67" s="269" t="str">
        <f>PlayerGameSummary!$B1002</f>
        <v>Payton Watt, 24</v>
      </c>
      <c r="AC67" s="198">
        <f>PlayerGameSummary!$AH1002</f>
        <v>6</v>
      </c>
      <c r="AD67"/>
      <c r="AE67" s="152"/>
      <c r="AF67" s="152"/>
      <c r="AG67" s="152"/>
      <c r="AH67" s="152"/>
      <c r="AI67" s="152"/>
      <c r="AJ67" s="152"/>
    </row>
    <row r="68" spans="1:36" s="132" customFormat="1" ht="15" customHeight="1" x14ac:dyDescent="0.25">
      <c r="A68" s="191" t="str">
        <f>PlayerGameSummary!$B1003</f>
        <v>Payton Watt, 24</v>
      </c>
      <c r="B68" s="268" t="str">
        <f>PlayerGameSummary!$D1003</f>
        <v>Faith</v>
      </c>
      <c r="C68" s="268" t="str">
        <f>PlayerGameSummary!$B1003</f>
        <v>Payton Watt, 24</v>
      </c>
      <c r="D68" s="268" t="str">
        <f>PlayerGameSummary!$B1003</f>
        <v>Payton Watt, 24</v>
      </c>
      <c r="E68" s="269">
        <f>PlayerGameSummary!$E1003</f>
        <v>43112</v>
      </c>
      <c r="F68" s="269" t="str">
        <f>PlayerGameSummary!$B1003</f>
        <v>Payton Watt, 24</v>
      </c>
      <c r="G68" s="268">
        <f>PlayerGameSummary!$F1003</f>
        <v>29</v>
      </c>
      <c r="H68" s="270" t="str">
        <f>PlayerGameSummary!$B1003</f>
        <v>Payton Watt, 24</v>
      </c>
      <c r="J68" s="271" t="str">
        <f>PlayerGameSummary!$W1003</f>
        <v>Dillon Barritt, 20</v>
      </c>
      <c r="K68" s="268" t="str">
        <f>PlayerGameSummary!$B1003</f>
        <v>Payton Watt, 24</v>
      </c>
      <c r="L68" s="268" t="str">
        <f>PlayerGameSummary!$B1003</f>
        <v>Payton Watt, 24</v>
      </c>
      <c r="M68" s="268" t="str">
        <f>PlayerGameSummary!$Y1003</f>
        <v>Moorcroft</v>
      </c>
      <c r="N68" s="268" t="str">
        <f>PlayerGameSummary!$B1003</f>
        <v>Payton Watt, 24</v>
      </c>
      <c r="O68" s="268" t="str">
        <f>PlayerGameSummary!$B1003</f>
        <v>Payton Watt, 24</v>
      </c>
      <c r="P68" s="269">
        <f>PlayerGameSummary!$Z1003</f>
        <v>43132</v>
      </c>
      <c r="Q68" s="269" t="str">
        <f>PlayerGameSummary!$B1003</f>
        <v>Payton Watt, 24</v>
      </c>
      <c r="R68" s="268">
        <f>PlayerGameSummary!$AA1003</f>
        <v>7</v>
      </c>
      <c r="S68" s="270" t="str">
        <f>PlayerGameSummary!$B1003</f>
        <v>Payton Watt, 24</v>
      </c>
      <c r="U68" s="271" t="str">
        <f>PlayerGameSummary!$AD1003</f>
        <v>Payton Watt, 24</v>
      </c>
      <c r="V68" s="268" t="str">
        <f>PlayerGameSummary!$B1003</f>
        <v>Payton Watt, 24</v>
      </c>
      <c r="W68" s="268" t="str">
        <f>PlayerGameSummary!$B1003</f>
        <v>Payton Watt, 24</v>
      </c>
      <c r="X68" s="268" t="str">
        <f>PlayerGameSummary!$AF1003</f>
        <v>Newell</v>
      </c>
      <c r="Y68" s="268" t="str">
        <f>PlayerGameSummary!$B1003</f>
        <v>Payton Watt, 24</v>
      </c>
      <c r="Z68" s="268" t="str">
        <f>PlayerGameSummary!$B1003</f>
        <v>Payton Watt, 24</v>
      </c>
      <c r="AA68" s="269">
        <f>PlayerGameSummary!$AG1003</f>
        <v>43111</v>
      </c>
      <c r="AB68" s="269" t="str">
        <f>PlayerGameSummary!$B1003</f>
        <v>Payton Watt, 24</v>
      </c>
      <c r="AC68" s="198">
        <f>PlayerGameSummary!$AH1003</f>
        <v>5</v>
      </c>
      <c r="AD68"/>
      <c r="AE68" s="152"/>
      <c r="AF68" s="152"/>
      <c r="AG68" s="152"/>
      <c r="AH68" s="152"/>
      <c r="AI68" s="152"/>
      <c r="AJ68" s="152"/>
    </row>
    <row r="69" spans="1:36" s="132" customFormat="1" ht="15" customHeight="1" x14ac:dyDescent="0.25">
      <c r="A69" s="191" t="str">
        <f>PlayerGameSummary!$B1004</f>
        <v>Payton Watt, 24</v>
      </c>
      <c r="B69" s="268" t="str">
        <f>PlayerGameSummary!$D1004</f>
        <v>Sundance</v>
      </c>
      <c r="C69" s="268" t="str">
        <f>PlayerGameSummary!$B1004</f>
        <v>Payton Watt, 24</v>
      </c>
      <c r="D69" s="268" t="str">
        <f>PlayerGameSummary!$B1004</f>
        <v>Payton Watt, 24</v>
      </c>
      <c r="E69" s="269">
        <f>PlayerGameSummary!$E1004</f>
        <v>43125</v>
      </c>
      <c r="F69" s="269" t="str">
        <f>PlayerGameSummary!$B1004</f>
        <v>Payton Watt, 24</v>
      </c>
      <c r="G69" s="268">
        <f>PlayerGameSummary!$F1004</f>
        <v>29</v>
      </c>
      <c r="H69" s="270" t="str">
        <f>PlayerGameSummary!$B1004</f>
        <v>Payton Watt, 24</v>
      </c>
      <c r="J69" s="271" t="str">
        <f>PlayerGameSummary!$W1004</f>
        <v>Jayden Caylor, 12</v>
      </c>
      <c r="K69" s="268" t="str">
        <f>PlayerGameSummary!$B1004</f>
        <v>Payton Watt, 24</v>
      </c>
      <c r="L69" s="268" t="str">
        <f>PlayerGameSummary!$B1004</f>
        <v>Payton Watt, 24</v>
      </c>
      <c r="M69" s="268" t="str">
        <f>PlayerGameSummary!$Y1004</f>
        <v>Riverside</v>
      </c>
      <c r="N69" s="268" t="str">
        <f>PlayerGameSummary!$B1004</f>
        <v>Payton Watt, 24</v>
      </c>
      <c r="O69" s="268" t="str">
        <f>PlayerGameSummary!$B1004</f>
        <v>Payton Watt, 24</v>
      </c>
      <c r="P69" s="269">
        <f>PlayerGameSummary!$Z1004</f>
        <v>43083</v>
      </c>
      <c r="Q69" s="269" t="str">
        <f>PlayerGameSummary!$B1004</f>
        <v>Payton Watt, 24</v>
      </c>
      <c r="R69" s="268">
        <f>PlayerGameSummary!$AA1004</f>
        <v>7</v>
      </c>
      <c r="S69" s="270" t="str">
        <f>PlayerGameSummary!$B1004</f>
        <v>Payton Watt, 24</v>
      </c>
      <c r="U69" s="271" t="str">
        <f>PlayerGameSummary!$AD1004</f>
        <v>Clayton Louderback, 23</v>
      </c>
      <c r="V69" s="268" t="str">
        <f>PlayerGameSummary!$B1004</f>
        <v>Payton Watt, 24</v>
      </c>
      <c r="W69" s="268" t="str">
        <f>PlayerGameSummary!$B1004</f>
        <v>Payton Watt, 24</v>
      </c>
      <c r="X69" s="268" t="str">
        <f>PlayerGameSummary!$AF1004</f>
        <v>Tongue River</v>
      </c>
      <c r="Y69" s="268" t="str">
        <f>PlayerGameSummary!$B1004</f>
        <v>Payton Watt, 24</v>
      </c>
      <c r="Z69" s="268" t="str">
        <f>PlayerGameSummary!$B1004</f>
        <v>Payton Watt, 24</v>
      </c>
      <c r="AA69" s="269">
        <f>PlayerGameSummary!$AG1004</f>
        <v>43133</v>
      </c>
      <c r="AB69" s="269" t="str">
        <f>PlayerGameSummary!$B1004</f>
        <v>Payton Watt, 24</v>
      </c>
      <c r="AC69" s="198">
        <f>PlayerGameSummary!$AH1004</f>
        <v>5</v>
      </c>
      <c r="AD69"/>
      <c r="AE69" s="152"/>
      <c r="AF69" s="152"/>
      <c r="AG69" s="152"/>
      <c r="AH69" s="152"/>
      <c r="AI69" s="152"/>
      <c r="AJ69" s="152"/>
    </row>
    <row r="70" spans="1:36" s="132" customFormat="1" ht="15" customHeight="1" thickBot="1" x14ac:dyDescent="0.3">
      <c r="A70" s="192" t="str">
        <f>PlayerGameSummary!$B1005</f>
        <v>Clayton Louderback, 23</v>
      </c>
      <c r="B70" s="274" t="str">
        <f>PlayerGameSummary!$D1005</f>
        <v>Wyoming Indian</v>
      </c>
      <c r="C70" s="274" t="str">
        <f>PlayerGameSummary!$B1005</f>
        <v>Clayton Louderback, 23</v>
      </c>
      <c r="D70" s="274" t="str">
        <f>PlayerGameSummary!$B1005</f>
        <v>Clayton Louderback, 23</v>
      </c>
      <c r="E70" s="273">
        <f>PlayerGameSummary!$E1005</f>
        <v>43160</v>
      </c>
      <c r="F70" s="273" t="str">
        <f>PlayerGameSummary!$B1005</f>
        <v>Clayton Louderback, 23</v>
      </c>
      <c r="G70" s="274">
        <f>PlayerGameSummary!$F1005</f>
        <v>28</v>
      </c>
      <c r="H70" s="275" t="str">
        <f>PlayerGameSummary!$B1005</f>
        <v>Clayton Louderback, 23</v>
      </c>
      <c r="J70" s="276" t="str">
        <f>PlayerGameSummary!$W1005</f>
        <v>Dawson Butts, 14</v>
      </c>
      <c r="K70" s="274" t="str">
        <f>PlayerGameSummary!$B1005</f>
        <v>Clayton Louderback, 23</v>
      </c>
      <c r="L70" s="274" t="str">
        <f>PlayerGameSummary!$B1005</f>
        <v>Clayton Louderback, 23</v>
      </c>
      <c r="M70" s="274" t="str">
        <f>PlayerGameSummary!$Y1005</f>
        <v>Tongue River</v>
      </c>
      <c r="N70" s="274" t="str">
        <f>PlayerGameSummary!$B1005</f>
        <v>Clayton Louderback, 23</v>
      </c>
      <c r="O70" s="274" t="str">
        <f>PlayerGameSummary!$B1005</f>
        <v>Clayton Louderback, 23</v>
      </c>
      <c r="P70" s="273">
        <f>PlayerGameSummary!$Z1005</f>
        <v>43148</v>
      </c>
      <c r="Q70" s="273" t="str">
        <f>PlayerGameSummary!$B1005</f>
        <v>Clayton Louderback, 23</v>
      </c>
      <c r="R70" s="274">
        <f>PlayerGameSummary!$AA1005</f>
        <v>7</v>
      </c>
      <c r="S70" s="275" t="str">
        <f>PlayerGameSummary!$B1005</f>
        <v>Clayton Louderback, 23</v>
      </c>
      <c r="U70" s="276" t="str">
        <f>PlayerGameSummary!$AD1005</f>
        <v>Clayton Louderback, 23</v>
      </c>
      <c r="V70" s="274" t="str">
        <f>PlayerGameSummary!$B1005</f>
        <v>Clayton Louderback, 23</v>
      </c>
      <c r="W70" s="274" t="str">
        <f>PlayerGameSummary!$B1005</f>
        <v>Clayton Louderback, 23</v>
      </c>
      <c r="X70" s="274" t="str">
        <f>PlayerGameSummary!$AF1005</f>
        <v>Sundance</v>
      </c>
      <c r="Y70" s="274" t="str">
        <f>PlayerGameSummary!$B1005</f>
        <v>Clayton Louderback, 23</v>
      </c>
      <c r="Z70" s="274" t="str">
        <f>PlayerGameSummary!$B1005</f>
        <v>Clayton Louderback, 23</v>
      </c>
      <c r="AA70" s="273">
        <f>PlayerGameSummary!$AG1005</f>
        <v>43125</v>
      </c>
      <c r="AB70" s="273" t="str">
        <f>PlayerGameSummary!$B1005</f>
        <v>Clayton Louderback, 23</v>
      </c>
      <c r="AC70" s="197">
        <f>PlayerGameSummary!$AH1005</f>
        <v>5</v>
      </c>
      <c r="AD70"/>
      <c r="AE70" s="152"/>
      <c r="AF70" s="152"/>
      <c r="AG70" s="152"/>
      <c r="AH70" s="152"/>
      <c r="AI70" s="152"/>
      <c r="AJ70" s="152"/>
    </row>
    <row r="71" spans="1:36" s="132" customFormat="1" ht="3.95" customHeight="1" thickBot="1" x14ac:dyDescent="0.25">
      <c r="AD71" s="152"/>
      <c r="AE71" s="152"/>
      <c r="AF71" s="152"/>
      <c r="AG71" s="152"/>
      <c r="AH71" s="152"/>
      <c r="AI71" s="152"/>
      <c r="AJ71" s="152"/>
    </row>
    <row r="72" spans="1:36" s="132" customFormat="1" ht="15" customHeight="1" x14ac:dyDescent="0.2">
      <c r="A72" s="202" t="s">
        <v>334</v>
      </c>
      <c r="B72" s="265" t="s">
        <v>112</v>
      </c>
      <c r="C72" s="265"/>
      <c r="D72" s="265"/>
      <c r="E72" s="265" t="s">
        <v>250</v>
      </c>
      <c r="F72" s="265"/>
      <c r="G72" s="265" t="s">
        <v>339</v>
      </c>
      <c r="H72" s="266"/>
      <c r="J72" s="267" t="s">
        <v>334</v>
      </c>
      <c r="K72" s="265"/>
      <c r="L72" s="265"/>
      <c r="M72" s="265" t="s">
        <v>112</v>
      </c>
      <c r="N72" s="265"/>
      <c r="O72" s="265"/>
      <c r="P72" s="265" t="s">
        <v>250</v>
      </c>
      <c r="Q72" s="265"/>
      <c r="R72" s="265" t="s">
        <v>327</v>
      </c>
      <c r="S72" s="266"/>
      <c r="U72" s="267" t="s">
        <v>334</v>
      </c>
      <c r="V72" s="265"/>
      <c r="W72" s="265"/>
      <c r="X72" s="265" t="s">
        <v>112</v>
      </c>
      <c r="Y72" s="265"/>
      <c r="Z72" s="265"/>
      <c r="AA72" s="265" t="s">
        <v>250</v>
      </c>
      <c r="AB72" s="265"/>
      <c r="AC72" s="199" t="s">
        <v>341</v>
      </c>
      <c r="AD72" s="152"/>
      <c r="AE72" s="152"/>
      <c r="AF72" s="152"/>
      <c r="AG72" s="152"/>
      <c r="AH72" s="152"/>
      <c r="AI72" s="152"/>
      <c r="AJ72" s="152"/>
    </row>
    <row r="73" spans="1:36" s="132" customFormat="1" ht="15" customHeight="1" x14ac:dyDescent="0.2">
      <c r="A73" s="191" t="str">
        <f>PlayerGameSummary!$I1001</f>
        <v>Payton Watt, 24</v>
      </c>
      <c r="B73" s="268" t="str">
        <f>PlayerGameSummary!$K1001</f>
        <v>Tongue River</v>
      </c>
      <c r="C73" s="268" t="str">
        <f>PlayerGameSummary!$B1008</f>
        <v>Payton Watt, 24</v>
      </c>
      <c r="D73" s="268" t="str">
        <f>PlayerGameSummary!$B1008</f>
        <v>Payton Watt, 24</v>
      </c>
      <c r="E73" s="269">
        <f>PlayerGameSummary!$L1001</f>
        <v>43148</v>
      </c>
      <c r="F73" s="269" t="str">
        <f>PlayerGameSummary!$B1008</f>
        <v>Payton Watt, 24</v>
      </c>
      <c r="G73" s="268">
        <f>PlayerGameSummary!$M1001</f>
        <v>17</v>
      </c>
      <c r="H73" s="270" t="str">
        <f>PlayerGameSummary!$B1008</f>
        <v>Payton Watt, 24</v>
      </c>
      <c r="J73" s="271" t="str">
        <f>PlayerGameSummary!$P1001</f>
        <v>Clayton Louderback, 23</v>
      </c>
      <c r="K73" s="268" t="str">
        <f>PlayerGameSummary!$B1008</f>
        <v>Payton Watt, 24</v>
      </c>
      <c r="L73" s="268" t="str">
        <f>PlayerGameSummary!$B1008</f>
        <v>Payton Watt, 24</v>
      </c>
      <c r="M73" s="272" t="str">
        <f>PlayerGameSummary!$R1001</f>
        <v>Wright</v>
      </c>
      <c r="N73" s="268" t="str">
        <f>PlayerGameSummary!$B1008</f>
        <v>Payton Watt, 24</v>
      </c>
      <c r="O73" s="268" t="str">
        <f>PlayerGameSummary!$B1008</f>
        <v>Payton Watt, 24</v>
      </c>
      <c r="P73" s="269">
        <f>PlayerGameSummary!$S1001</f>
        <v>43139</v>
      </c>
      <c r="Q73" s="269" t="str">
        <f>PlayerGameSummary!$B1008</f>
        <v>Payton Watt, 24</v>
      </c>
      <c r="R73" s="268">
        <f>PlayerGameSummary!$T1001</f>
        <v>7</v>
      </c>
      <c r="S73" s="270" t="str">
        <f>PlayerGameSummary!$B1008</f>
        <v>Payton Watt, 24</v>
      </c>
      <c r="U73" s="271" t="str">
        <f>PlayerGameSummary!$AK1001</f>
        <v>Payton Watt, 24</v>
      </c>
      <c r="V73" s="268" t="str">
        <f>PlayerGameSummary!$B1008</f>
        <v>Payton Watt, 24</v>
      </c>
      <c r="W73" s="268" t="str">
        <f>PlayerGameSummary!$B1008</f>
        <v>Payton Watt, 24</v>
      </c>
      <c r="X73" s="268" t="str">
        <f>PlayerGameSummary!$AM1001</f>
        <v>Moorcroft</v>
      </c>
      <c r="Y73" s="268" t="str">
        <f>PlayerGameSummary!$B1008</f>
        <v>Payton Watt, 24</v>
      </c>
      <c r="Z73" s="268" t="str">
        <f>PlayerGameSummary!$B1008</f>
        <v>Payton Watt, 24</v>
      </c>
      <c r="AA73" s="269">
        <f>PlayerGameSummary!$AN1001</f>
        <v>43132</v>
      </c>
      <c r="AB73" s="269" t="str">
        <f>PlayerGameSummary!$B1008</f>
        <v>Payton Watt, 24</v>
      </c>
      <c r="AC73" s="198">
        <f>PlayerGameSummary!$AO1001</f>
        <v>3</v>
      </c>
      <c r="AD73" s="152"/>
      <c r="AE73" s="152"/>
      <c r="AF73" s="152"/>
      <c r="AG73" s="152"/>
      <c r="AH73" s="152"/>
      <c r="AI73" s="152"/>
      <c r="AJ73" s="152"/>
    </row>
    <row r="74" spans="1:36" s="132" customFormat="1" ht="15" customHeight="1" x14ac:dyDescent="0.2">
      <c r="A74" s="191" t="str">
        <f>PlayerGameSummary!$I1002</f>
        <v>Clayton Louderback, 23</v>
      </c>
      <c r="B74" s="268" t="str">
        <f>PlayerGameSummary!$K1002</f>
        <v>Wyoming Indian</v>
      </c>
      <c r="C74" s="268" t="str">
        <f>PlayerGameSummary!$B1009</f>
        <v>Payton Watt, 24</v>
      </c>
      <c r="D74" s="268" t="str">
        <f>PlayerGameSummary!$B1009</f>
        <v>Payton Watt, 24</v>
      </c>
      <c r="E74" s="269">
        <f>PlayerGameSummary!$L1002</f>
        <v>43160</v>
      </c>
      <c r="F74" s="269" t="str">
        <f>PlayerGameSummary!$B1009</f>
        <v>Payton Watt, 24</v>
      </c>
      <c r="G74" s="268">
        <f>PlayerGameSummary!$M1002</f>
        <v>14</v>
      </c>
      <c r="H74" s="270" t="str">
        <f>PlayerGameSummary!$B1009</f>
        <v>Payton Watt, 24</v>
      </c>
      <c r="J74" s="271" t="str">
        <f>PlayerGameSummary!$P1002</f>
        <v>Payton Watt, 24</v>
      </c>
      <c r="K74" s="268" t="str">
        <f>PlayerGameSummary!$B1009</f>
        <v>Payton Watt, 24</v>
      </c>
      <c r="L74" s="268" t="str">
        <f>PlayerGameSummary!$B1009</f>
        <v>Payton Watt, 24</v>
      </c>
      <c r="M74" s="268" t="str">
        <f>PlayerGameSummary!$R1002</f>
        <v>Tongue River</v>
      </c>
      <c r="N74" s="268" t="str">
        <f>PlayerGameSummary!$B1009</f>
        <v>Payton Watt, 24</v>
      </c>
      <c r="O74" s="268" t="str">
        <f>PlayerGameSummary!$B1009</f>
        <v>Payton Watt, 24</v>
      </c>
      <c r="P74" s="269">
        <f>PlayerGameSummary!$S1002</f>
        <v>43148</v>
      </c>
      <c r="Q74" s="269" t="str">
        <f>PlayerGameSummary!$B1009</f>
        <v>Payton Watt, 24</v>
      </c>
      <c r="R74" s="268">
        <f>PlayerGameSummary!$T1002</f>
        <v>6</v>
      </c>
      <c r="S74" s="270" t="str">
        <f>PlayerGameSummary!$B1009</f>
        <v>Payton Watt, 24</v>
      </c>
      <c r="U74" s="271" t="str">
        <f>PlayerGameSummary!$AK1002</f>
        <v>Payton Watt, 24</v>
      </c>
      <c r="V74" s="268" t="str">
        <f>PlayerGameSummary!$B1009</f>
        <v>Payton Watt, 24</v>
      </c>
      <c r="W74" s="268" t="str">
        <f>PlayerGameSummary!$B1009</f>
        <v>Payton Watt, 24</v>
      </c>
      <c r="X74" s="268" t="str">
        <f>PlayerGameSummary!$AM1002</f>
        <v>Shoshoni</v>
      </c>
      <c r="Y74" s="268" t="str">
        <f>PlayerGameSummary!$B1009</f>
        <v>Payton Watt, 24</v>
      </c>
      <c r="Z74" s="268" t="str">
        <f>PlayerGameSummary!$B1009</f>
        <v>Payton Watt, 24</v>
      </c>
      <c r="AA74" s="269">
        <f>PlayerGameSummary!$AN1002</f>
        <v>43085</v>
      </c>
      <c r="AB74" s="269" t="str">
        <f>PlayerGameSummary!$B1009</f>
        <v>Payton Watt, 24</v>
      </c>
      <c r="AC74" s="198">
        <f>PlayerGameSummary!$AO1002</f>
        <v>2</v>
      </c>
      <c r="AD74" s="152"/>
      <c r="AE74" s="152"/>
      <c r="AF74" s="152"/>
      <c r="AG74" s="152"/>
      <c r="AH74" s="152"/>
      <c r="AI74" s="152"/>
      <c r="AJ74" s="152"/>
    </row>
    <row r="75" spans="1:36" s="132" customFormat="1" ht="15" customHeight="1" x14ac:dyDescent="0.2">
      <c r="A75" s="191" t="str">
        <f>PlayerGameSummary!$I1003</f>
        <v>Clayton Louderback, 23</v>
      </c>
      <c r="B75" s="268" t="str">
        <f>PlayerGameSummary!$K1003</f>
        <v>Big Horn</v>
      </c>
      <c r="C75" s="268" t="str">
        <f>PlayerGameSummary!$B1010</f>
        <v>Dillon Barritt, 20</v>
      </c>
      <c r="D75" s="268" t="str">
        <f>PlayerGameSummary!$B1010</f>
        <v>Dillon Barritt, 20</v>
      </c>
      <c r="E75" s="269">
        <f>PlayerGameSummary!$L1003</f>
        <v>43127</v>
      </c>
      <c r="F75" s="269" t="str">
        <f>PlayerGameSummary!$B1010</f>
        <v>Dillon Barritt, 20</v>
      </c>
      <c r="G75" s="268">
        <f>PlayerGameSummary!$M1003</f>
        <v>13</v>
      </c>
      <c r="H75" s="270" t="str">
        <f>PlayerGameSummary!$B1010</f>
        <v>Dillon Barritt, 20</v>
      </c>
      <c r="J75" s="271" t="str">
        <f>PlayerGameSummary!$P1003</f>
        <v>Payton Watt, 24</v>
      </c>
      <c r="K75" s="268" t="str">
        <f>PlayerGameSummary!$B1010</f>
        <v>Dillon Barritt, 20</v>
      </c>
      <c r="L75" s="268" t="str">
        <f>PlayerGameSummary!$B1010</f>
        <v>Dillon Barritt, 20</v>
      </c>
      <c r="M75" s="268" t="str">
        <f>PlayerGameSummary!$R1003</f>
        <v>Sundance</v>
      </c>
      <c r="N75" s="268" t="str">
        <f>PlayerGameSummary!$B1010</f>
        <v>Dillon Barritt, 20</v>
      </c>
      <c r="O75" s="268" t="str">
        <f>PlayerGameSummary!$B1010</f>
        <v>Dillon Barritt, 20</v>
      </c>
      <c r="P75" s="269">
        <f>PlayerGameSummary!$S1003</f>
        <v>43137</v>
      </c>
      <c r="Q75" s="269" t="str">
        <f>PlayerGameSummary!$B1010</f>
        <v>Dillon Barritt, 20</v>
      </c>
      <c r="R75" s="268">
        <f>PlayerGameSummary!$T1003</f>
        <v>6</v>
      </c>
      <c r="S75" s="270" t="str">
        <f>PlayerGameSummary!$B1010</f>
        <v>Dillon Barritt, 20</v>
      </c>
      <c r="U75" s="271" t="str">
        <f>PlayerGameSummary!$AK1003</f>
        <v>Payton Watt, 24</v>
      </c>
      <c r="V75" s="268" t="str">
        <f>PlayerGameSummary!$B1010</f>
        <v>Dillon Barritt, 20</v>
      </c>
      <c r="W75" s="268" t="str">
        <f>PlayerGameSummary!$B1010</f>
        <v>Dillon Barritt, 20</v>
      </c>
      <c r="X75" s="268" t="str">
        <f>PlayerGameSummary!$AM1003</f>
        <v>Big Horn</v>
      </c>
      <c r="Y75" s="268" t="str">
        <f>PlayerGameSummary!$B1010</f>
        <v>Dillon Barritt, 20</v>
      </c>
      <c r="Z75" s="268" t="str">
        <f>PlayerGameSummary!$B1010</f>
        <v>Dillon Barritt, 20</v>
      </c>
      <c r="AA75" s="269">
        <f>PlayerGameSummary!$AN1003</f>
        <v>43127</v>
      </c>
      <c r="AB75" s="269" t="str">
        <f>PlayerGameSummary!$B1010</f>
        <v>Dillon Barritt, 20</v>
      </c>
      <c r="AC75" s="198">
        <f>PlayerGameSummary!$AO1003</f>
        <v>2</v>
      </c>
      <c r="AD75" s="152"/>
      <c r="AE75" s="152"/>
      <c r="AF75" s="152"/>
      <c r="AG75" s="152"/>
      <c r="AH75" s="152"/>
      <c r="AI75" s="152"/>
      <c r="AJ75" s="152"/>
    </row>
    <row r="76" spans="1:36" s="132" customFormat="1" ht="15" customHeight="1" x14ac:dyDescent="0.2">
      <c r="A76" s="191" t="str">
        <f>PlayerGameSummary!$I1004</f>
        <v>Clayton Louderback, 23</v>
      </c>
      <c r="B76" s="268" t="str">
        <f>PlayerGameSummary!$K1004</f>
        <v xml:space="preserve">Lusk   </v>
      </c>
      <c r="C76" s="268" t="str">
        <f>PlayerGameSummary!$B1011</f>
        <v>Clayton Louderback, 23</v>
      </c>
      <c r="D76" s="268" t="str">
        <f>PlayerGameSummary!$B1011</f>
        <v>Clayton Louderback, 23</v>
      </c>
      <c r="E76" s="269">
        <f>PlayerGameSummary!$L1004</f>
        <v>43154</v>
      </c>
      <c r="F76" s="269" t="str">
        <f>PlayerGameSummary!$B1011</f>
        <v>Clayton Louderback, 23</v>
      </c>
      <c r="G76" s="268">
        <f>PlayerGameSummary!$M1004</f>
        <v>13</v>
      </c>
      <c r="H76" s="270" t="str">
        <f>PlayerGameSummary!$B1011</f>
        <v>Clayton Louderback, 23</v>
      </c>
      <c r="J76" s="271" t="str">
        <f>PlayerGameSummary!$P1004</f>
        <v xml:space="preserve">Team, </v>
      </c>
      <c r="K76" s="268" t="str">
        <f>PlayerGameSummary!$B1011</f>
        <v>Clayton Louderback, 23</v>
      </c>
      <c r="L76" s="268" t="str">
        <f>PlayerGameSummary!$B1011</f>
        <v>Clayton Louderback, 23</v>
      </c>
      <c r="M76" s="268" t="str">
        <f>PlayerGameSummary!$R1004</f>
        <v>Wright</v>
      </c>
      <c r="N76" s="268" t="str">
        <f>PlayerGameSummary!$B1011</f>
        <v>Clayton Louderback, 23</v>
      </c>
      <c r="O76" s="268" t="str">
        <f>PlayerGameSummary!$B1011</f>
        <v>Clayton Louderback, 23</v>
      </c>
      <c r="P76" s="269">
        <f>PlayerGameSummary!$S1004</f>
        <v>43120</v>
      </c>
      <c r="Q76" s="269" t="str">
        <f>PlayerGameSummary!$B1011</f>
        <v>Clayton Louderback, 23</v>
      </c>
      <c r="R76" s="268">
        <f>PlayerGameSummary!$T1004</f>
        <v>5</v>
      </c>
      <c r="S76" s="270" t="str">
        <f>PlayerGameSummary!$B1011</f>
        <v>Clayton Louderback, 23</v>
      </c>
      <c r="U76" s="271" t="str">
        <f>PlayerGameSummary!$AK1004</f>
        <v>Clayton Louderback, 23</v>
      </c>
      <c r="V76" s="268" t="str">
        <f>PlayerGameSummary!$B1011</f>
        <v>Clayton Louderback, 23</v>
      </c>
      <c r="W76" s="268" t="str">
        <f>PlayerGameSummary!$B1011</f>
        <v>Clayton Louderback, 23</v>
      </c>
      <c r="X76" s="268" t="str">
        <f>PlayerGameSummary!$AM1004</f>
        <v>Moorcroft</v>
      </c>
      <c r="Y76" s="268" t="str">
        <f>PlayerGameSummary!$B1011</f>
        <v>Clayton Louderback, 23</v>
      </c>
      <c r="Z76" s="268" t="str">
        <f>PlayerGameSummary!$B1011</f>
        <v>Clayton Louderback, 23</v>
      </c>
      <c r="AA76" s="269">
        <f>PlayerGameSummary!$AN1004</f>
        <v>43132</v>
      </c>
      <c r="AB76" s="269" t="str">
        <f>PlayerGameSummary!$B1011</f>
        <v>Clayton Louderback, 23</v>
      </c>
      <c r="AC76" s="198">
        <f>PlayerGameSummary!$AO1004</f>
        <v>1</v>
      </c>
      <c r="AD76" s="152"/>
      <c r="AE76" s="152"/>
      <c r="AF76" s="152"/>
      <c r="AG76" s="152"/>
      <c r="AH76" s="152"/>
      <c r="AI76" s="152"/>
      <c r="AJ76" s="152"/>
    </row>
    <row r="77" spans="1:36" s="132" customFormat="1" ht="15" customHeight="1" thickBot="1" x14ac:dyDescent="0.25">
      <c r="A77" s="192" t="str">
        <f>PlayerGameSummary!$I1005</f>
        <v>Payton Watt, 24</v>
      </c>
      <c r="B77" s="274" t="str">
        <f>PlayerGameSummary!$K1005</f>
        <v>Big Horn</v>
      </c>
      <c r="C77" s="274">
        <f>PlayerGameSummary!$B1012</f>
        <v>0</v>
      </c>
      <c r="D77" s="274">
        <f>PlayerGameSummary!$B1012</f>
        <v>0</v>
      </c>
      <c r="E77" s="273">
        <f>PlayerGameSummary!$L1005</f>
        <v>43155</v>
      </c>
      <c r="F77" s="273">
        <f>PlayerGameSummary!$B1012</f>
        <v>0</v>
      </c>
      <c r="G77" s="274">
        <f>PlayerGameSummary!$M1005</f>
        <v>12</v>
      </c>
      <c r="H77" s="275">
        <f>PlayerGameSummary!$B1012</f>
        <v>0</v>
      </c>
      <c r="J77" s="276" t="str">
        <f>PlayerGameSummary!$P1005</f>
        <v>Jayden Caylor, 12</v>
      </c>
      <c r="K77" s="274">
        <f>PlayerGameSummary!$B1012</f>
        <v>0</v>
      </c>
      <c r="L77" s="274">
        <f>PlayerGameSummary!$B1012</f>
        <v>0</v>
      </c>
      <c r="M77" s="274" t="str">
        <f>PlayerGameSummary!$R1005</f>
        <v>Rocky Mountain</v>
      </c>
      <c r="N77" s="274">
        <f>PlayerGameSummary!$B1012</f>
        <v>0</v>
      </c>
      <c r="O77" s="274">
        <f>PlayerGameSummary!$B1012</f>
        <v>0</v>
      </c>
      <c r="P77" s="273">
        <f>PlayerGameSummary!$S1005</f>
        <v>43162</v>
      </c>
      <c r="Q77" s="273">
        <f>PlayerGameSummary!$B1012</f>
        <v>0</v>
      </c>
      <c r="R77" s="274">
        <f>PlayerGameSummary!$T1005</f>
        <v>5</v>
      </c>
      <c r="S77" s="275">
        <f>PlayerGameSummary!$B1012</f>
        <v>0</v>
      </c>
      <c r="U77" s="276" t="str">
        <f>PlayerGameSummary!$AK1005</f>
        <v>Payton Watt, 24</v>
      </c>
      <c r="V77" s="274">
        <f>PlayerGameSummary!$B1012</f>
        <v>0</v>
      </c>
      <c r="W77" s="274">
        <f>PlayerGameSummary!$B1012</f>
        <v>0</v>
      </c>
      <c r="X77" s="274" t="str">
        <f>PlayerGameSummary!$AM1005</f>
        <v>Southeast HS</v>
      </c>
      <c r="Y77" s="274">
        <f>PlayerGameSummary!$B1012</f>
        <v>0</v>
      </c>
      <c r="Z77" s="274">
        <f>PlayerGameSummary!$B1012</f>
        <v>0</v>
      </c>
      <c r="AA77" s="273">
        <f>PlayerGameSummary!$AN1005</f>
        <v>43153</v>
      </c>
      <c r="AB77" s="273">
        <f>PlayerGameSummary!$B1012</f>
        <v>0</v>
      </c>
      <c r="AC77" s="197">
        <f>PlayerGameSummary!$AO1005</f>
        <v>1</v>
      </c>
      <c r="AD77" s="152"/>
      <c r="AE77" s="152"/>
      <c r="AF77" s="152"/>
      <c r="AG77" s="152"/>
      <c r="AH77" s="152"/>
      <c r="AI77" s="152"/>
      <c r="AJ77" s="152"/>
    </row>
    <row r="78" spans="1:36" s="132" customFormat="1" ht="3.6" customHeight="1" thickBot="1" x14ac:dyDescent="0.25">
      <c r="AD78" s="152"/>
      <c r="AE78" s="152"/>
      <c r="AF78" s="152"/>
      <c r="AG78" s="152"/>
      <c r="AH78" s="152"/>
      <c r="AI78" s="152"/>
      <c r="AJ78" s="152"/>
    </row>
    <row r="79" spans="1:36" s="132" customFormat="1" ht="15" customHeight="1" x14ac:dyDescent="0.2">
      <c r="A79" s="202" t="s">
        <v>334</v>
      </c>
      <c r="B79" s="265" t="s">
        <v>112</v>
      </c>
      <c r="C79" s="265"/>
      <c r="D79" s="265"/>
      <c r="E79" s="265" t="s">
        <v>250</v>
      </c>
      <c r="F79" s="265"/>
      <c r="G79" s="265" t="s">
        <v>347</v>
      </c>
      <c r="H79" s="266"/>
      <c r="J79" s="267" t="s">
        <v>334</v>
      </c>
      <c r="K79" s="265"/>
      <c r="L79" s="265"/>
      <c r="M79" s="265" t="s">
        <v>112</v>
      </c>
      <c r="N79" s="265"/>
      <c r="O79" s="265"/>
      <c r="P79" s="265" t="s">
        <v>250</v>
      </c>
      <c r="Q79" s="265"/>
      <c r="R79" s="265" t="s">
        <v>346</v>
      </c>
      <c r="S79" s="266"/>
      <c r="U79" s="267" t="s">
        <v>334</v>
      </c>
      <c r="V79" s="265"/>
      <c r="W79" s="265"/>
      <c r="X79" s="265" t="s">
        <v>112</v>
      </c>
      <c r="Y79" s="265"/>
      <c r="Z79" s="265"/>
      <c r="AA79" s="265" t="s">
        <v>250</v>
      </c>
      <c r="AB79" s="265"/>
      <c r="AC79" s="199" t="s">
        <v>253</v>
      </c>
      <c r="AD79" s="152"/>
      <c r="AE79" s="152"/>
      <c r="AF79" s="152"/>
      <c r="AG79" s="152"/>
      <c r="AH79" s="152"/>
      <c r="AI79" s="152"/>
      <c r="AJ79" s="152"/>
    </row>
    <row r="80" spans="1:36" s="132" customFormat="1" ht="15" customHeight="1" x14ac:dyDescent="0.2">
      <c r="A80" s="191" t="str">
        <f>PlayerGameSummary!$DG1001</f>
        <v>Dillon Barritt, 20</v>
      </c>
      <c r="B80" s="268" t="str">
        <f>PlayerGameSummary!$DI1001</f>
        <v>Ten Sleep</v>
      </c>
      <c r="C80" s="268">
        <f>PlayerGameSummary!$B1015</f>
        <v>0</v>
      </c>
      <c r="D80" s="268">
        <f>PlayerGameSummary!$B1015</f>
        <v>0</v>
      </c>
      <c r="E80" s="269">
        <f>PlayerGameSummary!$DJ1001</f>
        <v>43078</v>
      </c>
      <c r="F80" s="269">
        <f>PlayerGameSummary!$B1015</f>
        <v>0</v>
      </c>
      <c r="G80" s="277">
        <f>PlayerGameSummary!$DK1001</f>
        <v>0.8</v>
      </c>
      <c r="H80" s="278">
        <f>PlayerGameSummary!$B1015</f>
        <v>0</v>
      </c>
      <c r="J80" s="271" t="str">
        <f>PlayerGameSummary!$CJ1001</f>
        <v>Clayton Louderback, 23</v>
      </c>
      <c r="K80" s="268">
        <f>PlayerGameSummary!$B1015</f>
        <v>0</v>
      </c>
      <c r="L80" s="268">
        <f>PlayerGameSummary!$B1015</f>
        <v>0</v>
      </c>
      <c r="M80" s="272" t="str">
        <f>PlayerGameSummary!$CL1001</f>
        <v>Sundance</v>
      </c>
      <c r="N80" s="268">
        <f>PlayerGameSummary!$B1015</f>
        <v>0</v>
      </c>
      <c r="O80" s="268">
        <f>PlayerGameSummary!$B1015</f>
        <v>0</v>
      </c>
      <c r="P80" s="269">
        <f>PlayerGameSummary!$CM1001</f>
        <v>43125</v>
      </c>
      <c r="Q80" s="269">
        <f>PlayerGameSummary!$B1015</f>
        <v>0</v>
      </c>
      <c r="R80" s="277">
        <f>PlayerGameSummary!$CN1001</f>
        <v>1</v>
      </c>
      <c r="S80" s="278">
        <f>PlayerGameSummary!$B1015</f>
        <v>0</v>
      </c>
      <c r="U80" s="271" t="str">
        <f>PlayerGameSummary!$BM1001</f>
        <v>Jess Claycomb, 10</v>
      </c>
      <c r="V80" s="268">
        <f>PlayerGameSummary!$B1015</f>
        <v>0</v>
      </c>
      <c r="W80" s="268">
        <f>PlayerGameSummary!$B1015</f>
        <v>0</v>
      </c>
      <c r="X80" s="268" t="str">
        <f>PlayerGameSummary!$BO1001</f>
        <v>Hulett</v>
      </c>
      <c r="Y80" s="268">
        <f>PlayerGameSummary!$B1015</f>
        <v>0</v>
      </c>
      <c r="Z80" s="268">
        <f>PlayerGameSummary!$B1015</f>
        <v>0</v>
      </c>
      <c r="AA80" s="269">
        <f>PlayerGameSummary!$BP1001</f>
        <v>43077</v>
      </c>
      <c r="AB80" s="269">
        <f>PlayerGameSummary!$B1015</f>
        <v>0</v>
      </c>
      <c r="AC80" s="201">
        <f>PlayerGameSummary!$BQ1001</f>
        <v>0.9</v>
      </c>
      <c r="AD80" s="152"/>
      <c r="AE80" s="152"/>
      <c r="AF80" s="152"/>
      <c r="AG80" s="152"/>
      <c r="AH80" s="152"/>
      <c r="AI80" s="152"/>
      <c r="AJ80" s="152"/>
    </row>
    <row r="81" spans="1:36" s="132" customFormat="1" ht="15" customHeight="1" x14ac:dyDescent="0.2">
      <c r="A81" s="191" t="str">
        <f>PlayerGameSummary!$DG1002</f>
        <v>Payton Watt, 24</v>
      </c>
      <c r="B81" s="268" t="str">
        <f>PlayerGameSummary!$DI1002</f>
        <v>Big Horn</v>
      </c>
      <c r="C81" s="268">
        <f>PlayerGameSummary!$B1016</f>
        <v>0</v>
      </c>
      <c r="D81" s="268">
        <f>PlayerGameSummary!$B1016</f>
        <v>0</v>
      </c>
      <c r="E81" s="269">
        <f>PlayerGameSummary!$DJ1002</f>
        <v>43127</v>
      </c>
      <c r="F81" s="269">
        <f>PlayerGameSummary!$B1016</f>
        <v>0</v>
      </c>
      <c r="G81" s="277">
        <f>PlayerGameSummary!$DK1002</f>
        <v>0.75</v>
      </c>
      <c r="H81" s="278">
        <f>PlayerGameSummary!$B1016</f>
        <v>0</v>
      </c>
      <c r="J81" s="271" t="str">
        <f>PlayerGameSummary!$CJ1002</f>
        <v>Jess Claycomb, 10</v>
      </c>
      <c r="K81" s="268">
        <f>PlayerGameSummary!$B1016</f>
        <v>0</v>
      </c>
      <c r="L81" s="268">
        <f>PlayerGameSummary!$B1016</f>
        <v>0</v>
      </c>
      <c r="M81" s="268" t="str">
        <f>PlayerGameSummary!$CL1002</f>
        <v>Wyoming Indian</v>
      </c>
      <c r="N81" s="268">
        <f>PlayerGameSummary!$B1016</f>
        <v>0</v>
      </c>
      <c r="O81" s="268">
        <f>PlayerGameSummary!$B1016</f>
        <v>0</v>
      </c>
      <c r="P81" s="269">
        <f>PlayerGameSummary!$CM1002</f>
        <v>43160</v>
      </c>
      <c r="Q81" s="269">
        <f>PlayerGameSummary!$B1016</f>
        <v>0</v>
      </c>
      <c r="R81" s="277">
        <f>PlayerGameSummary!$CN1002</f>
        <v>0.83333333333333337</v>
      </c>
      <c r="S81" s="278">
        <f>PlayerGameSummary!$B1016</f>
        <v>0</v>
      </c>
      <c r="U81" s="271" t="str">
        <f>PlayerGameSummary!$BM1002</f>
        <v>Jess Claycomb, 10</v>
      </c>
      <c r="V81" s="268">
        <f>PlayerGameSummary!$B1016</f>
        <v>0</v>
      </c>
      <c r="W81" s="268">
        <f>PlayerGameSummary!$B1016</f>
        <v>0</v>
      </c>
      <c r="X81" s="268" t="str">
        <f>PlayerGameSummary!$BO1002</f>
        <v>Newell</v>
      </c>
      <c r="Y81" s="268">
        <f>PlayerGameSummary!$B1016</f>
        <v>0</v>
      </c>
      <c r="Z81" s="268">
        <f>PlayerGameSummary!$B1016</f>
        <v>0</v>
      </c>
      <c r="AA81" s="269">
        <f>PlayerGameSummary!$BP1002</f>
        <v>43111</v>
      </c>
      <c r="AB81" s="269">
        <f>PlayerGameSummary!$B1016</f>
        <v>0</v>
      </c>
      <c r="AC81" s="201">
        <f>PlayerGameSummary!$BQ1002</f>
        <v>0.8571428571428571</v>
      </c>
      <c r="AD81" s="152"/>
      <c r="AE81" s="152"/>
      <c r="AF81" s="152"/>
      <c r="AG81" s="152"/>
      <c r="AH81" s="152"/>
      <c r="AI81" s="152"/>
      <c r="AJ81" s="152"/>
    </row>
    <row r="82" spans="1:36" s="132" customFormat="1" ht="15" customHeight="1" x14ac:dyDescent="0.2">
      <c r="A82" s="191" t="str">
        <f>PlayerGameSummary!$DG1003</f>
        <v>Payton Watt, 24</v>
      </c>
      <c r="B82" s="268" t="str">
        <f>PlayerGameSummary!$DI1003</f>
        <v>Sundance</v>
      </c>
      <c r="C82" s="268">
        <f>PlayerGameSummary!$B1017</f>
        <v>0</v>
      </c>
      <c r="D82" s="268">
        <f>PlayerGameSummary!$B1017</f>
        <v>0</v>
      </c>
      <c r="E82" s="269">
        <f>PlayerGameSummary!$DJ1003</f>
        <v>43125</v>
      </c>
      <c r="F82" s="269">
        <f>PlayerGameSummary!$B1017</f>
        <v>0</v>
      </c>
      <c r="G82" s="277">
        <f>PlayerGameSummary!$DK1003</f>
        <v>0.7</v>
      </c>
      <c r="H82" s="278">
        <f>PlayerGameSummary!$B1017</f>
        <v>0</v>
      </c>
      <c r="J82" s="271" t="str">
        <f>PlayerGameSummary!$CJ1003</f>
        <v>Clayton Louderback, 23</v>
      </c>
      <c r="K82" s="268">
        <f>PlayerGameSummary!$B1017</f>
        <v>0</v>
      </c>
      <c r="L82" s="268">
        <f>PlayerGameSummary!$B1017</f>
        <v>0</v>
      </c>
      <c r="M82" s="268" t="str">
        <f>PlayerGameSummary!$CL1003</f>
        <v>Wyoming Indian</v>
      </c>
      <c r="N82" s="268">
        <f>PlayerGameSummary!$B1017</f>
        <v>0</v>
      </c>
      <c r="O82" s="268">
        <f>PlayerGameSummary!$B1017</f>
        <v>0</v>
      </c>
      <c r="P82" s="269">
        <f>PlayerGameSummary!$CM1003</f>
        <v>43160</v>
      </c>
      <c r="Q82" s="269">
        <f>PlayerGameSummary!$B1017</f>
        <v>0</v>
      </c>
      <c r="R82" s="277">
        <f>PlayerGameSummary!$CN1003</f>
        <v>0.83333333333333337</v>
      </c>
      <c r="S82" s="278">
        <f>PlayerGameSummary!$B1017</f>
        <v>0</v>
      </c>
      <c r="U82" s="271" t="str">
        <f>PlayerGameSummary!$BM1003</f>
        <v>Jayden Caylor, 12</v>
      </c>
      <c r="V82" s="268">
        <f>PlayerGameSummary!$B1017</f>
        <v>0</v>
      </c>
      <c r="W82" s="268">
        <f>PlayerGameSummary!$B1017</f>
        <v>0</v>
      </c>
      <c r="X82" s="268" t="str">
        <f>PlayerGameSummary!$BO1003</f>
        <v>Southeast HS</v>
      </c>
      <c r="Y82" s="268">
        <f>PlayerGameSummary!$B1017</f>
        <v>0</v>
      </c>
      <c r="Z82" s="268">
        <f>PlayerGameSummary!$B1017</f>
        <v>0</v>
      </c>
      <c r="AA82" s="269">
        <f>PlayerGameSummary!$BP1003</f>
        <v>43153</v>
      </c>
      <c r="AB82" s="269">
        <f>PlayerGameSummary!$B1017</f>
        <v>0</v>
      </c>
      <c r="AC82" s="201">
        <f>PlayerGameSummary!$BQ1003</f>
        <v>0.8571428571428571</v>
      </c>
      <c r="AD82" s="152"/>
      <c r="AE82" s="152"/>
      <c r="AF82" s="152"/>
      <c r="AG82" s="152"/>
      <c r="AH82" s="152"/>
      <c r="AI82" s="152"/>
      <c r="AJ82" s="152"/>
    </row>
    <row r="83" spans="1:36" s="132" customFormat="1" ht="15" customHeight="1" x14ac:dyDescent="0.2">
      <c r="A83" s="191" t="str">
        <f>PlayerGameSummary!$DG1004</f>
        <v>Dillon Barritt, 20</v>
      </c>
      <c r="B83" s="268" t="str">
        <f>PlayerGameSummary!$DI1004</f>
        <v>Newell</v>
      </c>
      <c r="C83" s="268">
        <f>PlayerGameSummary!$B1018</f>
        <v>0</v>
      </c>
      <c r="D83" s="268">
        <f>PlayerGameSummary!$B1018</f>
        <v>0</v>
      </c>
      <c r="E83" s="269">
        <f>PlayerGameSummary!$DJ1004</f>
        <v>43111</v>
      </c>
      <c r="F83" s="269">
        <f>PlayerGameSummary!$B1018</f>
        <v>0</v>
      </c>
      <c r="G83" s="277">
        <f>PlayerGameSummary!$DK1004</f>
        <v>0.66666666666666663</v>
      </c>
      <c r="H83" s="278">
        <f>PlayerGameSummary!$B1018</f>
        <v>0</v>
      </c>
      <c r="J83" s="271" t="str">
        <f>PlayerGameSummary!$CJ1004</f>
        <v>Dillon Barritt, 20</v>
      </c>
      <c r="K83" s="268">
        <f>PlayerGameSummary!$B1018</f>
        <v>0</v>
      </c>
      <c r="L83" s="268">
        <f>PlayerGameSummary!$B1018</f>
        <v>0</v>
      </c>
      <c r="M83" s="268" t="str">
        <f>PlayerGameSummary!$CL1004</f>
        <v>Rocky Mountain</v>
      </c>
      <c r="N83" s="268">
        <f>PlayerGameSummary!$B1018</f>
        <v>0</v>
      </c>
      <c r="O83" s="268">
        <f>PlayerGameSummary!$B1018</f>
        <v>0</v>
      </c>
      <c r="P83" s="269">
        <f>PlayerGameSummary!$CM1004</f>
        <v>43162</v>
      </c>
      <c r="Q83" s="269">
        <f>PlayerGameSummary!$B1018</f>
        <v>0</v>
      </c>
      <c r="R83" s="277">
        <f>PlayerGameSummary!$CN1004</f>
        <v>0.83333333333333337</v>
      </c>
      <c r="S83" s="278">
        <f>PlayerGameSummary!$B1018</f>
        <v>0</v>
      </c>
      <c r="U83" s="271" t="str">
        <f>PlayerGameSummary!$BM1004</f>
        <v>Dillon Barritt, 20</v>
      </c>
      <c r="V83" s="268">
        <f>PlayerGameSummary!$B1018</f>
        <v>0</v>
      </c>
      <c r="W83" s="268">
        <f>PlayerGameSummary!$B1018</f>
        <v>0</v>
      </c>
      <c r="X83" s="268" t="str">
        <f>PlayerGameSummary!$BO1004</f>
        <v>Ten Sleep</v>
      </c>
      <c r="Y83" s="268">
        <f>PlayerGameSummary!$B1018</f>
        <v>0</v>
      </c>
      <c r="Z83" s="268">
        <f>PlayerGameSummary!$B1018</f>
        <v>0</v>
      </c>
      <c r="AA83" s="269">
        <f>PlayerGameSummary!$BP1004</f>
        <v>43078</v>
      </c>
      <c r="AB83" s="269">
        <f>PlayerGameSummary!$B1018</f>
        <v>0</v>
      </c>
      <c r="AC83" s="201">
        <f>PlayerGameSummary!$BQ1004</f>
        <v>0.8571428571428571</v>
      </c>
      <c r="AD83" s="152"/>
      <c r="AE83" s="152"/>
      <c r="AF83" s="152"/>
      <c r="AG83" s="152"/>
      <c r="AH83" s="152"/>
      <c r="AI83" s="152"/>
      <c r="AJ83" s="152"/>
    </row>
    <row r="84" spans="1:36" s="132" customFormat="1" ht="15" customHeight="1" thickBot="1" x14ac:dyDescent="0.25">
      <c r="A84" s="192" t="str">
        <f>PlayerGameSummary!$DG1005</f>
        <v>Payton Watt, 24</v>
      </c>
      <c r="B84" s="274" t="str">
        <f>PlayerGameSummary!$DI1005</f>
        <v xml:space="preserve">Wright  </v>
      </c>
      <c r="C84" s="274">
        <f>PlayerGameSummary!$B1019</f>
        <v>0</v>
      </c>
      <c r="D84" s="274">
        <f>PlayerGameSummary!$B1019</f>
        <v>0</v>
      </c>
      <c r="E84" s="273">
        <f>PlayerGameSummary!$DJ1005</f>
        <v>43155</v>
      </c>
      <c r="F84" s="273">
        <f>PlayerGameSummary!$B1019</f>
        <v>0</v>
      </c>
      <c r="G84" s="279">
        <f>PlayerGameSummary!$DK1005</f>
        <v>0.6</v>
      </c>
      <c r="H84" s="280">
        <f>PlayerGameSummary!$B1019</f>
        <v>0</v>
      </c>
      <c r="J84" s="276" t="str">
        <f>PlayerGameSummary!$CJ1005</f>
        <v>Clayton Louderback, 23</v>
      </c>
      <c r="K84" s="274">
        <f>PlayerGameSummary!$B1019</f>
        <v>0</v>
      </c>
      <c r="L84" s="274">
        <f>PlayerGameSummary!$B1019</f>
        <v>0</v>
      </c>
      <c r="M84" s="274" t="str">
        <f>PlayerGameSummary!$CL1005</f>
        <v xml:space="preserve">Lusk   </v>
      </c>
      <c r="N84" s="274">
        <f>PlayerGameSummary!$B1019</f>
        <v>0</v>
      </c>
      <c r="O84" s="274">
        <f>PlayerGameSummary!$B1019</f>
        <v>0</v>
      </c>
      <c r="P84" s="273">
        <f>PlayerGameSummary!$CM1005</f>
        <v>43154</v>
      </c>
      <c r="Q84" s="273">
        <f>PlayerGameSummary!$B1019</f>
        <v>0</v>
      </c>
      <c r="R84" s="279">
        <f>PlayerGameSummary!$CN1005</f>
        <v>0.83333333333333337</v>
      </c>
      <c r="S84" s="280">
        <f>PlayerGameSummary!$B1019</f>
        <v>0</v>
      </c>
      <c r="U84" s="276" t="str">
        <f>PlayerGameSummary!$BM1005</f>
        <v>Jess Claycomb, 10</v>
      </c>
      <c r="V84" s="274">
        <f>PlayerGameSummary!$B1019</f>
        <v>0</v>
      </c>
      <c r="W84" s="274">
        <f>PlayerGameSummary!$B1019</f>
        <v>0</v>
      </c>
      <c r="X84" s="274" t="str">
        <f>PlayerGameSummary!$BO1005</f>
        <v>Riverside</v>
      </c>
      <c r="Y84" s="274">
        <f>PlayerGameSummary!$B1019</f>
        <v>0</v>
      </c>
      <c r="Z84" s="274">
        <f>PlayerGameSummary!$B1019</f>
        <v>0</v>
      </c>
      <c r="AA84" s="273">
        <f>PlayerGameSummary!$BP1005</f>
        <v>43083</v>
      </c>
      <c r="AB84" s="273">
        <f>PlayerGameSummary!$B1019</f>
        <v>0</v>
      </c>
      <c r="AC84" s="200">
        <f>PlayerGameSummary!$BQ1005</f>
        <v>0.8</v>
      </c>
      <c r="AD84" s="152"/>
      <c r="AE84" s="152"/>
      <c r="AF84" s="152"/>
      <c r="AG84" s="152"/>
      <c r="AH84" s="152"/>
      <c r="AI84" s="152"/>
      <c r="AJ84" s="152"/>
    </row>
    <row r="85" spans="1:36" s="132" customFormat="1" ht="4.3499999999999996" customHeight="1" thickBot="1" x14ac:dyDescent="0.25">
      <c r="AD85" s="152"/>
      <c r="AE85" s="152"/>
      <c r="AF85" s="152"/>
      <c r="AG85" s="152"/>
      <c r="AH85" s="152"/>
      <c r="AI85" s="152"/>
      <c r="AJ85" s="152"/>
    </row>
    <row r="86" spans="1:36" s="132" customFormat="1" ht="15" customHeight="1" x14ac:dyDescent="0.2">
      <c r="A86" s="202" t="s">
        <v>334</v>
      </c>
      <c r="B86" s="265" t="s">
        <v>112</v>
      </c>
      <c r="C86" s="265"/>
      <c r="D86" s="265"/>
      <c r="E86" s="265" t="s">
        <v>250</v>
      </c>
      <c r="F86" s="265"/>
      <c r="G86" s="265" t="s">
        <v>121</v>
      </c>
      <c r="H86" s="266"/>
      <c r="J86" s="267" t="s">
        <v>334</v>
      </c>
      <c r="K86" s="265"/>
      <c r="L86" s="265"/>
      <c r="M86" s="265" t="s">
        <v>112</v>
      </c>
      <c r="N86" s="265"/>
      <c r="O86" s="265"/>
      <c r="P86" s="265" t="s">
        <v>250</v>
      </c>
      <c r="Q86" s="265"/>
      <c r="R86" s="265" t="s">
        <v>125</v>
      </c>
      <c r="S86" s="266"/>
      <c r="U86" s="267" t="s">
        <v>334</v>
      </c>
      <c r="V86" s="265"/>
      <c r="W86" s="265"/>
      <c r="X86" s="265" t="s">
        <v>112</v>
      </c>
      <c r="Y86" s="265"/>
      <c r="Z86" s="265"/>
      <c r="AA86" s="265" t="s">
        <v>250</v>
      </c>
      <c r="AB86" s="265"/>
      <c r="AC86" s="199" t="s">
        <v>340</v>
      </c>
      <c r="AD86" s="152"/>
      <c r="AE86" s="152"/>
      <c r="AF86" s="152"/>
      <c r="AG86" s="152"/>
      <c r="AH86" s="152"/>
      <c r="AI86" s="152"/>
      <c r="AJ86" s="152"/>
    </row>
    <row r="87" spans="1:36" s="132" customFormat="1" ht="15" customHeight="1" x14ac:dyDescent="0.2">
      <c r="A87" s="191" t="str">
        <f>PlayerGameSummary!$CZ1001</f>
        <v>Payton Watt, 24</v>
      </c>
      <c r="B87" s="268" t="str">
        <f>PlayerGameSummary!$DB1001</f>
        <v>Sundance</v>
      </c>
      <c r="C87" s="268">
        <f>PlayerGameSummary!$B1022</f>
        <v>0</v>
      </c>
      <c r="D87" s="268">
        <f>PlayerGameSummary!$B1022</f>
        <v>0</v>
      </c>
      <c r="E87" s="269">
        <f>PlayerGameSummary!$DC1001</f>
        <v>43125</v>
      </c>
      <c r="F87" s="269">
        <f>PlayerGameSummary!$B1022</f>
        <v>0</v>
      </c>
      <c r="G87" s="268">
        <f>PlayerGameSummary!$DD1001</f>
        <v>7</v>
      </c>
      <c r="H87" s="270">
        <f>PlayerGameSummary!$B1022</f>
        <v>0</v>
      </c>
      <c r="J87" s="271" t="str">
        <f>PlayerGameSummary!$CC1001</f>
        <v>Clayton Louderback, 23</v>
      </c>
      <c r="K87" s="268">
        <f>PlayerGameSummary!$B1022</f>
        <v>0</v>
      </c>
      <c r="L87" s="268">
        <f>PlayerGameSummary!$B1022</f>
        <v>0</v>
      </c>
      <c r="M87" s="272" t="str">
        <f>PlayerGameSummary!$CE1001</f>
        <v>New Underwood</v>
      </c>
      <c r="N87" s="268">
        <f>PlayerGameSummary!$B1022</f>
        <v>0</v>
      </c>
      <c r="O87" s="268">
        <f>PlayerGameSummary!$B1022</f>
        <v>0</v>
      </c>
      <c r="P87" s="269">
        <f>PlayerGameSummary!$CF1001</f>
        <v>43141</v>
      </c>
      <c r="Q87" s="269">
        <f>PlayerGameSummary!$B1022</f>
        <v>0</v>
      </c>
      <c r="R87" s="268">
        <f>PlayerGameSummary!$CG1001</f>
        <v>9</v>
      </c>
      <c r="S87" s="270">
        <f>PlayerGameSummary!$B1022</f>
        <v>0</v>
      </c>
      <c r="U87" s="271" t="str">
        <f>PlayerGameSummary!$BF1001</f>
        <v>Clayton Louderback, 23</v>
      </c>
      <c r="V87" s="268">
        <f>PlayerGameSummary!$B1022</f>
        <v>0</v>
      </c>
      <c r="W87" s="268">
        <f>PlayerGameSummary!$B1022</f>
        <v>0</v>
      </c>
      <c r="X87" s="268" t="str">
        <f>PlayerGameSummary!$BH1001</f>
        <v>Moorcroft</v>
      </c>
      <c r="Y87" s="268">
        <f>PlayerGameSummary!$B1022</f>
        <v>0</v>
      </c>
      <c r="Z87" s="268">
        <f>PlayerGameSummary!$B1022</f>
        <v>0</v>
      </c>
      <c r="AA87" s="269">
        <f>PlayerGameSummary!$BI1001</f>
        <v>43132</v>
      </c>
      <c r="AB87" s="269">
        <f>PlayerGameSummary!$B1022</f>
        <v>0</v>
      </c>
      <c r="AC87" s="198">
        <f>PlayerGameSummary!$BJ1001</f>
        <v>12</v>
      </c>
      <c r="AD87" s="152"/>
      <c r="AE87" s="152"/>
      <c r="AF87" s="152"/>
      <c r="AG87" s="152"/>
      <c r="AH87" s="152"/>
      <c r="AI87" s="152"/>
      <c r="AJ87" s="152"/>
    </row>
    <row r="88" spans="1:36" s="132" customFormat="1" ht="15" customHeight="1" x14ac:dyDescent="0.2">
      <c r="A88" s="191" t="str">
        <f>PlayerGameSummary!$CZ1002</f>
        <v>Payton Watt, 24</v>
      </c>
      <c r="B88" s="268" t="str">
        <f>PlayerGameSummary!$DB1002</f>
        <v xml:space="preserve">Wright  </v>
      </c>
      <c r="C88" s="268">
        <f>PlayerGameSummary!$B1023</f>
        <v>0</v>
      </c>
      <c r="D88" s="268">
        <f>PlayerGameSummary!$B1023</f>
        <v>0</v>
      </c>
      <c r="E88" s="269">
        <f>PlayerGameSummary!$DC1002</f>
        <v>43155</v>
      </c>
      <c r="F88" s="269">
        <f>PlayerGameSummary!$B1023</f>
        <v>0</v>
      </c>
      <c r="G88" s="268">
        <f>PlayerGameSummary!$DD1002</f>
        <v>6</v>
      </c>
      <c r="H88" s="270">
        <f>PlayerGameSummary!$B1023</f>
        <v>0</v>
      </c>
      <c r="J88" s="271" t="str">
        <f>PlayerGameSummary!$CC1002</f>
        <v>Payton Watt, 24</v>
      </c>
      <c r="K88" s="268">
        <f>PlayerGameSummary!$B1023</f>
        <v>0</v>
      </c>
      <c r="L88" s="268">
        <f>PlayerGameSummary!$B1023</f>
        <v>0</v>
      </c>
      <c r="M88" s="268" t="str">
        <f>PlayerGameSummary!$CE1002</f>
        <v>Wright</v>
      </c>
      <c r="N88" s="268">
        <f>PlayerGameSummary!$B1023</f>
        <v>0</v>
      </c>
      <c r="O88" s="268">
        <f>PlayerGameSummary!$B1023</f>
        <v>0</v>
      </c>
      <c r="P88" s="269">
        <f>PlayerGameSummary!$CF1002</f>
        <v>43120</v>
      </c>
      <c r="Q88" s="269">
        <f>PlayerGameSummary!$B1023</f>
        <v>0</v>
      </c>
      <c r="R88" s="268">
        <f>PlayerGameSummary!$CG1002</f>
        <v>8</v>
      </c>
      <c r="S88" s="270">
        <f>PlayerGameSummary!$B1023</f>
        <v>0</v>
      </c>
      <c r="U88" s="271" t="str">
        <f>PlayerGameSummary!$BF1002</f>
        <v>Clayton Louderback, 23</v>
      </c>
      <c r="V88" s="268">
        <f>PlayerGameSummary!$B1023</f>
        <v>0</v>
      </c>
      <c r="W88" s="268">
        <f>PlayerGameSummary!$B1023</f>
        <v>0</v>
      </c>
      <c r="X88" s="268" t="str">
        <f>PlayerGameSummary!$BH1002</f>
        <v>Big Horn</v>
      </c>
      <c r="Y88" s="268">
        <f>PlayerGameSummary!$B1023</f>
        <v>0</v>
      </c>
      <c r="Z88" s="268">
        <f>PlayerGameSummary!$B1023</f>
        <v>0</v>
      </c>
      <c r="AA88" s="269">
        <f>PlayerGameSummary!$BI1002</f>
        <v>43155</v>
      </c>
      <c r="AB88" s="269">
        <f>PlayerGameSummary!$B1023</f>
        <v>0</v>
      </c>
      <c r="AC88" s="198">
        <f>PlayerGameSummary!$BJ1002</f>
        <v>11</v>
      </c>
      <c r="AD88" s="152"/>
      <c r="AE88" s="152"/>
      <c r="AF88" s="152"/>
      <c r="AG88" s="152"/>
      <c r="AH88" s="152"/>
      <c r="AI88" s="152"/>
      <c r="AJ88" s="152"/>
    </row>
    <row r="89" spans="1:36" s="132" customFormat="1" ht="15" customHeight="1" x14ac:dyDescent="0.2">
      <c r="A89" s="191" t="str">
        <f>PlayerGameSummary!$CZ1003</f>
        <v>Dillon Barritt, 20</v>
      </c>
      <c r="B89" s="268" t="str">
        <f>PlayerGameSummary!$DB1003</f>
        <v>Newell</v>
      </c>
      <c r="C89" s="268">
        <f>PlayerGameSummary!$B1024</f>
        <v>0</v>
      </c>
      <c r="D89" s="268">
        <f>PlayerGameSummary!$B1024</f>
        <v>0</v>
      </c>
      <c r="E89" s="269">
        <f>PlayerGameSummary!$DC1003</f>
        <v>43111</v>
      </c>
      <c r="F89" s="269">
        <f>PlayerGameSummary!$B1024</f>
        <v>0</v>
      </c>
      <c r="G89" s="268">
        <f>PlayerGameSummary!$DD1003</f>
        <v>6</v>
      </c>
      <c r="H89" s="270">
        <f>PlayerGameSummary!$B1024</f>
        <v>0</v>
      </c>
      <c r="J89" s="271" t="str">
        <f>PlayerGameSummary!$CC1003</f>
        <v>Clayton Louderback, 23</v>
      </c>
      <c r="K89" s="268">
        <f>PlayerGameSummary!$B1024</f>
        <v>0</v>
      </c>
      <c r="L89" s="268">
        <f>PlayerGameSummary!$B1024</f>
        <v>0</v>
      </c>
      <c r="M89" s="268" t="str">
        <f>PlayerGameSummary!$CE1003</f>
        <v>Big Horn</v>
      </c>
      <c r="N89" s="268">
        <f>PlayerGameSummary!$B1024</f>
        <v>0</v>
      </c>
      <c r="O89" s="268">
        <f>PlayerGameSummary!$B1024</f>
        <v>0</v>
      </c>
      <c r="P89" s="269">
        <f>PlayerGameSummary!$CF1003</f>
        <v>43147</v>
      </c>
      <c r="Q89" s="269">
        <f>PlayerGameSummary!$B1024</f>
        <v>0</v>
      </c>
      <c r="R89" s="268">
        <f>PlayerGameSummary!$CG1003</f>
        <v>8</v>
      </c>
      <c r="S89" s="270">
        <f>PlayerGameSummary!$B1024</f>
        <v>0</v>
      </c>
      <c r="U89" s="271" t="str">
        <f>PlayerGameSummary!$BF1003</f>
        <v>Clayton Louderback, 23</v>
      </c>
      <c r="V89" s="268">
        <f>PlayerGameSummary!$B1024</f>
        <v>0</v>
      </c>
      <c r="W89" s="268">
        <f>PlayerGameSummary!$B1024</f>
        <v>0</v>
      </c>
      <c r="X89" s="268" t="str">
        <f>PlayerGameSummary!$BH1003</f>
        <v>Wyoming Indian</v>
      </c>
      <c r="Y89" s="268">
        <f>PlayerGameSummary!$B1024</f>
        <v>0</v>
      </c>
      <c r="Z89" s="268">
        <f>PlayerGameSummary!$B1024</f>
        <v>0</v>
      </c>
      <c r="AA89" s="269">
        <f>PlayerGameSummary!$BI1003</f>
        <v>43160</v>
      </c>
      <c r="AB89" s="269">
        <f>PlayerGameSummary!$B1024</f>
        <v>0</v>
      </c>
      <c r="AC89" s="198">
        <f>PlayerGameSummary!$BJ1003</f>
        <v>11</v>
      </c>
      <c r="AD89" s="152"/>
      <c r="AE89" s="152"/>
      <c r="AF89" s="152"/>
      <c r="AG89" s="152"/>
      <c r="AH89" s="152"/>
      <c r="AI89" s="152"/>
      <c r="AJ89" s="152"/>
    </row>
    <row r="90" spans="1:36" s="132" customFormat="1" ht="15" customHeight="1" x14ac:dyDescent="0.2">
      <c r="A90" s="191" t="str">
        <f>PlayerGameSummary!$CZ1004</f>
        <v>Payton Watt, 24</v>
      </c>
      <c r="B90" s="268" t="str">
        <f>PlayerGameSummary!$DB1004</f>
        <v>Big Horn</v>
      </c>
      <c r="C90" s="268">
        <f>PlayerGameSummary!$B1025</f>
        <v>0</v>
      </c>
      <c r="D90" s="268">
        <f>PlayerGameSummary!$B1025</f>
        <v>0</v>
      </c>
      <c r="E90" s="269">
        <f>PlayerGameSummary!$DC1004</f>
        <v>43127</v>
      </c>
      <c r="F90" s="269">
        <f>PlayerGameSummary!$B1025</f>
        <v>0</v>
      </c>
      <c r="G90" s="268">
        <f>PlayerGameSummary!$DD1004</f>
        <v>6</v>
      </c>
      <c r="H90" s="270">
        <f>PlayerGameSummary!$B1025</f>
        <v>0</v>
      </c>
      <c r="J90" s="271" t="str">
        <f>PlayerGameSummary!$CC1004</f>
        <v>Clayton Louderback, 23</v>
      </c>
      <c r="K90" s="268">
        <f>PlayerGameSummary!$B1025</f>
        <v>0</v>
      </c>
      <c r="L90" s="268">
        <f>PlayerGameSummary!$B1025</f>
        <v>0</v>
      </c>
      <c r="M90" s="268" t="str">
        <f>PlayerGameSummary!$CE1004</f>
        <v>Big Horn</v>
      </c>
      <c r="N90" s="268">
        <f>PlayerGameSummary!$B1025</f>
        <v>0</v>
      </c>
      <c r="O90" s="268">
        <f>PlayerGameSummary!$B1025</f>
        <v>0</v>
      </c>
      <c r="P90" s="269">
        <f>PlayerGameSummary!$CF1004</f>
        <v>43155</v>
      </c>
      <c r="Q90" s="269">
        <f>PlayerGameSummary!$B1025</f>
        <v>0</v>
      </c>
      <c r="R90" s="268">
        <f>PlayerGameSummary!$CG1004</f>
        <v>7</v>
      </c>
      <c r="S90" s="270">
        <f>PlayerGameSummary!$B1025</f>
        <v>0</v>
      </c>
      <c r="U90" s="271" t="str">
        <f>PlayerGameSummary!$BF1004</f>
        <v>Payton Watt, 24</v>
      </c>
      <c r="V90" s="268">
        <f>PlayerGameSummary!$B1025</f>
        <v>0</v>
      </c>
      <c r="W90" s="268">
        <f>PlayerGameSummary!$B1025</f>
        <v>0</v>
      </c>
      <c r="X90" s="268" t="str">
        <f>PlayerGameSummary!$BH1004</f>
        <v>Faith</v>
      </c>
      <c r="Y90" s="268">
        <f>PlayerGameSummary!$B1025</f>
        <v>0</v>
      </c>
      <c r="Z90" s="268">
        <f>PlayerGameSummary!$B1025</f>
        <v>0</v>
      </c>
      <c r="AA90" s="269">
        <f>PlayerGameSummary!$BI1004</f>
        <v>43112</v>
      </c>
      <c r="AB90" s="269">
        <f>PlayerGameSummary!$B1025</f>
        <v>0</v>
      </c>
      <c r="AC90" s="198">
        <f>PlayerGameSummary!$BJ1004</f>
        <v>11</v>
      </c>
      <c r="AD90" s="152"/>
      <c r="AE90" s="152"/>
      <c r="AF90" s="152"/>
      <c r="AG90" s="152"/>
      <c r="AH90" s="152"/>
      <c r="AI90" s="152"/>
      <c r="AJ90" s="152"/>
    </row>
    <row r="91" spans="1:36" s="132" customFormat="1" ht="15" customHeight="1" thickBot="1" x14ac:dyDescent="0.25">
      <c r="A91" s="192" t="str">
        <f>PlayerGameSummary!$CZ1005</f>
        <v>Payton Watt, 24</v>
      </c>
      <c r="B91" s="274" t="str">
        <f>PlayerGameSummary!$DB1005</f>
        <v xml:space="preserve">Lusk   </v>
      </c>
      <c r="C91" s="274">
        <f>PlayerGameSummary!$B1026</f>
        <v>0</v>
      </c>
      <c r="D91" s="274">
        <f>PlayerGameSummary!$B1026</f>
        <v>0</v>
      </c>
      <c r="E91" s="273">
        <f>PlayerGameSummary!$DC1005</f>
        <v>43154</v>
      </c>
      <c r="F91" s="273">
        <f>PlayerGameSummary!$B1026</f>
        <v>0</v>
      </c>
      <c r="G91" s="274">
        <f>PlayerGameSummary!$DD1005</f>
        <v>5</v>
      </c>
      <c r="H91" s="275">
        <f>PlayerGameSummary!$B1026</f>
        <v>0</v>
      </c>
      <c r="J91" s="276" t="str">
        <f>PlayerGameSummary!$CC1005</f>
        <v>Brayden Bruce, 22</v>
      </c>
      <c r="K91" s="274">
        <f>PlayerGameSummary!$B1026</f>
        <v>0</v>
      </c>
      <c r="L91" s="274">
        <f>PlayerGameSummary!$B1026</f>
        <v>0</v>
      </c>
      <c r="M91" s="274" t="str">
        <f>PlayerGameSummary!$CE1005</f>
        <v>Big Horn</v>
      </c>
      <c r="N91" s="274">
        <f>PlayerGameSummary!$B1026</f>
        <v>0</v>
      </c>
      <c r="O91" s="274">
        <f>PlayerGameSummary!$B1026</f>
        <v>0</v>
      </c>
      <c r="P91" s="273">
        <f>PlayerGameSummary!$CF1005</f>
        <v>43155</v>
      </c>
      <c r="Q91" s="273">
        <f>PlayerGameSummary!$B1026</f>
        <v>0</v>
      </c>
      <c r="R91" s="274">
        <f>PlayerGameSummary!$CG1005</f>
        <v>6</v>
      </c>
      <c r="S91" s="275">
        <f>PlayerGameSummary!$B1026</f>
        <v>0</v>
      </c>
      <c r="U91" s="276" t="str">
        <f>PlayerGameSummary!$BF1005</f>
        <v>Clayton Louderback, 23</v>
      </c>
      <c r="V91" s="274">
        <f>PlayerGameSummary!$B1026</f>
        <v>0</v>
      </c>
      <c r="W91" s="274">
        <f>PlayerGameSummary!$B1026</f>
        <v>0</v>
      </c>
      <c r="X91" s="274" t="str">
        <f>PlayerGameSummary!$BH1005</f>
        <v>Tongue River</v>
      </c>
      <c r="Y91" s="274">
        <f>PlayerGameSummary!$B1026</f>
        <v>0</v>
      </c>
      <c r="Z91" s="274">
        <f>PlayerGameSummary!$B1026</f>
        <v>0</v>
      </c>
      <c r="AA91" s="273">
        <f>PlayerGameSummary!$BI1005</f>
        <v>43133</v>
      </c>
      <c r="AB91" s="273">
        <f>PlayerGameSummary!$B1026</f>
        <v>0</v>
      </c>
      <c r="AC91" s="197">
        <f>PlayerGameSummary!$BJ1005</f>
        <v>11</v>
      </c>
      <c r="AD91" s="152"/>
      <c r="AE91" s="152"/>
      <c r="AF91" s="152"/>
      <c r="AG91" s="152"/>
      <c r="AH91" s="152"/>
      <c r="AI91" s="152"/>
      <c r="AJ91" s="152"/>
    </row>
    <row r="92" spans="1:36" s="132" customFormat="1" ht="4.3499999999999996" customHeight="1" thickBot="1" x14ac:dyDescent="0.25">
      <c r="AD92" s="152"/>
      <c r="AE92" s="152"/>
      <c r="AF92" s="152"/>
      <c r="AG92" s="152"/>
      <c r="AH92" s="152"/>
      <c r="AI92" s="152"/>
      <c r="AJ92" s="152"/>
    </row>
    <row r="93" spans="1:36" s="132" customFormat="1" ht="15" customHeight="1" x14ac:dyDescent="0.2">
      <c r="A93" s="202" t="s">
        <v>334</v>
      </c>
      <c r="B93" s="265" t="s">
        <v>112</v>
      </c>
      <c r="C93" s="265"/>
      <c r="D93" s="265"/>
      <c r="E93" s="265" t="s">
        <v>250</v>
      </c>
      <c r="F93" s="265"/>
      <c r="G93" s="265" t="s">
        <v>122</v>
      </c>
      <c r="H93" s="266"/>
      <c r="J93" s="267" t="s">
        <v>334</v>
      </c>
      <c r="K93" s="265"/>
      <c r="L93" s="265"/>
      <c r="M93" s="265" t="s">
        <v>112</v>
      </c>
      <c r="N93" s="265"/>
      <c r="O93" s="265"/>
      <c r="P93" s="265" t="s">
        <v>250</v>
      </c>
      <c r="Q93" s="265"/>
      <c r="R93" s="265" t="s">
        <v>126</v>
      </c>
      <c r="S93" s="266"/>
      <c r="U93" s="267" t="s">
        <v>334</v>
      </c>
      <c r="V93" s="265"/>
      <c r="W93" s="265"/>
      <c r="X93" s="265" t="s">
        <v>112</v>
      </c>
      <c r="Y93" s="265"/>
      <c r="Z93" s="265"/>
      <c r="AA93" s="265" t="s">
        <v>250</v>
      </c>
      <c r="AB93" s="265"/>
      <c r="AC93" s="199" t="s">
        <v>139</v>
      </c>
      <c r="AD93" s="152"/>
      <c r="AE93" s="152"/>
      <c r="AF93" s="152"/>
      <c r="AG93" s="152"/>
      <c r="AH93" s="152"/>
      <c r="AI93" s="152"/>
      <c r="AJ93" s="152"/>
    </row>
    <row r="94" spans="1:36" s="132" customFormat="1" ht="15" customHeight="1" x14ac:dyDescent="0.2">
      <c r="A94" s="191" t="str">
        <f>PlayerGameSummary!$DO1001</f>
        <v>Dillon Barritt, 20</v>
      </c>
      <c r="B94" s="268" t="str">
        <f>PlayerGameSummary!$DQ1001</f>
        <v>Sundance</v>
      </c>
      <c r="C94" s="268">
        <f>PlayerGameSummary!$B1029</f>
        <v>0</v>
      </c>
      <c r="D94" s="268">
        <f>PlayerGameSummary!$B1029</f>
        <v>0</v>
      </c>
      <c r="E94" s="269">
        <f>PlayerGameSummary!$DR1001</f>
        <v>43137</v>
      </c>
      <c r="F94" s="269">
        <f>PlayerGameSummary!$B1029</f>
        <v>0</v>
      </c>
      <c r="G94" s="268">
        <f>PlayerGameSummary!$DS1001</f>
        <v>12</v>
      </c>
      <c r="H94" s="270">
        <f>PlayerGameSummary!$B1029</f>
        <v>0</v>
      </c>
      <c r="J94" s="271" t="str">
        <f>PlayerGameSummary!$CR1001</f>
        <v>Clayton Louderback, 23</v>
      </c>
      <c r="K94" s="268">
        <f>PlayerGameSummary!$B1029</f>
        <v>0</v>
      </c>
      <c r="L94" s="268">
        <f>PlayerGameSummary!$B1029</f>
        <v>0</v>
      </c>
      <c r="M94" s="272" t="str">
        <f>PlayerGameSummary!$CT1001</f>
        <v>Big Horn</v>
      </c>
      <c r="N94" s="268">
        <f>PlayerGameSummary!$B1029</f>
        <v>0</v>
      </c>
      <c r="O94" s="268">
        <f>PlayerGameSummary!$B1029</f>
        <v>0</v>
      </c>
      <c r="P94" s="269">
        <f>PlayerGameSummary!$CU1001</f>
        <v>43155</v>
      </c>
      <c r="Q94" s="269">
        <f>PlayerGameSummary!$B1029</f>
        <v>0</v>
      </c>
      <c r="R94" s="268">
        <f>PlayerGameSummary!$CV1001</f>
        <v>12</v>
      </c>
      <c r="S94" s="270">
        <f>PlayerGameSummary!$B1029</f>
        <v>0</v>
      </c>
      <c r="U94" s="271" t="str">
        <f>PlayerGameSummary!$BU1001</f>
        <v>Payton Watt, 24</v>
      </c>
      <c r="V94" s="268">
        <f>PlayerGameSummary!$B1029</f>
        <v>0</v>
      </c>
      <c r="W94" s="268">
        <f>PlayerGameSummary!$B1029</f>
        <v>0</v>
      </c>
      <c r="X94" s="268" t="str">
        <f>PlayerGameSummary!$BW1001</f>
        <v>Faith</v>
      </c>
      <c r="Y94" s="268">
        <f>PlayerGameSummary!$B1029</f>
        <v>0</v>
      </c>
      <c r="Z94" s="268">
        <f>PlayerGameSummary!$B1029</f>
        <v>0</v>
      </c>
      <c r="AA94" s="269">
        <f>PlayerGameSummary!$BX1001</f>
        <v>43112</v>
      </c>
      <c r="AB94" s="269">
        <f>PlayerGameSummary!$B1029</f>
        <v>0</v>
      </c>
      <c r="AC94" s="198">
        <f>PlayerGameSummary!$BY1001</f>
        <v>24</v>
      </c>
      <c r="AD94" s="152"/>
      <c r="AE94" s="152"/>
      <c r="AF94" s="152"/>
      <c r="AG94" s="152"/>
      <c r="AH94" s="152"/>
      <c r="AI94" s="152"/>
      <c r="AJ94" s="152"/>
    </row>
    <row r="95" spans="1:36" s="132" customFormat="1" ht="15" customHeight="1" x14ac:dyDescent="0.2">
      <c r="A95" s="191" t="str">
        <f>PlayerGameSummary!$DO1002</f>
        <v>Payton Watt, 24</v>
      </c>
      <c r="B95" s="268" t="str">
        <f>PlayerGameSummary!$DQ1002</f>
        <v>Rocky Mountain</v>
      </c>
      <c r="C95" s="268">
        <f>PlayerGameSummary!$B1030</f>
        <v>0</v>
      </c>
      <c r="D95" s="268">
        <f>PlayerGameSummary!$B1030</f>
        <v>0</v>
      </c>
      <c r="E95" s="269">
        <f>PlayerGameSummary!$DR1002</f>
        <v>43162</v>
      </c>
      <c r="F95" s="269">
        <f>PlayerGameSummary!$B1030</f>
        <v>0</v>
      </c>
      <c r="G95" s="268">
        <f>PlayerGameSummary!$DS1002</f>
        <v>11</v>
      </c>
      <c r="H95" s="270">
        <f>PlayerGameSummary!$B1030</f>
        <v>0</v>
      </c>
      <c r="J95" s="271" t="str">
        <f>PlayerGameSummary!$CR1002</f>
        <v>Clayton Louderback, 23</v>
      </c>
      <c r="K95" s="268">
        <f>PlayerGameSummary!$B1030</f>
        <v>0</v>
      </c>
      <c r="L95" s="268">
        <f>PlayerGameSummary!$B1030</f>
        <v>0</v>
      </c>
      <c r="M95" s="268" t="str">
        <f>PlayerGameSummary!$CT1002</f>
        <v>New Underwood</v>
      </c>
      <c r="N95" s="268">
        <f>PlayerGameSummary!$B1030</f>
        <v>0</v>
      </c>
      <c r="O95" s="268">
        <f>PlayerGameSummary!$B1030</f>
        <v>0</v>
      </c>
      <c r="P95" s="269">
        <f>PlayerGameSummary!$CU1002</f>
        <v>43141</v>
      </c>
      <c r="Q95" s="269">
        <f>PlayerGameSummary!$B1030</f>
        <v>0</v>
      </c>
      <c r="R95" s="268">
        <f>PlayerGameSummary!$CV1002</f>
        <v>11</v>
      </c>
      <c r="S95" s="270">
        <f>PlayerGameSummary!$B1030</f>
        <v>0</v>
      </c>
      <c r="U95" s="271" t="str">
        <f>PlayerGameSummary!$BU1002</f>
        <v>Clayton Louderback, 23</v>
      </c>
      <c r="V95" s="268">
        <f>PlayerGameSummary!$B1030</f>
        <v>0</v>
      </c>
      <c r="W95" s="268">
        <f>PlayerGameSummary!$B1030</f>
        <v>0</v>
      </c>
      <c r="X95" s="268" t="str">
        <f>PlayerGameSummary!$BW1002</f>
        <v>Big Horn</v>
      </c>
      <c r="Y95" s="268">
        <f>PlayerGameSummary!$B1030</f>
        <v>0</v>
      </c>
      <c r="Z95" s="268">
        <f>PlayerGameSummary!$B1030</f>
        <v>0</v>
      </c>
      <c r="AA95" s="269">
        <f>PlayerGameSummary!$BX1002</f>
        <v>43127</v>
      </c>
      <c r="AB95" s="269">
        <f>PlayerGameSummary!$B1030</f>
        <v>0</v>
      </c>
      <c r="AC95" s="198">
        <f>PlayerGameSummary!$BY1002</f>
        <v>22</v>
      </c>
      <c r="AD95" s="152"/>
      <c r="AE95" s="152"/>
      <c r="AF95" s="152"/>
      <c r="AG95" s="152"/>
      <c r="AH95" s="152"/>
      <c r="AI95" s="152"/>
      <c r="AJ95" s="152"/>
    </row>
    <row r="96" spans="1:36" s="132" customFormat="1" ht="15" customHeight="1" x14ac:dyDescent="0.2">
      <c r="A96" s="191" t="str">
        <f>PlayerGameSummary!$DO1003</f>
        <v>Dillon Barritt, 20</v>
      </c>
      <c r="B96" s="268" t="str">
        <f>PlayerGameSummary!$DQ1003</f>
        <v>Wright</v>
      </c>
      <c r="C96" s="268">
        <f>PlayerGameSummary!$B1031</f>
        <v>0</v>
      </c>
      <c r="D96" s="268">
        <f>PlayerGameSummary!$B1031</f>
        <v>0</v>
      </c>
      <c r="E96" s="269">
        <f>PlayerGameSummary!$DR1003</f>
        <v>43139</v>
      </c>
      <c r="F96" s="269">
        <f>PlayerGameSummary!$B1031</f>
        <v>0</v>
      </c>
      <c r="G96" s="268">
        <f>PlayerGameSummary!$DS1003</f>
        <v>11</v>
      </c>
      <c r="H96" s="270">
        <f>PlayerGameSummary!$B1031</f>
        <v>0</v>
      </c>
      <c r="J96" s="271" t="str">
        <f>PlayerGameSummary!$CR1003</f>
        <v>Payton Watt, 24</v>
      </c>
      <c r="K96" s="268">
        <f>PlayerGameSummary!$B1031</f>
        <v>0</v>
      </c>
      <c r="L96" s="268">
        <f>PlayerGameSummary!$B1031</f>
        <v>0</v>
      </c>
      <c r="M96" s="268" t="str">
        <f>PlayerGameSummary!$CT1003</f>
        <v>Wright</v>
      </c>
      <c r="N96" s="268">
        <f>PlayerGameSummary!$B1031</f>
        <v>0</v>
      </c>
      <c r="O96" s="268">
        <f>PlayerGameSummary!$B1031</f>
        <v>0</v>
      </c>
      <c r="P96" s="269">
        <f>PlayerGameSummary!$CU1003</f>
        <v>43120</v>
      </c>
      <c r="Q96" s="269">
        <f>PlayerGameSummary!$B1031</f>
        <v>0</v>
      </c>
      <c r="R96" s="268">
        <f>PlayerGameSummary!$CV1003</f>
        <v>11</v>
      </c>
      <c r="S96" s="270">
        <f>PlayerGameSummary!$B1031</f>
        <v>0</v>
      </c>
      <c r="U96" s="271" t="str">
        <f>PlayerGameSummary!$BU1003</f>
        <v>Clayton Louderback, 23</v>
      </c>
      <c r="V96" s="268">
        <f>PlayerGameSummary!$B1031</f>
        <v>0</v>
      </c>
      <c r="W96" s="268">
        <f>PlayerGameSummary!$B1031</f>
        <v>0</v>
      </c>
      <c r="X96" s="268" t="str">
        <f>PlayerGameSummary!$BW1003</f>
        <v>Big Horn</v>
      </c>
      <c r="Y96" s="268">
        <f>PlayerGameSummary!$B1031</f>
        <v>0</v>
      </c>
      <c r="Z96" s="268">
        <f>PlayerGameSummary!$B1031</f>
        <v>0</v>
      </c>
      <c r="AA96" s="269">
        <f>PlayerGameSummary!$BX1003</f>
        <v>43155</v>
      </c>
      <c r="AB96" s="269">
        <f>PlayerGameSummary!$B1031</f>
        <v>0</v>
      </c>
      <c r="AC96" s="198">
        <f>PlayerGameSummary!$BY1003</f>
        <v>21</v>
      </c>
      <c r="AD96" s="152"/>
      <c r="AE96" s="152"/>
      <c r="AF96" s="152"/>
      <c r="AG96" s="152"/>
      <c r="AH96" s="152"/>
      <c r="AI96" s="152"/>
      <c r="AJ96" s="152"/>
    </row>
    <row r="97" spans="1:36" s="132" customFormat="1" ht="15" customHeight="1" x14ac:dyDescent="0.2">
      <c r="A97" s="191" t="str">
        <f>PlayerGameSummary!$DO1004</f>
        <v>Dillon Barritt, 20</v>
      </c>
      <c r="B97" s="268" t="str">
        <f>PlayerGameSummary!$DQ1004</f>
        <v>Wright</v>
      </c>
      <c r="C97" s="268">
        <f>PlayerGameSummary!$B1032</f>
        <v>0</v>
      </c>
      <c r="D97" s="268">
        <f>PlayerGameSummary!$B1032</f>
        <v>0</v>
      </c>
      <c r="E97" s="269">
        <f>PlayerGameSummary!$DR1004</f>
        <v>43120</v>
      </c>
      <c r="F97" s="269">
        <f>PlayerGameSummary!$B1032</f>
        <v>0</v>
      </c>
      <c r="G97" s="268">
        <f>PlayerGameSummary!$DS1004</f>
        <v>11</v>
      </c>
      <c r="H97" s="270">
        <f>PlayerGameSummary!$B1032</f>
        <v>0</v>
      </c>
      <c r="J97" s="271" t="str">
        <f>PlayerGameSummary!$CR1004</f>
        <v>Clayton Louderback, 23</v>
      </c>
      <c r="K97" s="268">
        <f>PlayerGameSummary!$B1032</f>
        <v>0</v>
      </c>
      <c r="L97" s="268">
        <f>PlayerGameSummary!$B1032</f>
        <v>0</v>
      </c>
      <c r="M97" s="268" t="str">
        <f>PlayerGameSummary!$CT1004</f>
        <v>Big Horn</v>
      </c>
      <c r="N97" s="268">
        <f>PlayerGameSummary!$B1032</f>
        <v>0</v>
      </c>
      <c r="O97" s="268">
        <f>PlayerGameSummary!$B1032</f>
        <v>0</v>
      </c>
      <c r="P97" s="269">
        <f>PlayerGameSummary!$CU1004</f>
        <v>43147</v>
      </c>
      <c r="Q97" s="269">
        <f>PlayerGameSummary!$B1032</f>
        <v>0</v>
      </c>
      <c r="R97" s="268">
        <f>PlayerGameSummary!$CV1004</f>
        <v>10</v>
      </c>
      <c r="S97" s="270">
        <f>PlayerGameSummary!$B1032</f>
        <v>0</v>
      </c>
      <c r="U97" s="271" t="str">
        <f>PlayerGameSummary!$BU1004</f>
        <v>Payton Watt, 24</v>
      </c>
      <c r="V97" s="268">
        <f>PlayerGameSummary!$B1032</f>
        <v>0</v>
      </c>
      <c r="W97" s="268">
        <f>PlayerGameSummary!$B1032</f>
        <v>0</v>
      </c>
      <c r="X97" s="268" t="str">
        <f>PlayerGameSummary!$BW1004</f>
        <v>Rocky Mountain</v>
      </c>
      <c r="Y97" s="268">
        <f>PlayerGameSummary!$B1032</f>
        <v>0</v>
      </c>
      <c r="Z97" s="268">
        <f>PlayerGameSummary!$B1032</f>
        <v>0</v>
      </c>
      <c r="AA97" s="269">
        <f>PlayerGameSummary!$BX1004</f>
        <v>43162</v>
      </c>
      <c r="AB97" s="269">
        <f>PlayerGameSummary!$B1032</f>
        <v>0</v>
      </c>
      <c r="AC97" s="198">
        <f>PlayerGameSummary!$BY1004</f>
        <v>21</v>
      </c>
      <c r="AD97" s="152"/>
      <c r="AE97" s="152"/>
      <c r="AF97" s="152"/>
      <c r="AG97" s="152"/>
      <c r="AH97" s="152"/>
      <c r="AI97" s="152"/>
      <c r="AJ97" s="152"/>
    </row>
    <row r="98" spans="1:36" s="132" customFormat="1" ht="15" customHeight="1" thickBot="1" x14ac:dyDescent="0.25">
      <c r="A98" s="192" t="str">
        <f>PlayerGameSummary!$DO1005</f>
        <v>Payton Watt, 24</v>
      </c>
      <c r="B98" s="274" t="str">
        <f>PlayerGameSummary!$DQ1005</f>
        <v>Kaycee</v>
      </c>
      <c r="C98" s="274">
        <f>PlayerGameSummary!$B1033</f>
        <v>0</v>
      </c>
      <c r="D98" s="274">
        <f>PlayerGameSummary!$B1033</f>
        <v>0</v>
      </c>
      <c r="E98" s="273">
        <f>PlayerGameSummary!$DR1005</f>
        <v>43078</v>
      </c>
      <c r="F98" s="273">
        <f>PlayerGameSummary!$B1033</f>
        <v>0</v>
      </c>
      <c r="G98" s="274">
        <f>PlayerGameSummary!$DS1005</f>
        <v>11</v>
      </c>
      <c r="H98" s="275">
        <f>PlayerGameSummary!$B1033</f>
        <v>0</v>
      </c>
      <c r="J98" s="276" t="str">
        <f>PlayerGameSummary!$CR1005</f>
        <v>Brayden Bruce, 22</v>
      </c>
      <c r="K98" s="274">
        <f>PlayerGameSummary!$B1033</f>
        <v>0</v>
      </c>
      <c r="L98" s="274">
        <f>PlayerGameSummary!$B1033</f>
        <v>0</v>
      </c>
      <c r="M98" s="274" t="str">
        <f>PlayerGameSummary!$CT1005</f>
        <v>Hot Springs</v>
      </c>
      <c r="N98" s="274">
        <f>PlayerGameSummary!$B1033</f>
        <v>0</v>
      </c>
      <c r="O98" s="274">
        <f>PlayerGameSummary!$B1033</f>
        <v>0</v>
      </c>
      <c r="P98" s="273">
        <f>PlayerGameSummary!$CU1005</f>
        <v>43113</v>
      </c>
      <c r="Q98" s="273">
        <f>PlayerGameSummary!$B1033</f>
        <v>0</v>
      </c>
      <c r="R98" s="274">
        <f>PlayerGameSummary!$CV1005</f>
        <v>9</v>
      </c>
      <c r="S98" s="275">
        <f>PlayerGameSummary!$B1033</f>
        <v>0</v>
      </c>
      <c r="U98" s="276" t="str">
        <f>PlayerGameSummary!$BU1005</f>
        <v>Clayton Louderback, 23</v>
      </c>
      <c r="V98" s="274">
        <f>PlayerGameSummary!$B1033</f>
        <v>0</v>
      </c>
      <c r="W98" s="274">
        <f>PlayerGameSummary!$B1033</f>
        <v>0</v>
      </c>
      <c r="X98" s="274" t="str">
        <f>PlayerGameSummary!$BW1005</f>
        <v>Lead-Deadwood</v>
      </c>
      <c r="Y98" s="274">
        <f>PlayerGameSummary!$B1033</f>
        <v>0</v>
      </c>
      <c r="Z98" s="274">
        <f>PlayerGameSummary!$B1033</f>
        <v>0</v>
      </c>
      <c r="AA98" s="273">
        <f>PlayerGameSummary!$BX1005</f>
        <v>43104</v>
      </c>
      <c r="AB98" s="273">
        <f>PlayerGameSummary!$B1033</f>
        <v>0</v>
      </c>
      <c r="AC98" s="197">
        <f>PlayerGameSummary!$BY1005</f>
        <v>20</v>
      </c>
      <c r="AD98" s="152"/>
      <c r="AE98" s="152"/>
      <c r="AF98" s="152"/>
      <c r="AG98" s="152"/>
      <c r="AH98" s="152"/>
      <c r="AI98" s="152"/>
      <c r="AJ98" s="152"/>
    </row>
    <row r="99" spans="1:36" s="132" customFormat="1" ht="16.350000000000001" customHeight="1" x14ac:dyDescent="0.25">
      <c r="A99" s="218"/>
      <c r="B99" s="218"/>
      <c r="C99" s="218"/>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152"/>
      <c r="AE99" s="152"/>
      <c r="AF99" s="152"/>
      <c r="AG99" s="152"/>
      <c r="AH99" s="152"/>
      <c r="AI99" s="152"/>
      <c r="AJ99" s="152"/>
    </row>
    <row r="100" spans="1:36" s="94" customFormat="1" ht="5.25" customHeight="1" x14ac:dyDescent="0.2">
      <c r="A100" s="91"/>
      <c r="B100" s="91"/>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148"/>
      <c r="AE100" s="148"/>
      <c r="AF100" s="148"/>
      <c r="AG100" s="148"/>
      <c r="AH100" s="148"/>
      <c r="AI100" s="148"/>
      <c r="AJ100" s="148"/>
    </row>
    <row r="101" spans="1:36" s="94" customFormat="1" ht="15" customHeight="1" x14ac:dyDescent="0.3">
      <c r="A101" s="219" t="s">
        <v>178</v>
      </c>
      <c r="B101" s="281" t="s">
        <v>163</v>
      </c>
      <c r="C101" s="281"/>
      <c r="D101" s="281"/>
      <c r="F101" s="133" t="s">
        <v>348</v>
      </c>
      <c r="T101" s="282" t="s">
        <v>164</v>
      </c>
      <c r="U101" s="282"/>
      <c r="V101" s="282"/>
      <c r="W101" s="282"/>
      <c r="X101" s="282"/>
      <c r="Y101" s="282"/>
      <c r="Z101" s="282"/>
      <c r="AA101" s="282"/>
      <c r="AB101" s="282"/>
      <c r="AD101" s="148"/>
      <c r="AE101" s="148"/>
      <c r="AF101" s="148"/>
      <c r="AG101" s="148"/>
      <c r="AH101" s="148"/>
      <c r="AI101" s="148"/>
      <c r="AJ101" s="148"/>
    </row>
    <row r="102" spans="1:36" ht="15.75" thickBot="1" x14ac:dyDescent="0.3">
      <c r="A102" s="220" t="s">
        <v>165</v>
      </c>
      <c r="B102" s="203" t="s">
        <v>174</v>
      </c>
      <c r="C102" s="203" t="s">
        <v>122</v>
      </c>
      <c r="D102" s="203" t="s">
        <v>135</v>
      </c>
      <c r="E102" s="203" t="s">
        <v>175</v>
      </c>
      <c r="F102" s="203" t="s">
        <v>124</v>
      </c>
      <c r="G102" s="203" t="s">
        <v>136</v>
      </c>
      <c r="H102" s="203" t="s">
        <v>176</v>
      </c>
      <c r="I102" s="203" t="s">
        <v>126</v>
      </c>
      <c r="J102" s="203" t="s">
        <v>137</v>
      </c>
      <c r="K102" s="203" t="s">
        <v>166</v>
      </c>
      <c r="L102" s="203" t="s">
        <v>167</v>
      </c>
      <c r="M102" s="203" t="s">
        <v>168</v>
      </c>
      <c r="N102" s="203" t="s">
        <v>140</v>
      </c>
      <c r="O102" s="203" t="s">
        <v>129</v>
      </c>
      <c r="P102" s="203" t="s">
        <v>130</v>
      </c>
      <c r="Q102" s="203" t="s">
        <v>131</v>
      </c>
      <c r="R102" s="203" t="s">
        <v>155</v>
      </c>
      <c r="S102" s="203" t="s">
        <v>133</v>
      </c>
      <c r="T102" s="283" t="s">
        <v>177</v>
      </c>
      <c r="U102" s="283"/>
      <c r="V102" s="283"/>
      <c r="W102" s="283" t="s">
        <v>140</v>
      </c>
      <c r="X102" s="283"/>
      <c r="Y102" s="283"/>
      <c r="Z102" s="283" t="s">
        <v>129</v>
      </c>
      <c r="AA102" s="283"/>
      <c r="AB102" s="283"/>
      <c r="AC102" s="283"/>
    </row>
    <row r="103" spans="1:36" ht="15" customHeight="1" thickTop="1" x14ac:dyDescent="0.25">
      <c r="A103" s="221" t="str">
        <f>IF('game1 (1)'!$C$2&lt;&gt;"",'game1 (1)'!$X$2,"")</f>
        <v>Hulett: 12/8/17</v>
      </c>
      <c r="B103" s="134">
        <f>'game1 (1)'!D$31</f>
        <v>4</v>
      </c>
      <c r="C103" s="134">
        <f>'game1 (1)'!E$31</f>
        <v>16</v>
      </c>
      <c r="D103" s="135">
        <f>'game1 (1)'!R$31</f>
        <v>0.25</v>
      </c>
      <c r="E103" s="134">
        <f>'game1 (1)'!F$31</f>
        <v>34</v>
      </c>
      <c r="F103" s="134">
        <f>'game1 (1)'!G$31</f>
        <v>56</v>
      </c>
      <c r="G103" s="135">
        <f>'game1 (1)'!S$31</f>
        <v>0.6071428571428571</v>
      </c>
      <c r="H103" s="134">
        <f>'game1 (1)'!H$31</f>
        <v>14</v>
      </c>
      <c r="I103" s="134">
        <f>'game1 (1)'!I$31</f>
        <v>23</v>
      </c>
      <c r="J103" s="135">
        <f>'game1 (1)'!T$31</f>
        <v>0.60869565217391308</v>
      </c>
      <c r="K103" s="135">
        <f>'game1 (1)'!U$31</f>
        <v>0.52777777777777779</v>
      </c>
      <c r="L103" s="134">
        <f>'game1 (1)'!J$31</f>
        <v>16</v>
      </c>
      <c r="M103" s="134">
        <f>'game1 (1)'!K$31</f>
        <v>25</v>
      </c>
      <c r="N103" s="145">
        <f>SUM($L103:$M103)</f>
        <v>41</v>
      </c>
      <c r="O103" s="134">
        <f>'game1 (1)'!L$31</f>
        <v>28</v>
      </c>
      <c r="P103" s="145">
        <f>'game1 (1)'!M$31</f>
        <v>20</v>
      </c>
      <c r="Q103" s="134">
        <f>'game1 (1)'!N$31</f>
        <v>0</v>
      </c>
      <c r="R103" s="134">
        <f>'game1 (1)'!O$31</f>
        <v>13</v>
      </c>
      <c r="S103" s="145">
        <f>'game1 (1)'!P$31</f>
        <v>26</v>
      </c>
      <c r="T103" s="284" t="str">
        <f>IF(A103&lt;&gt;"",CONCATENATE('game1 (1)'!$B$36," - ",IF('game1 (1)'!$B$49=1,'game1 (1)'!$C$36,IF('game1 (1)'!$B$49=2,CONCATENATE('game1 (1)'!$C$36,": ",'game1 (1)'!$C$37),IF('game1 (1)'!$B$49=3,CONCATENATE('game1 (1)'!$C$36,": ",'game1 (1)'!$C$37,": ",'game1 (1)'!$C$38),IF('game1 (1)'!$B$49=4,CONCATENATE('game1 (1)'!$C$36,": ",'game1 (1)'!$C$37,": ",'game1 (1)'!$C$38,": ",'game1 (1)'!$C$39),CONCATENATE('game1 (1)'!$C$36,": ",'game1 (1)'!$C$37,": ",'game1 (1)'!$C$38,": ",'game1 (1)'!$C$39,": ",'game1 (1)'!$C$40)))))),"")</f>
        <v>22 - J Claycomb, 10</v>
      </c>
      <c r="U103" s="284"/>
      <c r="V103" s="284"/>
      <c r="W103" s="284" t="str">
        <f>IF(A103&lt;&gt;"",CONCATENATE('game1 (1)'!$E$36," - ",IF('game1 (1)'!$E$49=1,'game1 (1)'!$F$36,IF('game1 (1)'!$E$49=2,CONCATENATE('game1 (1)'!$F$36,": ",'game1 (1)'!$F$37),IF('game1 (1)'!$E$49=3,CONCATENATE('game1 (1)'!$F$36,": ",'game1 (1)'!$F$37,": ",'game1 (1)'!$F$38),IF('game1 (1)'!$E$49=4,CONCATENATE('game1 (1)'!$F$36,": ",'game1 (1)'!$F$37,": ",'game1 (1)'!$F$38,": ",'game1 (1)'!$F$39),CONCATENATE('game1 (1)'!$F$36,": ",'game1 (1)'!$F$37,": ",'game1 (1)'!$F$38,": ",'game1 (1)'!$F$39,": ",'game1 (1)'!$F$40)))))),"")</f>
        <v>8 - J Caylor, 12: C Louderback, 23</v>
      </c>
      <c r="X103" s="284"/>
      <c r="Y103" s="284"/>
      <c r="Z103" s="284" t="str">
        <f>IF(A103&lt;&gt;"",CONCATENATE('game1 (1)'!$H$36," - ",IF('game1 (1)'!$H$49=1,'game1 (1)'!$I$36,IF('game1 (1)'!$H$49=2,CONCATENATE('game1 (1)'!$I$36,": ",'game1 (1)'!$I$37),IF('game1 (1)'!$H$49=3,CONCATENATE('game1 (1)'!$I$36,": ",'game1 (1)'!$I$37,": ",'game1 (1)'!$I$38),IF('game1 (1)'!$H$49=4,CONCATENATE('game1 (1)'!$I$36,": ",'game1 (1)'!$I$37,": ",'game1 (1)'!$I$38,": ",'game1 (1)'!$I$39),CONCATENATE('game1 (1)'!$I$36,": ",'game1 (1)'!$I$37,": ",'game1 (1)'!$I$38,": ",'game1 (1)'!$I$39,": ",'game1 (1)'!$I$40)))))),"")</f>
        <v>5 - P Watt, 24: B Bruce, 22</v>
      </c>
      <c r="AA103" s="284"/>
      <c r="AB103" s="284"/>
      <c r="AC103" s="284"/>
      <c r="AE103" s="190"/>
    </row>
    <row r="104" spans="1:36" x14ac:dyDescent="0.25">
      <c r="A104" s="136" t="str">
        <f>IF(A103&lt;&gt;"",CONCATENATE('game1 (1)'!$C$4," - ",'game1 (1)'!$D$4, " ", UPPER('game1 (1)'!$E$4)),"")</f>
        <v xml:space="preserve">94 - 54 </v>
      </c>
      <c r="B104" s="137">
        <f>'game1 (1)'!D$32</f>
        <v>8</v>
      </c>
      <c r="C104" s="137">
        <f>'game1 (1)'!E$32</f>
        <v>21</v>
      </c>
      <c r="D104" s="138">
        <f>'game1 (1)'!R$32</f>
        <v>0.38095238095238093</v>
      </c>
      <c r="E104" s="137">
        <f>'game1 (1)'!F$32</f>
        <v>13</v>
      </c>
      <c r="F104" s="137">
        <f>'game1 (1)'!G$32</f>
        <v>28</v>
      </c>
      <c r="G104" s="138">
        <f>'game1 (1)'!S$32</f>
        <v>0.4642857142857143</v>
      </c>
      <c r="H104" s="137">
        <f>'game1 (1)'!H$32</f>
        <v>4</v>
      </c>
      <c r="I104" s="137">
        <f>'game1 (1)'!I$32</f>
        <v>21</v>
      </c>
      <c r="J104" s="138">
        <f>'game1 (1)'!T$32</f>
        <v>0.19047619047619047</v>
      </c>
      <c r="K104" s="138">
        <f>'game1 (1)'!U$32</f>
        <v>0.42857142857142855</v>
      </c>
      <c r="L104" s="137">
        <f>'game1 (1)'!J$32</f>
        <v>11</v>
      </c>
      <c r="M104" s="137">
        <f>'game1 (1)'!K$32</f>
        <v>25</v>
      </c>
      <c r="N104" s="146">
        <f>SUM($L104:$M104)</f>
        <v>36</v>
      </c>
      <c r="O104" s="137">
        <f>'game1 (1)'!L$32</f>
        <v>8</v>
      </c>
      <c r="P104" s="146">
        <f>'game1 (1)'!M$32</f>
        <v>3</v>
      </c>
      <c r="Q104" s="137">
        <f>'game1 (1)'!N$32</f>
        <v>3</v>
      </c>
      <c r="R104" s="137">
        <f>'game1 (1)'!O$32</f>
        <v>33</v>
      </c>
      <c r="S104" s="146">
        <f>'game1 (1)'!P$32</f>
        <v>20</v>
      </c>
      <c r="T104" s="284"/>
      <c r="U104" s="284"/>
      <c r="V104" s="284"/>
      <c r="W104" s="284"/>
      <c r="X104" s="284"/>
      <c r="Y104" s="284"/>
      <c r="Z104" s="284"/>
      <c r="AA104" s="284"/>
      <c r="AB104" s="284"/>
      <c r="AC104" s="284"/>
    </row>
    <row r="105" spans="1:36" ht="14.45" customHeight="1" x14ac:dyDescent="0.25">
      <c r="A105" s="221" t="str">
        <f>IF('game1 (2)'!$C$2&lt;&gt;"",'game1 (2)'!$X$2,"")</f>
        <v>Ten Sleep: 12/9/17</v>
      </c>
      <c r="B105" s="134">
        <f>'game1 (2)'!D$31</f>
        <v>7</v>
      </c>
      <c r="C105" s="134">
        <f>'game1 (2)'!E$31</f>
        <v>22</v>
      </c>
      <c r="D105" s="135">
        <f>'game1 (2)'!R$31</f>
        <v>0.31818181818181818</v>
      </c>
      <c r="E105" s="134">
        <f>'game1 (2)'!F$31</f>
        <v>23</v>
      </c>
      <c r="F105" s="134">
        <f>'game1 (2)'!G$31</f>
        <v>38</v>
      </c>
      <c r="G105" s="135">
        <f>'game1 (2)'!S$31</f>
        <v>0.60526315789473684</v>
      </c>
      <c r="H105" s="134">
        <f>'game1 (2)'!H$31</f>
        <v>10</v>
      </c>
      <c r="I105" s="134">
        <f>'game1 (2)'!I$31</f>
        <v>17</v>
      </c>
      <c r="J105" s="135">
        <f>'game1 (2)'!T$31</f>
        <v>0.58823529411764708</v>
      </c>
      <c r="K105" s="135">
        <f>'game1 (2)'!U$31</f>
        <v>0.5</v>
      </c>
      <c r="L105" s="134">
        <f>'game1 (2)'!J$31</f>
        <v>15</v>
      </c>
      <c r="M105" s="134">
        <f>'game1 (2)'!K$31</f>
        <v>19</v>
      </c>
      <c r="N105" s="145">
        <f>SUM($L105:$M105)</f>
        <v>34</v>
      </c>
      <c r="O105" s="134">
        <f>'game1 (2)'!L$31</f>
        <v>21</v>
      </c>
      <c r="P105" s="145">
        <f>'game1 (2)'!M$31</f>
        <v>11</v>
      </c>
      <c r="Q105" s="134">
        <f>'game1 (2)'!N$31</f>
        <v>0</v>
      </c>
      <c r="R105" s="134">
        <f>'game1 (2)'!O$31</f>
        <v>9</v>
      </c>
      <c r="S105" s="145">
        <f>'game1 (2)'!P$31</f>
        <v>16</v>
      </c>
      <c r="T105" s="284" t="str">
        <f>IF(A105&lt;&gt;"",CONCATENATE('game1 (2)'!$B$36," - ",IF('game1 (2)'!$B$49=1,'game1 (2)'!$C$36,IF('game1 (2)'!$B$49=2,CONCATENATE('game1 (2)'!$C$36,": ",'game1 (2)'!$C$37),IF('game1 (2)'!$B$49=3,CONCATENATE('game1 (2)'!$C$36,": ",'game1 (2)'!$C$37,": ",'game1 (2)'!$C$38),IF('game1 (2)'!$B$49=4,CONCATENATE('game1 (2)'!$C$36,": ",'game1 (2)'!$C$37,": ",'game1 (2)'!$C$38,": ",'game1 (2)'!$C$39),CONCATENATE('game1 (2)'!$C$36,": ",'game1 (2)'!$C$37,": ",'game1 (2)'!$C$38,": ",'game1 (2)'!$C$39,": ",'game1 (2)'!$C$40)))))),"")</f>
        <v>19 - D Barritt, 20</v>
      </c>
      <c r="U105" s="284"/>
      <c r="V105" s="284"/>
      <c r="W105" s="284" t="str">
        <f>IF(A105&lt;&gt;"",CONCATENATE('game1 (2)'!$E$36," - ",IF('game1 (2)'!$E$49=1,'game1 (2)'!$F$36,IF('game1 (2)'!$E$49=2,CONCATENATE('game1 (2)'!$F$36,": ",'game1 (2)'!$F$37),IF('game1 (2)'!$E$49=3,CONCATENATE('game1 (2)'!$F$36,": ",'game1 (2)'!$F$37,": ",'game1 (2)'!$F$38),IF('game1 (2)'!$E$49=4,CONCATENATE('game1 (2)'!$F$36,": ",'game1 (2)'!$F$37,": ",'game1 (2)'!$F$38,": ",'game1 (2)'!$F$39),CONCATENATE('game1 (2)'!$F$36,": ",'game1 (2)'!$F$37,": ",'game1 (2)'!$F$38,": ",'game1 (2)'!$F$39,": ",'game1 (2)'!$F$40)))))),"")</f>
        <v>8 - C Louderback, 23</v>
      </c>
      <c r="X105" s="284"/>
      <c r="Y105" s="284"/>
      <c r="Z105" s="284" t="str">
        <f>IF(A105&lt;&gt;"",CONCATENATE('game1 (2)'!$H$36," - ",IF('game1 (2)'!$H$49=1,'game1 (2)'!$I$36,IF('game1 (2)'!$H$49=2,CONCATENATE('game1 (2)'!$I$36,": ",'game1 (2)'!$I$37),IF('game1 (2)'!$H$49=3,CONCATENATE('game1 (2)'!$I$36,": ",'game1 (2)'!$I$37,": ",'game1 (2)'!$I$38),IF('game1 (2)'!$H$49=4,CONCATENATE('game1 (2)'!$I$36,": ",'game1 (2)'!$I$37,": ",'game1 (2)'!$I$38,": ",'game1 (2)'!$I$39),CONCATENATE('game1 (2)'!$I$36,": ",'game1 (2)'!$I$37,": ",'game1 (2)'!$I$38,": ",'game1 (2)'!$I$39,": ",'game1 (2)'!$I$40)))))),"")</f>
        <v>6 - P Watt, 24</v>
      </c>
      <c r="AA105" s="284"/>
      <c r="AB105" s="284"/>
      <c r="AC105" s="284"/>
    </row>
    <row r="106" spans="1:36" x14ac:dyDescent="0.25">
      <c r="A106" s="136" t="str">
        <f>IF(A105&lt;&gt;"",CONCATENATE('game1 (2)'!$C$4," - ",'game1 (2)'!$D$4, " ", UPPER('game1 (2)'!$E$4)),"")</f>
        <v xml:space="preserve">77 - 43 </v>
      </c>
      <c r="B106" s="137">
        <f>'game1 (2)'!D$32</f>
        <v>4</v>
      </c>
      <c r="C106" s="137">
        <f>'game1 (2)'!E$32</f>
        <v>9</v>
      </c>
      <c r="D106" s="138">
        <f>'game1 (2)'!R$32</f>
        <v>0.44444444444444442</v>
      </c>
      <c r="E106" s="137">
        <f>'game1 (2)'!F$32</f>
        <v>11</v>
      </c>
      <c r="F106" s="137">
        <f>'game1 (2)'!G$32</f>
        <v>33</v>
      </c>
      <c r="G106" s="138">
        <f>'game1 (2)'!S$32</f>
        <v>0.33333333333333331</v>
      </c>
      <c r="H106" s="137">
        <f>'game1 (2)'!H$32</f>
        <v>9</v>
      </c>
      <c r="I106" s="137">
        <f>'game1 (2)'!I$32</f>
        <v>21</v>
      </c>
      <c r="J106" s="138">
        <f>'game1 (2)'!T$32</f>
        <v>0.42857142857142855</v>
      </c>
      <c r="K106" s="138">
        <f>'game1 (2)'!U$32</f>
        <v>0.35714285714285715</v>
      </c>
      <c r="L106" s="137">
        <f>'game1 (2)'!J$32</f>
        <v>8</v>
      </c>
      <c r="M106" s="137">
        <f>'game1 (2)'!K$32</f>
        <v>21</v>
      </c>
      <c r="N106" s="146">
        <f>SUM($L106:$M106)</f>
        <v>29</v>
      </c>
      <c r="O106" s="137">
        <f>'game1 (2)'!L$32</f>
        <v>8</v>
      </c>
      <c r="P106" s="146">
        <f>'game1 (2)'!M$32</f>
        <v>4</v>
      </c>
      <c r="Q106" s="137">
        <f>'game1 (2)'!N$32</f>
        <v>0</v>
      </c>
      <c r="R106" s="137">
        <f>'game1 (2)'!O$32</f>
        <v>21</v>
      </c>
      <c r="S106" s="146">
        <f>'game1 (2)'!P$32</f>
        <v>21</v>
      </c>
      <c r="T106" s="284"/>
      <c r="U106" s="284"/>
      <c r="V106" s="284"/>
      <c r="W106" s="284"/>
      <c r="X106" s="284"/>
      <c r="Y106" s="284"/>
      <c r="Z106" s="284"/>
      <c r="AA106" s="284"/>
      <c r="AB106" s="284"/>
      <c r="AC106" s="284"/>
    </row>
    <row r="107" spans="1:36" x14ac:dyDescent="0.25">
      <c r="A107" s="221" t="str">
        <f>IF('game1 (3)'!$C$2&lt;&gt;"",'game1 (3)'!$X$2,"")</f>
        <v>Kaycee: 12/9/17</v>
      </c>
      <c r="B107" s="134">
        <f>'game1 (3)'!D$31</f>
        <v>5</v>
      </c>
      <c r="C107" s="134">
        <f>'game1 (3)'!E$31</f>
        <v>15</v>
      </c>
      <c r="D107" s="135">
        <f>'game1 (3)'!R$31</f>
        <v>0.33333333333333331</v>
      </c>
      <c r="E107" s="134">
        <f>'game1 (3)'!F$31</f>
        <v>20</v>
      </c>
      <c r="F107" s="134">
        <f>'game1 (3)'!G$31</f>
        <v>39</v>
      </c>
      <c r="G107" s="135">
        <f>'game1 (3)'!S$31</f>
        <v>0.51282051282051277</v>
      </c>
      <c r="H107" s="134">
        <f>'game1 (3)'!H$31</f>
        <v>6</v>
      </c>
      <c r="I107" s="134">
        <f>'game1 (3)'!I$31</f>
        <v>11</v>
      </c>
      <c r="J107" s="135">
        <f>'game1 (3)'!T$31</f>
        <v>0.54545454545454541</v>
      </c>
      <c r="K107" s="135">
        <f>'game1 (3)'!U$31</f>
        <v>0.46296296296296297</v>
      </c>
      <c r="L107" s="134">
        <f>'game1 (3)'!J$31</f>
        <v>12</v>
      </c>
      <c r="M107" s="134">
        <f>'game1 (3)'!K$31</f>
        <v>19</v>
      </c>
      <c r="N107" s="145">
        <f t="shared" ref="N107:N170" si="15">SUM($L107:$M107)</f>
        <v>31</v>
      </c>
      <c r="O107" s="134">
        <f>'game1 (3)'!L$31</f>
        <v>15</v>
      </c>
      <c r="P107" s="145">
        <f>'game1 (3)'!M$31</f>
        <v>12</v>
      </c>
      <c r="Q107" s="134">
        <f>'game1 (3)'!N$31</f>
        <v>0</v>
      </c>
      <c r="R107" s="134">
        <f>'game1 (3)'!O$31</f>
        <v>17</v>
      </c>
      <c r="S107" s="145">
        <f>'game1 (3)'!P$31</f>
        <v>16</v>
      </c>
      <c r="T107" s="284" t="str">
        <f>IF(A107&lt;&gt;"",CONCATENATE('game1 (3)'!$B$36," - ",IF('game1 (3)'!$B$49=1,'game1 (3)'!$C$36,IF('game1 (3)'!$B$49=2,CONCATENATE('game1 (3)'!$C$36,": ",'game1 (3)'!$C$37),IF('game1 (3)'!$B$49=3,CONCATENATE('game1 (3)'!$C$36,": ",'game1 (3)'!$C$37,": ",'game1 (3)'!$C$38),IF('game1 (3)'!$B$49=4,CONCATENATE('game1 (3)'!$C$36,": ",'game1 (3)'!$C$37,": ",'game1 (3)'!$C$38,": ",'game1 (3)'!$C$39),CONCATENATE('game1 (3)'!$C$36,": ",'game1 (3)'!$C$37,": ",'game1 (3)'!$C$38,": ",'game1 (3)'!$C$39,": ",'game1 (3)'!$C$40)))))),"")</f>
        <v>21 - P Watt, 24</v>
      </c>
      <c r="U107" s="284"/>
      <c r="V107" s="284"/>
      <c r="W107" s="284" t="str">
        <f>IF(A107&lt;&gt;"",CONCATENATE('game1 (3)'!$E$36," - ",IF('game1 (3)'!$E$49=1,'game1 (3)'!$F$36,IF('game1 (3)'!$E$49=2,CONCATENATE('game1 (3)'!$F$36,": ",'game1 (3)'!$F$37),IF('game1 (3)'!$E$49=3,CONCATENATE('game1 (3)'!$F$36,": ",'game1 (3)'!$F$37,": ",'game1 (3)'!$F$38),IF('game1 (3)'!$E$49=4,CONCATENATE('game1 (3)'!$F$36,": ",'game1 (3)'!$F$37,": ",'game1 (3)'!$F$38,": ",'game1 (3)'!$F$39),CONCATENATE('game1 (3)'!$F$36,": ",'game1 (3)'!$F$37,": ",'game1 (3)'!$F$38,": ",'game1 (3)'!$F$39,": ",'game1 (3)'!$F$40)))))),"")</f>
        <v>10 - C Louderback, 23</v>
      </c>
      <c r="X107" s="284"/>
      <c r="Y107" s="284"/>
      <c r="Z107" s="284" t="str">
        <f>IF(A107&lt;&gt;"",CONCATENATE('game1 (3)'!$H$36," - ",IF('game1 (3)'!$H$49=1,'game1 (3)'!$I$36,IF('game1 (3)'!$H$49=2,CONCATENATE('game1 (3)'!$I$36,": ",'game1 (3)'!$I$37),IF('game1 (3)'!$H$49=3,CONCATENATE('game1 (3)'!$I$36,": ",'game1 (3)'!$I$37,": ",'game1 (3)'!$I$38),IF('game1 (3)'!$H$49=4,CONCATENATE('game1 (3)'!$I$36,": ",'game1 (3)'!$I$37,": ",'game1 (3)'!$I$38,": ",'game1 (3)'!$I$39),CONCATENATE('game1 (3)'!$I$36,": ",'game1 (3)'!$I$37,": ",'game1 (3)'!$I$38,": ",'game1 (3)'!$I$39,": ",'game1 (3)'!$I$40)))))),"")</f>
        <v>4 - P Watt, 24: D Butts, 14</v>
      </c>
      <c r="AA107" s="284"/>
      <c r="AB107" s="284"/>
      <c r="AC107" s="284"/>
    </row>
    <row r="108" spans="1:36" x14ac:dyDescent="0.25">
      <c r="A108" s="136" t="str">
        <f>IF(A107&lt;&gt;"",CONCATENATE('game1 (3)'!$C$4," - ",'game1 (3)'!$D$4, " ", UPPER('game1 (3)'!$E$4)),"")</f>
        <v xml:space="preserve">61 - 62 </v>
      </c>
      <c r="B108" s="137">
        <f>'game1 (3)'!D$32</f>
        <v>5</v>
      </c>
      <c r="C108" s="137">
        <f>'game1 (3)'!E$32</f>
        <v>14</v>
      </c>
      <c r="D108" s="138">
        <f>'game1 (3)'!R$32</f>
        <v>0.35714285714285715</v>
      </c>
      <c r="E108" s="137">
        <f>'game1 (3)'!F$32</f>
        <v>20</v>
      </c>
      <c r="F108" s="137">
        <f>'game1 (3)'!G$32</f>
        <v>39</v>
      </c>
      <c r="G108" s="138">
        <f>'game1 (3)'!S$32</f>
        <v>0.51282051282051277</v>
      </c>
      <c r="H108" s="137">
        <f>'game1 (3)'!H$32</f>
        <v>6</v>
      </c>
      <c r="I108" s="137">
        <f>'game1 (3)'!I$32</f>
        <v>11</v>
      </c>
      <c r="J108" s="138">
        <f>'game1 (3)'!T$32</f>
        <v>0.54545454545454541</v>
      </c>
      <c r="K108" s="138">
        <f>'game1 (3)'!U$32</f>
        <v>0.47169811320754718</v>
      </c>
      <c r="L108" s="137">
        <f>'game1 (3)'!J$32</f>
        <v>13</v>
      </c>
      <c r="M108" s="137">
        <f>'game1 (3)'!K$32</f>
        <v>20</v>
      </c>
      <c r="N108" s="146">
        <f t="shared" si="15"/>
        <v>33</v>
      </c>
      <c r="O108" s="137">
        <f>'game1 (3)'!L$32</f>
        <v>15</v>
      </c>
      <c r="P108" s="146">
        <f>'game1 (3)'!M$32</f>
        <v>12</v>
      </c>
      <c r="Q108" s="137">
        <f>'game1 (3)'!N$32</f>
        <v>0</v>
      </c>
      <c r="R108" s="137">
        <f>'game1 (3)'!O$32</f>
        <v>19</v>
      </c>
      <c r="S108" s="146">
        <f>'game1 (3)'!P$32</f>
        <v>15</v>
      </c>
      <c r="T108" s="284"/>
      <c r="U108" s="284"/>
      <c r="V108" s="284"/>
      <c r="W108" s="284"/>
      <c r="X108" s="284"/>
      <c r="Y108" s="284"/>
      <c r="Z108" s="284"/>
      <c r="AA108" s="284"/>
      <c r="AB108" s="284"/>
      <c r="AC108" s="284"/>
    </row>
    <row r="109" spans="1:36" ht="14.45" customHeight="1" x14ac:dyDescent="0.25">
      <c r="A109" s="221" t="str">
        <f>IF('game1 (4)'!$C$2&lt;&gt;"",'game1 (4)'!$X$2,"")</f>
        <v>Riverside: 12/15/17</v>
      </c>
      <c r="B109" s="134">
        <f>'game1 (4)'!D$31</f>
        <v>7</v>
      </c>
      <c r="C109" s="134">
        <f>'game1 (4)'!E$31</f>
        <v>22</v>
      </c>
      <c r="D109" s="135">
        <f>'game1 (4)'!R$31</f>
        <v>0.31818181818181818</v>
      </c>
      <c r="E109" s="134">
        <f>'game1 (4)'!F$31</f>
        <v>27</v>
      </c>
      <c r="F109" s="134">
        <f>'game1 (4)'!G$31</f>
        <v>48</v>
      </c>
      <c r="G109" s="135">
        <f>'game1 (4)'!S$31</f>
        <v>0.5625</v>
      </c>
      <c r="H109" s="134">
        <f>'game1 (4)'!H$31</f>
        <v>3</v>
      </c>
      <c r="I109" s="134">
        <f>'game1 (4)'!I$31</f>
        <v>4</v>
      </c>
      <c r="J109" s="135">
        <f>'game1 (4)'!T$31</f>
        <v>0.75</v>
      </c>
      <c r="K109" s="135">
        <f>'game1 (4)'!U$31</f>
        <v>0.48571428571428571</v>
      </c>
      <c r="L109" s="134">
        <f>'game1 (4)'!J$31</f>
        <v>22</v>
      </c>
      <c r="M109" s="134">
        <f>'game1 (4)'!K$31</f>
        <v>23</v>
      </c>
      <c r="N109" s="145">
        <f t="shared" si="15"/>
        <v>45</v>
      </c>
      <c r="O109" s="134">
        <f>'game1 (4)'!L$31</f>
        <v>30</v>
      </c>
      <c r="P109" s="145">
        <f>'game1 (4)'!M$31</f>
        <v>13</v>
      </c>
      <c r="Q109" s="134">
        <f>'game1 (4)'!N$31</f>
        <v>1</v>
      </c>
      <c r="R109" s="134">
        <f>'game1 (4)'!O$31</f>
        <v>11</v>
      </c>
      <c r="S109" s="145">
        <f>'game1 (4)'!P$31</f>
        <v>3</v>
      </c>
      <c r="T109" s="284" t="str">
        <f>IF(A109&lt;&gt;"",CONCATENATE('game1 (4)'!$B$36," - ",IF('game1 (4)'!$B$49=1,'game1 (4)'!$C$36,IF('game1 (4)'!$B$49=2,CONCATENATE('game1 (4)'!$C$36,": ",'game1 (4)'!$C$37),IF('game1 (4)'!$B$49=3,CONCATENATE('game1 (4)'!$C$36,": ",'game1 (4)'!$C$37,": ",'game1 (4)'!$C$38),IF('game1 (4)'!$B$49=4,CONCATENATE('game1 (4)'!$C$36,": ",'game1 (4)'!$C$37,": ",'game1 (4)'!$C$38,": ",'game1 (4)'!$C$39),CONCATENATE('game1 (4)'!$C$36,": ",'game1 (4)'!$C$37,": ",'game1 (4)'!$C$38,": ",'game1 (4)'!$C$39,": ",'game1 (4)'!$C$40)))))),"")</f>
        <v>14 - P Watt, 24</v>
      </c>
      <c r="U109" s="284"/>
      <c r="V109" s="284"/>
      <c r="W109" s="284" t="str">
        <f>IF(A109&lt;&gt;"",CONCATENATE('game1 (4)'!$E$36," - ",IF('game1 (4)'!$E$49=1,'game1 (4)'!$F$36,IF('game1 (4)'!$E$49=2,CONCATENATE('game1 (4)'!$F$36,": ",'game1 (4)'!$F$37),IF('game1 (4)'!$E$49=3,CONCATENATE('game1 (4)'!$F$36,": ",'game1 (4)'!$F$37,": ",'game1 (4)'!$F$38),IF('game1 (4)'!$E$49=4,CONCATENATE('game1 (4)'!$F$36,": ",'game1 (4)'!$F$37,": ",'game1 (4)'!$F$38,": ",'game1 (4)'!$F$39),CONCATENATE('game1 (4)'!$F$36,": ",'game1 (4)'!$F$37,": ",'game1 (4)'!$F$38,": ",'game1 (4)'!$F$39,": ",'game1 (4)'!$F$40)))))),"")</f>
        <v>9 - C Louderback, 23</v>
      </c>
      <c r="X109" s="284"/>
      <c r="Y109" s="284"/>
      <c r="Z109" s="284" t="str">
        <f>IF(A109&lt;&gt;"",CONCATENATE('game1 (4)'!$H$36," - ",IF('game1 (4)'!$H$49=1,'game1 (4)'!$I$36,IF('game1 (4)'!$H$49=2,CONCATENATE('game1 (4)'!$I$36,": ",'game1 (4)'!$I$37),IF('game1 (4)'!$H$49=3,CONCATENATE('game1 (4)'!$I$36,": ",'game1 (4)'!$I$37,": ",'game1 (4)'!$I$38),IF('game1 (4)'!$H$49=4,CONCATENATE('game1 (4)'!$I$36,": ",'game1 (4)'!$I$37,": ",'game1 (4)'!$I$38,": ",'game1 (4)'!$I$39),CONCATENATE('game1 (4)'!$I$36,": ",'game1 (4)'!$I$37,": ",'game1 (4)'!$I$38,": ",'game1 (4)'!$I$39,": ",'game1 (4)'!$I$40)))))),"")</f>
        <v>7 - J Caylor, 12</v>
      </c>
      <c r="AA109" s="284"/>
      <c r="AB109" s="284"/>
      <c r="AC109" s="284"/>
    </row>
    <row r="110" spans="1:36" x14ac:dyDescent="0.25">
      <c r="A110" s="136" t="str">
        <f>IF(A109&lt;&gt;"",CONCATENATE('game1 (4)'!$C$4," - ",'game1 (4)'!$D$4, " ", UPPER('game1 (4)'!$E$4)),"")</f>
        <v xml:space="preserve">78 - 24 </v>
      </c>
      <c r="B110" s="137">
        <f>'game1 (4)'!D$32</f>
        <v>1</v>
      </c>
      <c r="C110" s="137">
        <f>'game1 (4)'!E$32</f>
        <v>10</v>
      </c>
      <c r="D110" s="138">
        <f>'game1 (4)'!R$32</f>
        <v>0.1</v>
      </c>
      <c r="E110" s="137">
        <f>'game1 (4)'!F$32</f>
        <v>9</v>
      </c>
      <c r="F110" s="137">
        <f>'game1 (4)'!G$32</f>
        <v>34</v>
      </c>
      <c r="G110" s="138">
        <f>'game1 (4)'!S$32</f>
        <v>0.26470588235294118</v>
      </c>
      <c r="H110" s="137">
        <f>'game1 (4)'!H$32</f>
        <v>3</v>
      </c>
      <c r="I110" s="137">
        <f>'game1 (4)'!I$32</f>
        <v>4</v>
      </c>
      <c r="J110" s="138">
        <f>'game1 (4)'!T$32</f>
        <v>0.75</v>
      </c>
      <c r="K110" s="138">
        <f>'game1 (4)'!U$32</f>
        <v>0.22727272727272727</v>
      </c>
      <c r="L110" s="137">
        <f>'game1 (4)'!J$32</f>
        <v>11</v>
      </c>
      <c r="M110" s="137">
        <f>'game1 (4)'!K$32</f>
        <v>15</v>
      </c>
      <c r="N110" s="146">
        <f t="shared" si="15"/>
        <v>26</v>
      </c>
      <c r="O110" s="137">
        <f>'game1 (4)'!L$32</f>
        <v>4</v>
      </c>
      <c r="P110" s="146">
        <f>'game1 (4)'!M$32</f>
        <v>5</v>
      </c>
      <c r="Q110" s="137">
        <f>'game1 (4)'!N$32</f>
        <v>0</v>
      </c>
      <c r="R110" s="137">
        <f>'game1 (4)'!O$32</f>
        <v>27</v>
      </c>
      <c r="S110" s="146">
        <f>'game1 (4)'!P$32</f>
        <v>7</v>
      </c>
      <c r="T110" s="284"/>
      <c r="U110" s="284"/>
      <c r="V110" s="284"/>
      <c r="W110" s="284"/>
      <c r="X110" s="284"/>
      <c r="Y110" s="284"/>
      <c r="Z110" s="284"/>
      <c r="AA110" s="284"/>
      <c r="AB110" s="284"/>
      <c r="AC110" s="284"/>
    </row>
    <row r="111" spans="1:36" ht="14.45" customHeight="1" x14ac:dyDescent="0.25">
      <c r="A111" s="221" t="str">
        <f>IF('game1 (5)'!$C$2&lt;&gt;"",'game1 (5)'!$X$2,"")</f>
        <v>Cokeville: 12/15/17</v>
      </c>
      <c r="B111" s="134">
        <f>'game1 (5)'!D$31</f>
        <v>10</v>
      </c>
      <c r="C111" s="134">
        <f>'game1 (5)'!E$31</f>
        <v>24</v>
      </c>
      <c r="D111" s="135">
        <f>'game1 (5)'!R$31</f>
        <v>0.41666666666666669</v>
      </c>
      <c r="E111" s="134">
        <f>'game1 (5)'!F$31</f>
        <v>15</v>
      </c>
      <c r="F111" s="134">
        <f>'game1 (5)'!G$31</f>
        <v>30</v>
      </c>
      <c r="G111" s="135">
        <f>'game1 (5)'!S$31</f>
        <v>0.5</v>
      </c>
      <c r="H111" s="134">
        <f>'game1 (5)'!H$31</f>
        <v>2</v>
      </c>
      <c r="I111" s="134">
        <f>'game1 (5)'!I$31</f>
        <v>7</v>
      </c>
      <c r="J111" s="135">
        <f>'game1 (5)'!T$31</f>
        <v>0.2857142857142857</v>
      </c>
      <c r="K111" s="135">
        <f>'game1 (5)'!U$31</f>
        <v>0.46296296296296297</v>
      </c>
      <c r="L111" s="134">
        <f>'game1 (5)'!J$31</f>
        <v>8</v>
      </c>
      <c r="M111" s="134">
        <f>'game1 (5)'!K$31</f>
        <v>28</v>
      </c>
      <c r="N111" s="145">
        <f t="shared" si="15"/>
        <v>36</v>
      </c>
      <c r="O111" s="134">
        <f>'game1 (5)'!L$31</f>
        <v>20</v>
      </c>
      <c r="P111" s="145">
        <f>'game1 (5)'!M$31</f>
        <v>10</v>
      </c>
      <c r="Q111" s="134">
        <f>'game1 (5)'!N$31</f>
        <v>1</v>
      </c>
      <c r="R111" s="134">
        <f>'game1 (5)'!O$31</f>
        <v>14</v>
      </c>
      <c r="S111" s="145">
        <f>'game1 (5)'!P$31</f>
        <v>9</v>
      </c>
      <c r="T111" s="284" t="str">
        <f>IF(A111&lt;&gt;"",CONCATENATE('game1 (5)'!$B$36," - ",IF('game1 (5)'!$B$49=1,'game1 (5)'!$C$36,IF('game1 (5)'!$B$49=2,CONCATENATE('game1 (5)'!$C$36,": ",'game1 (5)'!$C$37),IF('game1 (5)'!$B$49=3,CONCATENATE('game1 (5)'!$C$36,": ",'game1 (5)'!$C$37,": ",'game1 (5)'!$C$38),IF('game1 (5)'!$B$49=4,CONCATENATE('game1 (5)'!$C$36,": ",'game1 (5)'!$C$37,": ",'game1 (5)'!$C$38,": ",'game1 (5)'!$C$39),CONCATENATE('game1 (5)'!$C$36,": ",'game1 (5)'!$C$37,": ",'game1 (5)'!$C$38,": ",'game1 (5)'!$C$39,": ",'game1 (5)'!$C$40)))))),"")</f>
        <v>19 - P Watt, 24</v>
      </c>
      <c r="U111" s="284"/>
      <c r="V111" s="284"/>
      <c r="W111" s="284" t="str">
        <f>IF(A111&lt;&gt;"",CONCATENATE('game1 (5)'!$E$36," - ",IF('game1 (5)'!$E$49=1,'game1 (5)'!$F$36,IF('game1 (5)'!$E$49=2,CONCATENATE('game1 (5)'!$F$36,": ",'game1 (5)'!$F$37),IF('game1 (5)'!$E$49=3,CONCATENATE('game1 (5)'!$F$36,": ",'game1 (5)'!$F$37,": ",'game1 (5)'!$F$38),IF('game1 (5)'!$E$49=4,CONCATENATE('game1 (5)'!$F$36,": ",'game1 (5)'!$F$37,": ",'game1 (5)'!$F$38,": ",'game1 (5)'!$F$39),CONCATENATE('game1 (5)'!$F$36,": ",'game1 (5)'!$F$37,": ",'game1 (5)'!$F$38,": ",'game1 (5)'!$F$39,": ",'game1 (5)'!$F$40)))))),"")</f>
        <v>7 - D Barritt, 20</v>
      </c>
      <c r="X111" s="284"/>
      <c r="Y111" s="284"/>
      <c r="Z111" s="284" t="str">
        <f>IF(A111&lt;&gt;"",CONCATENATE('game1 (5)'!$H$36," - ",IF('game1 (5)'!$H$49=1,'game1 (5)'!$I$36,IF('game1 (5)'!$H$49=2,CONCATENATE('game1 (5)'!$I$36,": ",'game1 (5)'!$I$37),IF('game1 (5)'!$H$49=3,CONCATENATE('game1 (5)'!$I$36,": ",'game1 (5)'!$I$37,": ",'game1 (5)'!$I$38),IF('game1 (5)'!$H$49=4,CONCATENATE('game1 (5)'!$I$36,": ",'game1 (5)'!$I$37,": ",'game1 (5)'!$I$38,": ",'game1 (5)'!$I$39),CONCATENATE('game1 (5)'!$I$36,": ",'game1 (5)'!$I$37,": ",'game1 (5)'!$I$38,": ",'game1 (5)'!$I$39,": ",'game1 (5)'!$I$40)))))),"")</f>
        <v>4 - D Butts, 14: J Claycomb, 10: B Bruce, 22</v>
      </c>
      <c r="AA111" s="284"/>
      <c r="AB111" s="284"/>
      <c r="AC111" s="284"/>
    </row>
    <row r="112" spans="1:36" x14ac:dyDescent="0.25">
      <c r="A112" s="136" t="str">
        <f>IF(A111&lt;&gt;"",CONCATENATE('game1 (5)'!$C$4," - ",'game1 (5)'!$D$4, " ", UPPER('game1 (5)'!$E$4)),"")</f>
        <v xml:space="preserve">62 - 33 </v>
      </c>
      <c r="B112" s="137">
        <f>'game1 (5)'!D$32</f>
        <v>3</v>
      </c>
      <c r="C112" s="137">
        <f>'game1 (5)'!E$32</f>
        <v>12</v>
      </c>
      <c r="D112" s="138">
        <f>'game1 (5)'!R$32</f>
        <v>0.25</v>
      </c>
      <c r="E112" s="137">
        <f>'game1 (5)'!F$32</f>
        <v>10</v>
      </c>
      <c r="F112" s="137">
        <f>'game1 (5)'!G$32</f>
        <v>34</v>
      </c>
      <c r="G112" s="138">
        <f>'game1 (5)'!S$32</f>
        <v>0.29411764705882354</v>
      </c>
      <c r="H112" s="137">
        <f>'game1 (5)'!H$32</f>
        <v>4</v>
      </c>
      <c r="I112" s="137">
        <f>'game1 (5)'!I$32</f>
        <v>8</v>
      </c>
      <c r="J112" s="138">
        <f>'game1 (5)'!T$32</f>
        <v>0.5</v>
      </c>
      <c r="K112" s="138">
        <f>'game1 (5)'!U$32</f>
        <v>0.28260869565217389</v>
      </c>
      <c r="L112" s="137">
        <f>'game1 (5)'!J$32</f>
        <v>6</v>
      </c>
      <c r="M112" s="137">
        <f>'game1 (5)'!K$32</f>
        <v>24</v>
      </c>
      <c r="N112" s="146">
        <f t="shared" si="15"/>
        <v>30</v>
      </c>
      <c r="O112" s="137">
        <f>'game1 (5)'!L$32</f>
        <v>11</v>
      </c>
      <c r="P112" s="146">
        <f>'game1 (5)'!M$32</f>
        <v>4</v>
      </c>
      <c r="Q112" s="137">
        <f>'game1 (5)'!N$32</f>
        <v>1</v>
      </c>
      <c r="R112" s="137">
        <f>'game1 (5)'!O$32</f>
        <v>19</v>
      </c>
      <c r="S112" s="146">
        <f>'game1 (5)'!P$32</f>
        <v>10</v>
      </c>
      <c r="T112" s="284"/>
      <c r="U112" s="284"/>
      <c r="V112" s="284"/>
      <c r="W112" s="284"/>
      <c r="X112" s="284"/>
      <c r="Y112" s="284"/>
      <c r="Z112" s="284"/>
      <c r="AA112" s="284"/>
      <c r="AB112" s="284"/>
      <c r="AC112" s="284"/>
    </row>
    <row r="113" spans="1:29" ht="14.45" customHeight="1" x14ac:dyDescent="0.25">
      <c r="A113" s="221" t="str">
        <f>IF('game1 (6)'!$C$2&lt;&gt;"",'game1 (6)'!$X$2,"")</f>
        <v>Shoshoni: 12/16/17</v>
      </c>
      <c r="B113" s="134">
        <f>'game1 (6)'!D$31</f>
        <v>5</v>
      </c>
      <c r="C113" s="134">
        <f>'game1 (6)'!E$31</f>
        <v>12</v>
      </c>
      <c r="D113" s="135">
        <f>'game1 (6)'!R$31</f>
        <v>0.41666666666666669</v>
      </c>
      <c r="E113" s="134">
        <f>'game1 (6)'!F$31</f>
        <v>24</v>
      </c>
      <c r="F113" s="134">
        <f>'game1 (6)'!G$31</f>
        <v>45</v>
      </c>
      <c r="G113" s="135">
        <f>'game1 (6)'!S$31</f>
        <v>0.53333333333333333</v>
      </c>
      <c r="H113" s="134">
        <f>'game1 (6)'!H$31</f>
        <v>10</v>
      </c>
      <c r="I113" s="134">
        <f>'game1 (6)'!I$31</f>
        <v>11</v>
      </c>
      <c r="J113" s="135">
        <f>'game1 (6)'!T$31</f>
        <v>0.90909090909090906</v>
      </c>
      <c r="K113" s="135">
        <f>'game1 (6)'!U$31</f>
        <v>0.50877192982456143</v>
      </c>
      <c r="L113" s="134">
        <f>'game1 (6)'!J$31</f>
        <v>13</v>
      </c>
      <c r="M113" s="134">
        <f>'game1 (6)'!K$31</f>
        <v>20</v>
      </c>
      <c r="N113" s="145">
        <f t="shared" si="15"/>
        <v>33</v>
      </c>
      <c r="O113" s="134">
        <f>'game1 (6)'!L$31</f>
        <v>20</v>
      </c>
      <c r="P113" s="145">
        <f>'game1 (6)'!M$31</f>
        <v>19</v>
      </c>
      <c r="Q113" s="134">
        <f>'game1 (6)'!N$31</f>
        <v>2</v>
      </c>
      <c r="R113" s="134">
        <f>'game1 (6)'!O$31</f>
        <v>6</v>
      </c>
      <c r="S113" s="145">
        <f>'game1 (6)'!P$31</f>
        <v>18</v>
      </c>
      <c r="T113" s="284" t="str">
        <f>IF(A113&lt;&gt;"",CONCATENATE('game1 (6)'!$B$36," - ",IF('game1 (6)'!$B$49=1,'game1 (6)'!$C$36,IF('game1 (6)'!$B$49=2,CONCATENATE('game1 (6)'!$C$36,": ",'game1 (6)'!$C$37),IF('game1 (6)'!$B$49=3,CONCATENATE('game1 (6)'!$C$36,": ",'game1 (6)'!$C$37,": ",'game1 (6)'!$C$38),IF('game1 (6)'!$B$49=4,CONCATENATE('game1 (6)'!$C$36,": ",'game1 (6)'!$C$37,": ",'game1 (6)'!$C$38,": ",'game1 (6)'!$C$39),CONCATENATE('game1 (6)'!$C$36,": ",'game1 (6)'!$C$37,": ",'game1 (6)'!$C$38,": ",'game1 (6)'!$C$39,": ",'game1 (6)'!$C$40)))))),"")</f>
        <v>22 - P Watt, 24</v>
      </c>
      <c r="U113" s="284"/>
      <c r="V113" s="284"/>
      <c r="W113" s="284" t="str">
        <f>IF(A113&lt;&gt;"",CONCATENATE('game1 (6)'!$E$36," - ",IF('game1 (6)'!$E$49=1,'game1 (6)'!$F$36,IF('game1 (6)'!$E$49=2,CONCATENATE('game1 (6)'!$F$36,": ",'game1 (6)'!$F$37),IF('game1 (6)'!$E$49=3,CONCATENATE('game1 (6)'!$F$36,": ",'game1 (6)'!$F$37,": ",'game1 (6)'!$F$38),IF('game1 (6)'!$E$49=4,CONCATENATE('game1 (6)'!$F$36,": ",'game1 (6)'!$F$37,": ",'game1 (6)'!$F$38,": ",'game1 (6)'!$F$39),CONCATENATE('game1 (6)'!$F$36,": ",'game1 (6)'!$F$37,": ",'game1 (6)'!$F$38,": ",'game1 (6)'!$F$39,": ",'game1 (6)'!$F$40)))))),"")</f>
        <v>9 - C Louderback, 23</v>
      </c>
      <c r="X113" s="284"/>
      <c r="Y113" s="284"/>
      <c r="Z113" s="284" t="str">
        <f>IF(A113&lt;&gt;"",CONCATENATE('game1 (6)'!$H$36," - ",IF('game1 (6)'!$H$49=1,'game1 (6)'!$I$36,IF('game1 (6)'!$H$49=2,CONCATENATE('game1 (6)'!$I$36,": ",'game1 (6)'!$I$37),IF('game1 (6)'!$H$49=3,CONCATENATE('game1 (6)'!$I$36,": ",'game1 (6)'!$I$37,": ",'game1 (6)'!$I$38),IF('game1 (6)'!$H$49=4,CONCATENATE('game1 (6)'!$I$36,": ",'game1 (6)'!$I$37,": ",'game1 (6)'!$I$38,": ",'game1 (6)'!$I$39),CONCATENATE('game1 (6)'!$I$36,": ",'game1 (6)'!$I$37,": ",'game1 (6)'!$I$38,": ",'game1 (6)'!$I$39,": ",'game1 (6)'!$I$40)))))),"")</f>
        <v>5 - D Butts, 14</v>
      </c>
      <c r="AA113" s="284"/>
      <c r="AB113" s="284"/>
      <c r="AC113" s="284"/>
    </row>
    <row r="114" spans="1:29" x14ac:dyDescent="0.25">
      <c r="A114" s="136" t="str">
        <f>IF(A113&lt;&gt;"",CONCATENATE('game1 (6)'!$C$4," - ",'game1 (6)'!$D$4, " ", UPPER('game1 (6)'!$E$4)),"")</f>
        <v xml:space="preserve">73 - 31 </v>
      </c>
      <c r="B114" s="137">
        <f>'game1 (6)'!D$32</f>
        <v>7</v>
      </c>
      <c r="C114" s="137">
        <f>'game1 (6)'!E$32</f>
        <v>21</v>
      </c>
      <c r="D114" s="138">
        <f>'game1 (6)'!R$32</f>
        <v>0.33333333333333331</v>
      </c>
      <c r="E114" s="137">
        <f>'game1 (6)'!F$32</f>
        <v>3</v>
      </c>
      <c r="F114" s="137">
        <f>'game1 (6)'!G$32</f>
        <v>13</v>
      </c>
      <c r="G114" s="138">
        <f>'game1 (6)'!S$32</f>
        <v>0.23076923076923078</v>
      </c>
      <c r="H114" s="137">
        <f>'game1 (6)'!H$32</f>
        <v>4</v>
      </c>
      <c r="I114" s="137">
        <f>'game1 (6)'!I$32</f>
        <v>8</v>
      </c>
      <c r="J114" s="138">
        <f>'game1 (6)'!T$32</f>
        <v>0.5</v>
      </c>
      <c r="K114" s="138">
        <f>'game1 (6)'!U$32</f>
        <v>0.29411764705882354</v>
      </c>
      <c r="L114" s="137">
        <f>'game1 (6)'!J$32</f>
        <v>5</v>
      </c>
      <c r="M114" s="137">
        <f>'game1 (6)'!K$32</f>
        <v>14</v>
      </c>
      <c r="N114" s="146">
        <f t="shared" si="15"/>
        <v>19</v>
      </c>
      <c r="O114" s="137">
        <f>'game1 (6)'!L$32</f>
        <v>6</v>
      </c>
      <c r="P114" s="146">
        <f>'game1 (6)'!M$32</f>
        <v>1</v>
      </c>
      <c r="Q114" s="137">
        <f>'game1 (6)'!N$32</f>
        <v>1</v>
      </c>
      <c r="R114" s="137">
        <f>'game1 (6)'!O$32</f>
        <v>27</v>
      </c>
      <c r="S114" s="146">
        <f>'game1 (6)'!P$32</f>
        <v>11</v>
      </c>
      <c r="T114" s="284"/>
      <c r="U114" s="284"/>
      <c r="V114" s="284"/>
      <c r="W114" s="284"/>
      <c r="X114" s="284"/>
      <c r="Y114" s="284"/>
      <c r="Z114" s="284"/>
      <c r="AA114" s="284"/>
      <c r="AB114" s="284"/>
      <c r="AC114" s="284"/>
    </row>
    <row r="115" spans="1:29" ht="14.45" customHeight="1" x14ac:dyDescent="0.25">
      <c r="A115" s="221" t="str">
        <f>IF('game1 (7)'!$C$2&lt;&gt;"",'game1 (7)'!$X$2,"")</f>
        <v>Lead-Deadwood: 1/4/18</v>
      </c>
      <c r="B115" s="134">
        <f>'game1 (7)'!D$31</f>
        <v>6</v>
      </c>
      <c r="C115" s="134">
        <f>'game1 (7)'!E$31</f>
        <v>18</v>
      </c>
      <c r="D115" s="135">
        <f>'game1 (7)'!R$31</f>
        <v>0.33333333333333331</v>
      </c>
      <c r="E115" s="134">
        <f>'game1 (7)'!F$31</f>
        <v>19</v>
      </c>
      <c r="F115" s="134">
        <f>'game1 (7)'!G$31</f>
        <v>33</v>
      </c>
      <c r="G115" s="135">
        <f>'game1 (7)'!S$31</f>
        <v>0.5757575757575758</v>
      </c>
      <c r="H115" s="134">
        <f>'game1 (7)'!H$31</f>
        <v>3</v>
      </c>
      <c r="I115" s="134">
        <f>'game1 (7)'!I$31</f>
        <v>4</v>
      </c>
      <c r="J115" s="135">
        <f>'game1 (7)'!T$31</f>
        <v>0.75</v>
      </c>
      <c r="K115" s="135">
        <f>'game1 (7)'!U$31</f>
        <v>0.49019607843137253</v>
      </c>
      <c r="L115" s="134">
        <f>'game1 (7)'!J$31</f>
        <v>12</v>
      </c>
      <c r="M115" s="134">
        <f>'game1 (7)'!K$31</f>
        <v>20</v>
      </c>
      <c r="N115" s="145">
        <f t="shared" si="15"/>
        <v>32</v>
      </c>
      <c r="O115" s="134">
        <f>'game1 (7)'!L$31</f>
        <v>17</v>
      </c>
      <c r="P115" s="145">
        <f>'game1 (7)'!M$31</f>
        <v>9</v>
      </c>
      <c r="Q115" s="134">
        <f>'game1 (7)'!N$31</f>
        <v>1</v>
      </c>
      <c r="R115" s="134">
        <f>'game1 (7)'!O$31</f>
        <v>21</v>
      </c>
      <c r="S115" s="145">
        <f>'game1 (7)'!P$31</f>
        <v>19</v>
      </c>
      <c r="T115" s="284" t="str">
        <f>IF(A115&lt;&gt;"",CONCATENATE('game1 (7)'!$B$36," - ",IF('game1 (7)'!$B$49=1,'game1 (7)'!$C$36,IF('game1 (7)'!$B$49=2,CONCATENATE('game1 (7)'!$C$36,": ",'game1 (7)'!$C$37),IF('game1 (7)'!$B$49=3,CONCATENATE('game1 (7)'!$C$36,": ",'game1 (7)'!$C$37,": ",'game1 (7)'!$C$38),IF('game1 (7)'!$B$49=4,CONCATENATE('game1 (7)'!$C$36,": ",'game1 (7)'!$C$37,": ",'game1 (7)'!$C$38,": ",'game1 (7)'!$C$39),CONCATENATE('game1 (7)'!$C$36,": ",'game1 (7)'!$C$37,": ",'game1 (7)'!$C$38,": ",'game1 (7)'!$C$39,": ",'game1 (7)'!$C$40)))))),"")</f>
        <v>24 - C Louderback, 23</v>
      </c>
      <c r="U115" s="284"/>
      <c r="V115" s="284"/>
      <c r="W115" s="284" t="str">
        <f>IF(A115&lt;&gt;"",CONCATENATE('game1 (7)'!$E$36," - ",IF('game1 (7)'!$E$49=1,'game1 (7)'!$F$36,IF('game1 (7)'!$E$49=2,CONCATENATE('game1 (7)'!$F$36,": ",'game1 (7)'!$F$37),IF('game1 (7)'!$E$49=3,CONCATENATE('game1 (7)'!$F$36,": ",'game1 (7)'!$F$37,": ",'game1 (7)'!$F$38),IF('game1 (7)'!$E$49=4,CONCATENATE('game1 (7)'!$F$36,": ",'game1 (7)'!$F$37,": ",'game1 (7)'!$F$38,": ",'game1 (7)'!$F$39),CONCATENATE('game1 (7)'!$F$36,": ",'game1 (7)'!$F$37,": ",'game1 (7)'!$F$38,": ",'game1 (7)'!$F$39,": ",'game1 (7)'!$F$40)))))),"")</f>
        <v>8 - J Caylor, 12</v>
      </c>
      <c r="X115" s="284"/>
      <c r="Y115" s="284"/>
      <c r="Z115" s="284" t="str">
        <f>IF(A115&lt;&gt;"",CONCATENATE('game1 (7)'!$H$36," - ",IF('game1 (7)'!$H$49=1,'game1 (7)'!$I$36,IF('game1 (7)'!$H$49=2,CONCATENATE('game1 (7)'!$I$36,": ",'game1 (7)'!$I$37),IF('game1 (7)'!$H$49=3,CONCATENATE('game1 (7)'!$I$36,": ",'game1 (7)'!$I$37,": ",'game1 (7)'!$I$38),IF('game1 (7)'!$H$49=4,CONCATENATE('game1 (7)'!$I$36,": ",'game1 (7)'!$I$37,": ",'game1 (7)'!$I$38,": ",'game1 (7)'!$I$39),CONCATENATE('game1 (7)'!$I$36,": ",'game1 (7)'!$I$37,": ",'game1 (7)'!$I$38,": ",'game1 (7)'!$I$39,": ",'game1 (7)'!$I$40)))))),"")</f>
        <v>6 - P Watt, 24</v>
      </c>
      <c r="AA115" s="284"/>
      <c r="AB115" s="284"/>
      <c r="AC115" s="284"/>
    </row>
    <row r="116" spans="1:29" x14ac:dyDescent="0.25">
      <c r="A116" s="136" t="str">
        <f>IF(A115&lt;&gt;"",CONCATENATE('game1 (7)'!$C$4," - ",'game1 (7)'!$D$4, " ", UPPER('game1 (7)'!$E$4)),"")</f>
        <v xml:space="preserve">59 - 29 </v>
      </c>
      <c r="B116" s="137">
        <f>'game1 (7)'!D$32</f>
        <v>3</v>
      </c>
      <c r="C116" s="137">
        <f>'game1 (7)'!E$32</f>
        <v>16</v>
      </c>
      <c r="D116" s="138">
        <f>'game1 (7)'!R$32</f>
        <v>0.1875</v>
      </c>
      <c r="E116" s="137">
        <f>'game1 (7)'!F$32</f>
        <v>7</v>
      </c>
      <c r="F116" s="137">
        <f>'game1 (7)'!G$32</f>
        <v>18</v>
      </c>
      <c r="G116" s="138">
        <f>'game1 (7)'!S$32</f>
        <v>0.3888888888888889</v>
      </c>
      <c r="H116" s="137">
        <f>'game1 (7)'!H$32</f>
        <v>6</v>
      </c>
      <c r="I116" s="137">
        <f>'game1 (7)'!I$32</f>
        <v>14</v>
      </c>
      <c r="J116" s="138">
        <f>'game1 (7)'!T$32</f>
        <v>0.42857142857142855</v>
      </c>
      <c r="K116" s="138">
        <f>'game1 (7)'!U$32</f>
        <v>0.29411764705882354</v>
      </c>
      <c r="L116" s="137">
        <f>'game1 (7)'!J$32</f>
        <v>7</v>
      </c>
      <c r="M116" s="137">
        <f>'game1 (7)'!K$32</f>
        <v>14</v>
      </c>
      <c r="N116" s="146">
        <f t="shared" si="15"/>
        <v>21</v>
      </c>
      <c r="O116" s="137">
        <f>'game1 (7)'!L$32</f>
        <v>7</v>
      </c>
      <c r="P116" s="146">
        <f>'game1 (7)'!M$32</f>
        <v>7</v>
      </c>
      <c r="Q116" s="137">
        <f>'game1 (7)'!N$32</f>
        <v>3</v>
      </c>
      <c r="R116" s="137">
        <f>'game1 (7)'!O$32</f>
        <v>25</v>
      </c>
      <c r="S116" s="146">
        <f>'game1 (7)'!P$32</f>
        <v>9</v>
      </c>
      <c r="T116" s="284"/>
      <c r="U116" s="284"/>
      <c r="V116" s="284"/>
      <c r="W116" s="284"/>
      <c r="X116" s="284"/>
      <c r="Y116" s="284"/>
      <c r="Z116" s="284"/>
      <c r="AA116" s="284"/>
      <c r="AB116" s="284"/>
      <c r="AC116" s="284"/>
    </row>
    <row r="117" spans="1:29" ht="14.45" customHeight="1" x14ac:dyDescent="0.25">
      <c r="A117" s="221" t="str">
        <f>IF('game1 (8)'!$C$2&lt;&gt;"",'game1 (8)'!$X$2,"")</f>
        <v>Newell: 1/11/18</v>
      </c>
      <c r="B117" s="134">
        <f>'game1 (8)'!D$31</f>
        <v>9</v>
      </c>
      <c r="C117" s="134">
        <f>'game1 (8)'!E$31</f>
        <v>21</v>
      </c>
      <c r="D117" s="135">
        <f>'game1 (8)'!R$31</f>
        <v>0.42857142857142855</v>
      </c>
      <c r="E117" s="134">
        <f>'game1 (8)'!F$31</f>
        <v>17</v>
      </c>
      <c r="F117" s="134">
        <f>'game1 (8)'!G$31</f>
        <v>34</v>
      </c>
      <c r="G117" s="135">
        <f>'game1 (8)'!S$31</f>
        <v>0.5</v>
      </c>
      <c r="H117" s="134">
        <f>'game1 (8)'!H$31</f>
        <v>10</v>
      </c>
      <c r="I117" s="134">
        <f>'game1 (8)'!I$31</f>
        <v>16</v>
      </c>
      <c r="J117" s="135">
        <f>'game1 (8)'!T$31</f>
        <v>0.625</v>
      </c>
      <c r="K117" s="135">
        <f>'game1 (8)'!U$31</f>
        <v>0.47272727272727272</v>
      </c>
      <c r="L117" s="134">
        <f>'game1 (8)'!J$31</f>
        <v>11</v>
      </c>
      <c r="M117" s="134">
        <f>'game1 (8)'!K$31</f>
        <v>20</v>
      </c>
      <c r="N117" s="145">
        <f t="shared" si="15"/>
        <v>31</v>
      </c>
      <c r="O117" s="134">
        <f>'game1 (8)'!L$31</f>
        <v>22</v>
      </c>
      <c r="P117" s="145">
        <f>'game1 (8)'!M$31</f>
        <v>15</v>
      </c>
      <c r="Q117" s="134">
        <f>'game1 (8)'!N$31</f>
        <v>0</v>
      </c>
      <c r="R117" s="134">
        <f>'game1 (8)'!O$31</f>
        <v>10</v>
      </c>
      <c r="S117" s="145">
        <f>'game1 (8)'!P$31</f>
        <v>24</v>
      </c>
      <c r="T117" s="284" t="str">
        <f>IF(A117&lt;&gt;"",CONCATENATE('game1 (8)'!$B$36," - ",IF('game1 (8)'!$B$49=1,'game1 (8)'!$C$36,IF('game1 (8)'!$B$49=2,CONCATENATE('game1 (8)'!$C$36,": ",'game1 (8)'!$C$37),IF('game1 (8)'!$B$49=3,CONCATENATE('game1 (8)'!$C$36,": ",'game1 (8)'!$C$37,": ",'game1 (8)'!$C$38),IF('game1 (8)'!$B$49=4,CONCATENATE('game1 (8)'!$C$36,": ",'game1 (8)'!$C$37,": ",'game1 (8)'!$C$38,": ",'game1 (8)'!$C$39),CONCATENATE('game1 (8)'!$C$36,": ",'game1 (8)'!$C$37,": ",'game1 (8)'!$C$38,": ",'game1 (8)'!$C$39,": ",'game1 (8)'!$C$40)))))),"")</f>
        <v>24 - D Barritt, 20</v>
      </c>
      <c r="U117" s="284"/>
      <c r="V117" s="284"/>
      <c r="W117" s="284" t="str">
        <f>IF(A117&lt;&gt;"",CONCATENATE('game1 (8)'!$E$36," - ",IF('game1 (8)'!$E$49=1,'game1 (8)'!$F$36,IF('game1 (8)'!$E$49=2,CONCATENATE('game1 (8)'!$F$36,": ",'game1 (8)'!$F$37),IF('game1 (8)'!$E$49=3,CONCATENATE('game1 (8)'!$F$36,": ",'game1 (8)'!$F$37,": ",'game1 (8)'!$F$38),IF('game1 (8)'!$E$49=4,CONCATENATE('game1 (8)'!$F$36,": ",'game1 (8)'!$F$37,": ",'game1 (8)'!$F$38,": ",'game1 (8)'!$F$39),CONCATENATE('game1 (8)'!$F$36,": ",'game1 (8)'!$F$37,": ",'game1 (8)'!$F$38,": ",'game1 (8)'!$F$39,": ",'game1 (8)'!$F$40)))))),"")</f>
        <v>7 - P Watt, 24</v>
      </c>
      <c r="X117" s="284"/>
      <c r="Y117" s="284"/>
      <c r="Z117" s="284" t="str">
        <f>IF(A117&lt;&gt;"",CONCATENATE('game1 (8)'!$H$36," - ",IF('game1 (8)'!$H$49=1,'game1 (8)'!$I$36,IF('game1 (8)'!$H$49=2,CONCATENATE('game1 (8)'!$I$36,": ",'game1 (8)'!$I$37),IF('game1 (8)'!$H$49=3,CONCATENATE('game1 (8)'!$I$36,": ",'game1 (8)'!$I$37,": ",'game1 (8)'!$I$38),IF('game1 (8)'!$H$49=4,CONCATENATE('game1 (8)'!$I$36,": ",'game1 (8)'!$I$37,": ",'game1 (8)'!$I$38,": ",'game1 (8)'!$I$39),CONCATENATE('game1 (8)'!$I$36,": ",'game1 (8)'!$I$37,": ",'game1 (8)'!$I$38,": ",'game1 (8)'!$I$39,": ",'game1 (8)'!$I$40)))))),"")</f>
        <v>5 - B Bruce, 22</v>
      </c>
      <c r="AA117" s="284"/>
      <c r="AB117" s="284"/>
      <c r="AC117" s="284"/>
    </row>
    <row r="118" spans="1:29" x14ac:dyDescent="0.25">
      <c r="A118" s="136" t="str">
        <f>IF(A117&lt;&gt;"",CONCATENATE('game1 (8)'!$C$4," - ",'game1 (8)'!$D$4, " ", UPPER('game1 (8)'!$E$4)),"")</f>
        <v xml:space="preserve">71 - 41 </v>
      </c>
      <c r="B118" s="137">
        <f>'game1 (8)'!D$32</f>
        <v>4</v>
      </c>
      <c r="C118" s="137">
        <f>'game1 (8)'!E$32</f>
        <v>10</v>
      </c>
      <c r="D118" s="138">
        <f>'game1 (8)'!R$32</f>
        <v>0.4</v>
      </c>
      <c r="E118" s="137">
        <f>'game1 (8)'!F$32</f>
        <v>9</v>
      </c>
      <c r="F118" s="137">
        <f>'game1 (8)'!G$32</f>
        <v>21</v>
      </c>
      <c r="G118" s="138">
        <f>'game1 (8)'!S$32</f>
        <v>0.42857142857142855</v>
      </c>
      <c r="H118" s="137">
        <f>'game1 (8)'!H$32</f>
        <v>11</v>
      </c>
      <c r="I118" s="137">
        <f>'game1 (8)'!I$32</f>
        <v>26</v>
      </c>
      <c r="J118" s="138">
        <f>'game1 (8)'!T$32</f>
        <v>0.42307692307692307</v>
      </c>
      <c r="K118" s="138">
        <f>'game1 (8)'!U$32</f>
        <v>0.41935483870967744</v>
      </c>
      <c r="L118" s="137">
        <f>'game1 (8)'!J$32</f>
        <v>4</v>
      </c>
      <c r="M118" s="137">
        <f>'game1 (8)'!K$32</f>
        <v>17</v>
      </c>
      <c r="N118" s="146">
        <f t="shared" si="15"/>
        <v>21</v>
      </c>
      <c r="O118" s="137">
        <f>'game1 (8)'!L$32</f>
        <v>6</v>
      </c>
      <c r="P118" s="146">
        <f>'game1 (8)'!M$32</f>
        <v>8</v>
      </c>
      <c r="Q118" s="137">
        <f>'game1 (8)'!N$32</f>
        <v>2</v>
      </c>
      <c r="R118" s="137">
        <f>'game1 (8)'!O$32</f>
        <v>21</v>
      </c>
      <c r="S118" s="146">
        <f>'game1 (8)'!P$32</f>
        <v>14</v>
      </c>
      <c r="T118" s="284"/>
      <c r="U118" s="284"/>
      <c r="V118" s="284"/>
      <c r="W118" s="284"/>
      <c r="X118" s="284"/>
      <c r="Y118" s="284"/>
      <c r="Z118" s="284"/>
      <c r="AA118" s="284"/>
      <c r="AB118" s="284"/>
      <c r="AC118" s="284"/>
    </row>
    <row r="119" spans="1:29" ht="14.45" customHeight="1" x14ac:dyDescent="0.25">
      <c r="A119" s="221" t="str">
        <f>IF('game1 (9)'!$C$2&lt;&gt;"",'game1 (9)'!$X$2,"")</f>
        <v>Faith: 1/12/18</v>
      </c>
      <c r="B119" s="134">
        <f>'game1 (9)'!D$31</f>
        <v>8</v>
      </c>
      <c r="C119" s="134">
        <f>'game1 (9)'!E$31</f>
        <v>18</v>
      </c>
      <c r="D119" s="135">
        <f>'game1 (9)'!R$31</f>
        <v>0.44444444444444442</v>
      </c>
      <c r="E119" s="134">
        <f>'game1 (9)'!F$31</f>
        <v>18</v>
      </c>
      <c r="F119" s="134">
        <f>'game1 (9)'!G$31</f>
        <v>30</v>
      </c>
      <c r="G119" s="135">
        <f>'game1 (9)'!S$31</f>
        <v>0.6</v>
      </c>
      <c r="H119" s="134">
        <f>'game1 (9)'!H$31</f>
        <v>17</v>
      </c>
      <c r="I119" s="134">
        <f>'game1 (9)'!I$31</f>
        <v>22</v>
      </c>
      <c r="J119" s="135">
        <f>'game1 (9)'!T$31</f>
        <v>0.77272727272727271</v>
      </c>
      <c r="K119" s="135">
        <f>'game1 (9)'!U$31</f>
        <v>0.54166666666666663</v>
      </c>
      <c r="L119" s="134">
        <f>'game1 (9)'!J$31</f>
        <v>9</v>
      </c>
      <c r="M119" s="134">
        <f>'game1 (9)'!K$31</f>
        <v>27</v>
      </c>
      <c r="N119" s="145">
        <f t="shared" si="15"/>
        <v>36</v>
      </c>
      <c r="O119" s="134">
        <f>'game1 (9)'!L$31</f>
        <v>23</v>
      </c>
      <c r="P119" s="145">
        <f>'game1 (9)'!M$31</f>
        <v>9</v>
      </c>
      <c r="Q119" s="134">
        <f>'game1 (9)'!N$31</f>
        <v>0</v>
      </c>
      <c r="R119" s="134">
        <f>'game1 (9)'!O$31</f>
        <v>17</v>
      </c>
      <c r="S119" s="145">
        <f>'game1 (9)'!P$31</f>
        <v>15</v>
      </c>
      <c r="T119" s="284" t="str">
        <f>IF(A119&lt;&gt;"",CONCATENATE('game1 (9)'!$B$36," - ",IF('game1 (9)'!$B$49=1,'game1 (9)'!$C$36,IF('game1 (9)'!$B$49=2,CONCATENATE('game1 (9)'!$C$36,": ",'game1 (9)'!$C$37),IF('game1 (9)'!$B$49=3,CONCATENATE('game1 (9)'!$C$36,": ",'game1 (9)'!$C$37,": ",'game1 (9)'!$C$38),IF('game1 (9)'!$B$49=4,CONCATENATE('game1 (9)'!$C$36,": ",'game1 (9)'!$C$37,": ",'game1 (9)'!$C$38,": ",'game1 (9)'!$C$39),CONCATENATE('game1 (9)'!$C$36,": ",'game1 (9)'!$C$37,": ",'game1 (9)'!$C$38,": ",'game1 (9)'!$C$39,": ",'game1 (9)'!$C$40)))))),"")</f>
        <v>29 - P Watt, 24</v>
      </c>
      <c r="U119" s="284"/>
      <c r="V119" s="284"/>
      <c r="W119" s="284" t="str">
        <f>IF(A119&lt;&gt;"",CONCATENATE('game1 (9)'!$E$36," - ",IF('game1 (9)'!$E$49=1,'game1 (9)'!$F$36,IF('game1 (9)'!$E$49=2,CONCATENATE('game1 (9)'!$F$36,": ",'game1 (9)'!$F$37),IF('game1 (9)'!$E$49=3,CONCATENATE('game1 (9)'!$F$36,": ",'game1 (9)'!$F$37,": ",'game1 (9)'!$F$38),IF('game1 (9)'!$E$49=4,CONCATENATE('game1 (9)'!$F$36,": ",'game1 (9)'!$F$37,": ",'game1 (9)'!$F$38,": ",'game1 (9)'!$F$39),CONCATENATE('game1 (9)'!$F$36,": ",'game1 (9)'!$F$37,": ",'game1 (9)'!$F$38,": ",'game1 (9)'!$F$39,": ",'game1 (9)'!$F$40)))))),"")</f>
        <v>7 - D Butts, 14</v>
      </c>
      <c r="X119" s="284"/>
      <c r="Y119" s="284"/>
      <c r="Z119" s="284" t="str">
        <f>IF(A119&lt;&gt;"",CONCATENATE('game1 (9)'!$H$36," - ",IF('game1 (9)'!$H$49=1,'game1 (9)'!$I$36,IF('game1 (9)'!$H$49=2,CONCATENATE('game1 (9)'!$I$36,": ",'game1 (9)'!$I$37),IF('game1 (9)'!$H$49=3,CONCATENATE('game1 (9)'!$I$36,": ",'game1 (9)'!$I$37,": ",'game1 (9)'!$I$38),IF('game1 (9)'!$H$49=4,CONCATENATE('game1 (9)'!$I$36,": ",'game1 (9)'!$I$37,": ",'game1 (9)'!$I$38,": ",'game1 (9)'!$I$39),CONCATENATE('game1 (9)'!$I$36,": ",'game1 (9)'!$I$37,": ",'game1 (9)'!$I$38,": ",'game1 (9)'!$I$39,": ",'game1 (9)'!$I$40)))))),"")</f>
        <v>7 - D Butts, 14</v>
      </c>
      <c r="AA119" s="284"/>
      <c r="AB119" s="284"/>
      <c r="AC119" s="284"/>
    </row>
    <row r="120" spans="1:29" x14ac:dyDescent="0.25">
      <c r="A120" s="136" t="str">
        <f>IF(A119&lt;&gt;"",CONCATENATE('game1 (9)'!$C$4," - ",'game1 (9)'!$D$4, " ", UPPER('game1 (9)'!$E$4)),"")</f>
        <v xml:space="preserve">77 - 50 </v>
      </c>
      <c r="B120" s="137">
        <f>'game1 (9)'!D$32</f>
        <v>4</v>
      </c>
      <c r="C120" s="137">
        <f>'game1 (9)'!E$32</f>
        <v>17</v>
      </c>
      <c r="D120" s="138">
        <f>'game1 (9)'!R$32</f>
        <v>0.23529411764705882</v>
      </c>
      <c r="E120" s="137">
        <f>'game1 (9)'!F$32</f>
        <v>13</v>
      </c>
      <c r="F120" s="137">
        <f>'game1 (9)'!G$32</f>
        <v>38</v>
      </c>
      <c r="G120" s="138">
        <f>'game1 (9)'!S$32</f>
        <v>0.34210526315789475</v>
      </c>
      <c r="H120" s="137">
        <f>'game1 (9)'!H$32</f>
        <v>12</v>
      </c>
      <c r="I120" s="137">
        <f>'game1 (9)'!I$32</f>
        <v>16</v>
      </c>
      <c r="J120" s="138">
        <f>'game1 (9)'!T$32</f>
        <v>0.75</v>
      </c>
      <c r="K120" s="138">
        <f>'game1 (9)'!U$32</f>
        <v>0.30909090909090908</v>
      </c>
      <c r="L120" s="137">
        <f>'game1 (9)'!J$32</f>
        <v>12</v>
      </c>
      <c r="M120" s="137">
        <f>'game1 (9)'!K$32</f>
        <v>16</v>
      </c>
      <c r="N120" s="146">
        <f t="shared" si="15"/>
        <v>28</v>
      </c>
      <c r="O120" s="137">
        <f>'game1 (9)'!L$32</f>
        <v>13</v>
      </c>
      <c r="P120" s="146">
        <f>'game1 (9)'!M$32</f>
        <v>5</v>
      </c>
      <c r="Q120" s="137">
        <f>'game1 (9)'!N$32</f>
        <v>1</v>
      </c>
      <c r="R120" s="137">
        <f>'game1 (9)'!O$32</f>
        <v>15</v>
      </c>
      <c r="S120" s="146">
        <f>'game1 (9)'!P$32</f>
        <v>20</v>
      </c>
      <c r="T120" s="284"/>
      <c r="U120" s="284"/>
      <c r="V120" s="284"/>
      <c r="W120" s="284"/>
      <c r="X120" s="284"/>
      <c r="Y120" s="284"/>
      <c r="Z120" s="284"/>
      <c r="AA120" s="284"/>
      <c r="AB120" s="284"/>
      <c r="AC120" s="284"/>
    </row>
    <row r="121" spans="1:29" ht="14.45" customHeight="1" x14ac:dyDescent="0.25">
      <c r="A121" s="221" t="str">
        <f>IF('game1 (10)'!$C$2&lt;&gt;"",'game1 (10)'!$X$2,"")</f>
        <v>Hot Springs: 1/13/18</v>
      </c>
      <c r="B121" s="134">
        <f>'game1 (10)'!D$31</f>
        <v>3</v>
      </c>
      <c r="C121" s="134">
        <f>'game1 (10)'!E$31</f>
        <v>17</v>
      </c>
      <c r="D121" s="135">
        <f>'game1 (10)'!R$31</f>
        <v>0.17647058823529413</v>
      </c>
      <c r="E121" s="134">
        <f>'game1 (10)'!F$31</f>
        <v>15</v>
      </c>
      <c r="F121" s="134">
        <f>'game1 (10)'!G$31</f>
        <v>31</v>
      </c>
      <c r="G121" s="135">
        <f>'game1 (10)'!S$31</f>
        <v>0.4838709677419355</v>
      </c>
      <c r="H121" s="134">
        <f>'game1 (10)'!H$31</f>
        <v>16</v>
      </c>
      <c r="I121" s="134">
        <f>'game1 (10)'!I$31</f>
        <v>32</v>
      </c>
      <c r="J121" s="135">
        <f>'game1 (10)'!T$31</f>
        <v>0.5</v>
      </c>
      <c r="K121" s="135">
        <f>'game1 (10)'!U$31</f>
        <v>0.375</v>
      </c>
      <c r="L121" s="134">
        <f>'game1 (10)'!J$31</f>
        <v>9</v>
      </c>
      <c r="M121" s="134">
        <f>'game1 (10)'!K$31</f>
        <v>22</v>
      </c>
      <c r="N121" s="145">
        <f t="shared" si="15"/>
        <v>31</v>
      </c>
      <c r="O121" s="134">
        <f>'game1 (10)'!L$31</f>
        <v>14</v>
      </c>
      <c r="P121" s="145">
        <f>'game1 (10)'!M$31</f>
        <v>6</v>
      </c>
      <c r="Q121" s="134">
        <f>'game1 (10)'!N$31</f>
        <v>1</v>
      </c>
      <c r="R121" s="134">
        <f>'game1 (10)'!O$31</f>
        <v>14</v>
      </c>
      <c r="S121" s="145">
        <f>'game1 (10)'!P$31</f>
        <v>17</v>
      </c>
      <c r="T121" s="284" t="str">
        <f>IF(A121&lt;&gt;"",CONCATENATE('game1 (10)'!$B$36," - ",IF('game1 (10)'!$B$49=1,'game1 (10)'!$C$36,IF('game1 (10)'!$B$49=2,CONCATENATE('game1 (10)'!$C$36,": ",'game1 (10)'!$C$37),IF('game1 (10)'!$B$49=3,CONCATENATE('game1 (10)'!$C$36,": ",'game1 (10)'!$C$37,": ",'game1 (10)'!$C$38),IF('game1 (10)'!$B$49=4,CONCATENATE('game1 (10)'!$C$36,": ",'game1 (10)'!$C$37,": ",'game1 (10)'!$C$38,": ",'game1 (10)'!$C$39),CONCATENATE('game1 (10)'!$C$36,": ",'game1 (10)'!$C$37,": ",'game1 (10)'!$C$38,": ",'game1 (10)'!$C$39,": ",'game1 (10)'!$C$40)))))),"")</f>
        <v>16 - P Watt, 24</v>
      </c>
      <c r="U121" s="284"/>
      <c r="V121" s="284"/>
      <c r="W121" s="284" t="str">
        <f>IF(A121&lt;&gt;"",CONCATENATE('game1 (10)'!$E$36," - ",IF('game1 (10)'!$E$49=1,'game1 (10)'!$F$36,IF('game1 (10)'!$E$49=2,CONCATENATE('game1 (10)'!$F$36,": ",'game1 (10)'!$F$37),IF('game1 (10)'!$E$49=3,CONCATENATE('game1 (10)'!$F$36,": ",'game1 (10)'!$F$37,": ",'game1 (10)'!$F$38),IF('game1 (10)'!$E$49=4,CONCATENATE('game1 (10)'!$F$36,": ",'game1 (10)'!$F$37,": ",'game1 (10)'!$F$38,": ",'game1 (10)'!$F$39),CONCATENATE('game1 (10)'!$F$36,": ",'game1 (10)'!$F$37,": ",'game1 (10)'!$F$38,": ",'game1 (10)'!$F$39,": ",'game1 (10)'!$F$40)))))),"")</f>
        <v>8 - D Butts, 14</v>
      </c>
      <c r="X121" s="284"/>
      <c r="Y121" s="284"/>
      <c r="Z121" s="284" t="str">
        <f>IF(A121&lt;&gt;"",CONCATENATE('game1 (10)'!$H$36," - ",IF('game1 (10)'!$H$49=1,'game1 (10)'!$I$36,IF('game1 (10)'!$H$49=2,CONCATENATE('game1 (10)'!$I$36,": ",'game1 (10)'!$I$37),IF('game1 (10)'!$H$49=3,CONCATENATE('game1 (10)'!$I$36,": ",'game1 (10)'!$I$37,": ",'game1 (10)'!$I$38),IF('game1 (10)'!$H$49=4,CONCATENATE('game1 (10)'!$I$36,": ",'game1 (10)'!$I$37,": ",'game1 (10)'!$I$38,": ",'game1 (10)'!$I$39),CONCATENATE('game1 (10)'!$I$36,": ",'game1 (10)'!$I$37,": ",'game1 (10)'!$I$38,": ",'game1 (10)'!$I$39,": ",'game1 (10)'!$I$40)))))),"")</f>
        <v>3 - J Caylor, 12: B Bruce, 22</v>
      </c>
      <c r="AA121" s="284"/>
      <c r="AB121" s="284"/>
      <c r="AC121" s="284"/>
    </row>
    <row r="122" spans="1:29" x14ac:dyDescent="0.25">
      <c r="A122" s="136" t="str">
        <f>IF(A121&lt;&gt;"",CONCATENATE('game1 (10)'!$C$4," - ",'game1 (10)'!$D$4, " ", UPPER('game1 (10)'!$E$4)),"")</f>
        <v xml:space="preserve">55 - 65 </v>
      </c>
      <c r="B122" s="137">
        <f>'game1 (10)'!D$32</f>
        <v>3</v>
      </c>
      <c r="C122" s="137">
        <f>'game1 (10)'!E$32</f>
        <v>14</v>
      </c>
      <c r="D122" s="138">
        <f>'game1 (10)'!R$32</f>
        <v>0.21428571428571427</v>
      </c>
      <c r="E122" s="137">
        <f>'game1 (10)'!F$32</f>
        <v>21</v>
      </c>
      <c r="F122" s="137">
        <f>'game1 (10)'!G$32</f>
        <v>36</v>
      </c>
      <c r="G122" s="138">
        <f>'game1 (10)'!S$32</f>
        <v>0.58333333333333337</v>
      </c>
      <c r="H122" s="137">
        <f>'game1 (10)'!H$32</f>
        <v>14</v>
      </c>
      <c r="I122" s="137">
        <f>'game1 (10)'!I$32</f>
        <v>24</v>
      </c>
      <c r="J122" s="138">
        <f>'game1 (10)'!T$32</f>
        <v>0.58333333333333337</v>
      </c>
      <c r="K122" s="138">
        <f>'game1 (10)'!U$32</f>
        <v>0.48</v>
      </c>
      <c r="L122" s="137">
        <f>'game1 (10)'!J$32</f>
        <v>8</v>
      </c>
      <c r="M122" s="137">
        <f>'game1 (10)'!K$32</f>
        <v>27</v>
      </c>
      <c r="N122" s="146">
        <f t="shared" si="15"/>
        <v>35</v>
      </c>
      <c r="O122" s="137">
        <f>'game1 (10)'!L$32</f>
        <v>13</v>
      </c>
      <c r="P122" s="146">
        <f>'game1 (10)'!M$32</f>
        <v>8</v>
      </c>
      <c r="Q122" s="137">
        <f>'game1 (10)'!N$32</f>
        <v>0</v>
      </c>
      <c r="R122" s="137">
        <f>'game1 (10)'!O$32</f>
        <v>19</v>
      </c>
      <c r="S122" s="146">
        <f>'game1 (10)'!P$32</f>
        <v>25</v>
      </c>
      <c r="T122" s="284"/>
      <c r="U122" s="284"/>
      <c r="V122" s="284"/>
      <c r="W122" s="284"/>
      <c r="X122" s="284"/>
      <c r="Y122" s="284"/>
      <c r="Z122" s="284"/>
      <c r="AA122" s="284"/>
      <c r="AB122" s="284"/>
      <c r="AC122" s="284"/>
    </row>
    <row r="123" spans="1:29" ht="14.45" customHeight="1" x14ac:dyDescent="0.25">
      <c r="A123" s="221" t="str">
        <f>IF('game1 (11)'!$C$2&lt;&gt;"",'game1 (11)'!$X$2,"")</f>
        <v>Moorcroft: 1/18/18 **</v>
      </c>
      <c r="B123" s="134">
        <f>'game1 (11)'!D$31</f>
        <v>8</v>
      </c>
      <c r="C123" s="134">
        <f>'game1 (11)'!E$31</f>
        <v>19</v>
      </c>
      <c r="D123" s="135">
        <f>'game1 (11)'!R$31</f>
        <v>0.42105263157894735</v>
      </c>
      <c r="E123" s="134">
        <f>'game1 (11)'!F$31</f>
        <v>22</v>
      </c>
      <c r="F123" s="134">
        <f>'game1 (11)'!G$31</f>
        <v>42</v>
      </c>
      <c r="G123" s="135">
        <f>'game1 (11)'!S$31</f>
        <v>0.52380952380952384</v>
      </c>
      <c r="H123" s="134">
        <f>'game1 (11)'!H$31</f>
        <v>6</v>
      </c>
      <c r="I123" s="134">
        <f>'game1 (11)'!I$31</f>
        <v>12</v>
      </c>
      <c r="J123" s="135">
        <f>'game1 (11)'!T$31</f>
        <v>0.5</v>
      </c>
      <c r="K123" s="135">
        <f>'game1 (11)'!U$31</f>
        <v>0.49180327868852458</v>
      </c>
      <c r="L123" s="134">
        <f>'game1 (11)'!J$31</f>
        <v>14</v>
      </c>
      <c r="M123" s="134">
        <f>'game1 (11)'!K$31</f>
        <v>29</v>
      </c>
      <c r="N123" s="145">
        <f t="shared" si="15"/>
        <v>43</v>
      </c>
      <c r="O123" s="134">
        <f>'game1 (11)'!L$31</f>
        <v>24</v>
      </c>
      <c r="P123" s="145">
        <f>'game1 (11)'!M$31</f>
        <v>13</v>
      </c>
      <c r="Q123" s="134">
        <f>'game1 (11)'!N$31</f>
        <v>0</v>
      </c>
      <c r="R123" s="134">
        <f>'game1 (11)'!O$31</f>
        <v>14</v>
      </c>
      <c r="S123" s="145">
        <f>'game1 (11)'!P$31</f>
        <v>11</v>
      </c>
      <c r="T123" s="284" t="str">
        <f>IF(A123&lt;&gt;"",CONCATENATE('game1 (11)'!$B$36," - ",IF('game1 (11)'!$B$49=1,'game1 (11)'!$C$36,IF('game1 (11)'!$B$49=2,CONCATENATE('game1 (11)'!$C$36,": ",'game1 (11)'!$C$37),IF('game1 (11)'!$B$49=3,CONCATENATE('game1 (11)'!$C$36,": ",'game1 (11)'!$C$37,": ",'game1 (11)'!$C$38),IF('game1 (11)'!$B$49=4,CONCATENATE('game1 (11)'!$C$36,": ",'game1 (11)'!$C$37,": ",'game1 (11)'!$C$38,": ",'game1 (11)'!$C$39),CONCATENATE('game1 (11)'!$C$36,": ",'game1 (11)'!$C$37,": ",'game1 (11)'!$C$38,": ",'game1 (11)'!$C$39,": ",'game1 (11)'!$C$40)))))),"")</f>
        <v>18 - J Caylor, 12</v>
      </c>
      <c r="U123" s="284"/>
      <c r="V123" s="284"/>
      <c r="W123" s="284" t="str">
        <f>IF(A123&lt;&gt;"",CONCATENATE('game1 (11)'!$E$36," - ",IF('game1 (11)'!$E$49=1,'game1 (11)'!$F$36,IF('game1 (11)'!$E$49=2,CONCATENATE('game1 (11)'!$F$36,": ",'game1 (11)'!$F$37),IF('game1 (11)'!$E$49=3,CONCATENATE('game1 (11)'!$F$36,": ",'game1 (11)'!$F$37,": ",'game1 (11)'!$F$38),IF('game1 (11)'!$E$49=4,CONCATENATE('game1 (11)'!$F$36,": ",'game1 (11)'!$F$37,": ",'game1 (11)'!$F$38,": ",'game1 (11)'!$F$39),CONCATENATE('game1 (11)'!$F$36,": ",'game1 (11)'!$F$37,": ",'game1 (11)'!$F$38,": ",'game1 (11)'!$F$39,": ",'game1 (11)'!$F$40)))))),"")</f>
        <v>10 - J Caylor, 12</v>
      </c>
      <c r="X123" s="284"/>
      <c r="Y123" s="284"/>
      <c r="Z123" s="284" t="str">
        <f>IF(A123&lt;&gt;"",CONCATENATE('game1 (11)'!$H$36," - ",IF('game1 (11)'!$H$49=1,'game1 (11)'!$I$36,IF('game1 (11)'!$H$49=2,CONCATENATE('game1 (11)'!$I$36,": ",'game1 (11)'!$I$37),IF('game1 (11)'!$H$49=3,CONCATENATE('game1 (11)'!$I$36,": ",'game1 (11)'!$I$37,": ",'game1 (11)'!$I$38),IF('game1 (11)'!$H$49=4,CONCATENATE('game1 (11)'!$I$36,": ",'game1 (11)'!$I$37,": ",'game1 (11)'!$I$38,": ",'game1 (11)'!$I$39),CONCATENATE('game1 (11)'!$I$36,": ",'game1 (11)'!$I$37,": ",'game1 (11)'!$I$38,": ",'game1 (11)'!$I$39,": ",'game1 (11)'!$I$40)))))),"")</f>
        <v>7 - J Claycomb, 10</v>
      </c>
      <c r="AA123" s="284"/>
      <c r="AB123" s="284"/>
      <c r="AC123" s="284"/>
    </row>
    <row r="124" spans="1:29" x14ac:dyDescent="0.25">
      <c r="A124" s="136" t="str">
        <f>IF(A123&lt;&gt;"",CONCATENATE('game1 (11)'!$C$4," - ",'game1 (11)'!$D$4, " ", UPPER('game1 (11)'!$E$4)),"")</f>
        <v xml:space="preserve">74 - 38 </v>
      </c>
      <c r="B124" s="137">
        <f>'game1 (11)'!D$32</f>
        <v>5</v>
      </c>
      <c r="C124" s="137">
        <f>'game1 (11)'!E$32</f>
        <v>23</v>
      </c>
      <c r="D124" s="138">
        <f>'game1 (11)'!R$32</f>
        <v>0.21739130434782608</v>
      </c>
      <c r="E124" s="137">
        <f>'game1 (11)'!F$32</f>
        <v>10</v>
      </c>
      <c r="F124" s="137">
        <f>'game1 (11)'!G$32</f>
        <v>28</v>
      </c>
      <c r="G124" s="138">
        <f>'game1 (11)'!S$32</f>
        <v>0.35714285714285715</v>
      </c>
      <c r="H124" s="137">
        <f>'game1 (11)'!H$32</f>
        <v>3</v>
      </c>
      <c r="I124" s="137">
        <f>'game1 (11)'!I$32</f>
        <v>6</v>
      </c>
      <c r="J124" s="138">
        <f>'game1 (11)'!T$32</f>
        <v>0.5</v>
      </c>
      <c r="K124" s="138">
        <f>'game1 (11)'!U$32</f>
        <v>0.29411764705882354</v>
      </c>
      <c r="L124" s="137">
        <f>'game1 (11)'!J$32</f>
        <v>10</v>
      </c>
      <c r="M124" s="137">
        <f>'game1 (11)'!K$32</f>
        <v>19</v>
      </c>
      <c r="N124" s="146">
        <f t="shared" si="15"/>
        <v>29</v>
      </c>
      <c r="O124" s="137">
        <f>'game1 (11)'!L$32</f>
        <v>9</v>
      </c>
      <c r="P124" s="146">
        <f>'game1 (11)'!M$32</f>
        <v>4</v>
      </c>
      <c r="Q124" s="137">
        <f>'game1 (11)'!N$32</f>
        <v>0</v>
      </c>
      <c r="R124" s="137">
        <f>'game1 (11)'!O$32</f>
        <v>23</v>
      </c>
      <c r="S124" s="146">
        <f>'game1 (11)'!P$32</f>
        <v>12</v>
      </c>
      <c r="T124" s="284"/>
      <c r="U124" s="284"/>
      <c r="V124" s="284"/>
      <c r="W124" s="284"/>
      <c r="X124" s="284"/>
      <c r="Y124" s="284"/>
      <c r="Z124" s="284"/>
      <c r="AA124" s="284"/>
      <c r="AB124" s="284"/>
      <c r="AC124" s="284"/>
    </row>
    <row r="125" spans="1:29" ht="14.45" customHeight="1" x14ac:dyDescent="0.25">
      <c r="A125" s="221" t="str">
        <f>IF('game1 (12)'!$C$2&lt;&gt;"",'game1 (12)'!$X$2,"")</f>
        <v>Wright: 1/20/18 **</v>
      </c>
      <c r="B125" s="134">
        <f>'game1 (12)'!D$31</f>
        <v>6</v>
      </c>
      <c r="C125" s="134">
        <f>'game1 (12)'!E$31</f>
        <v>28</v>
      </c>
      <c r="D125" s="135">
        <f>'game1 (12)'!R$31</f>
        <v>0.21428571428571427</v>
      </c>
      <c r="E125" s="134">
        <f>'game1 (12)'!F$31</f>
        <v>10</v>
      </c>
      <c r="F125" s="134">
        <f>'game1 (12)'!G$31</f>
        <v>27</v>
      </c>
      <c r="G125" s="135">
        <f>'game1 (12)'!S$31</f>
        <v>0.37037037037037035</v>
      </c>
      <c r="H125" s="134">
        <f>'game1 (12)'!H$31</f>
        <v>13</v>
      </c>
      <c r="I125" s="134">
        <f>'game1 (12)'!I$31</f>
        <v>17</v>
      </c>
      <c r="J125" s="135">
        <f>'game1 (12)'!T$31</f>
        <v>0.76470588235294112</v>
      </c>
      <c r="K125" s="135">
        <f>'game1 (12)'!U$31</f>
        <v>0.29090909090909089</v>
      </c>
      <c r="L125" s="134">
        <f>'game1 (12)'!J$31</f>
        <v>18</v>
      </c>
      <c r="M125" s="134">
        <f>'game1 (12)'!K$31</f>
        <v>17</v>
      </c>
      <c r="N125" s="145">
        <f t="shared" si="15"/>
        <v>35</v>
      </c>
      <c r="O125" s="134">
        <f>'game1 (12)'!L$31</f>
        <v>12</v>
      </c>
      <c r="P125" s="145">
        <f>'game1 (12)'!M$31</f>
        <v>9</v>
      </c>
      <c r="Q125" s="134">
        <f>'game1 (12)'!N$31</f>
        <v>1</v>
      </c>
      <c r="R125" s="134">
        <f>'game1 (12)'!O$31</f>
        <v>21</v>
      </c>
      <c r="S125" s="145">
        <f>'game1 (12)'!P$31</f>
        <v>20</v>
      </c>
      <c r="T125" s="284" t="str">
        <f>IF(A125&lt;&gt;"",CONCATENATE('game1 (12)'!$B$36," - ",IF('game1 (12)'!$B$49=1,'game1 (12)'!$C$36,IF('game1 (12)'!$B$49=2,CONCATENATE('game1 (12)'!$C$36,": ",'game1 (12)'!$C$37),IF('game1 (12)'!$B$49=3,CONCATENATE('game1 (12)'!$C$36,": ",'game1 (12)'!$C$37,": ",'game1 (12)'!$C$38),IF('game1 (12)'!$B$49=4,CONCATENATE('game1 (12)'!$C$36,": ",'game1 (12)'!$C$37,": ",'game1 (12)'!$C$38,": ",'game1 (12)'!$C$39),CONCATENATE('game1 (12)'!$C$36,": ",'game1 (12)'!$C$37,": ",'game1 (12)'!$C$38,": ",'game1 (12)'!$C$39,": ",'game1 (12)'!$C$40)))))),"")</f>
        <v>18 - D Barritt, 20</v>
      </c>
      <c r="U125" s="284"/>
      <c r="V125" s="284"/>
      <c r="W125" s="284" t="str">
        <f>IF(A125&lt;&gt;"",CONCATENATE('game1 (12)'!$E$36," - ",IF('game1 (12)'!$E$49=1,'game1 (12)'!$F$36,IF('game1 (12)'!$E$49=2,CONCATENATE('game1 (12)'!$F$36,": ",'game1 (12)'!$F$37),IF('game1 (12)'!$E$49=3,CONCATENATE('game1 (12)'!$F$36,": ",'game1 (12)'!$F$37,": ",'game1 (12)'!$F$38),IF('game1 (12)'!$E$49=4,CONCATENATE('game1 (12)'!$F$36,": ",'game1 (12)'!$F$37,": ",'game1 (12)'!$F$38,": ",'game1 (12)'!$F$39),CONCATENATE('game1 (12)'!$F$36,": ",'game1 (12)'!$F$37,": ",'game1 (12)'!$F$38,": ",'game1 (12)'!$F$39,": ",'game1 (12)'!$F$40)))))),"")</f>
        <v>10 - P Watt, 24</v>
      </c>
      <c r="X125" s="284"/>
      <c r="Y125" s="284"/>
      <c r="Z125" s="284" t="str">
        <f>IF(A125&lt;&gt;"",CONCATENATE('game1 (12)'!$H$36," - ",IF('game1 (12)'!$H$49=1,'game1 (12)'!$I$36,IF('game1 (12)'!$H$49=2,CONCATENATE('game1 (12)'!$I$36,": ",'game1 (12)'!$I$37),IF('game1 (12)'!$H$49=3,CONCATENATE('game1 (12)'!$I$36,": ",'game1 (12)'!$I$37,": ",'game1 (12)'!$I$38),IF('game1 (12)'!$H$49=4,CONCATENATE('game1 (12)'!$I$36,": ",'game1 (12)'!$I$37,": ",'game1 (12)'!$I$38,": ",'game1 (12)'!$I$39),CONCATENATE('game1 (12)'!$I$36,": ",'game1 (12)'!$I$37,": ",'game1 (12)'!$I$38,": ",'game1 (12)'!$I$39,": ",'game1 (12)'!$I$40)))))),"")</f>
        <v>3 - J Claycomb, 10</v>
      </c>
      <c r="AA125" s="284"/>
      <c r="AB125" s="284"/>
      <c r="AC125" s="284"/>
    </row>
    <row r="126" spans="1:29" x14ac:dyDescent="0.25">
      <c r="A126" s="136" t="str">
        <f>IF(A125&lt;&gt;"",CONCATENATE('game1 (12)'!$C$4," - ",'game1 (12)'!$D$4, " ", UPPER('game1 (12)'!$E$4)),"")</f>
        <v xml:space="preserve">51 - 66 </v>
      </c>
      <c r="B126" s="137">
        <f>'game1 (12)'!D$32</f>
        <v>1</v>
      </c>
      <c r="C126" s="137">
        <f>'game1 (12)'!E$32</f>
        <v>6</v>
      </c>
      <c r="D126" s="138">
        <f>'game1 (12)'!R$32</f>
        <v>0.16666666666666666</v>
      </c>
      <c r="E126" s="137">
        <f>'game1 (12)'!F$32</f>
        <v>26</v>
      </c>
      <c r="F126" s="137">
        <f>'game1 (12)'!G$32</f>
        <v>42</v>
      </c>
      <c r="G126" s="138">
        <f>'game1 (12)'!S$32</f>
        <v>0.61904761904761907</v>
      </c>
      <c r="H126" s="137">
        <f>'game1 (12)'!H$32</f>
        <v>11</v>
      </c>
      <c r="I126" s="137">
        <f>'game1 (12)'!I$32</f>
        <v>23</v>
      </c>
      <c r="J126" s="138">
        <f>'game1 (12)'!T$32</f>
        <v>0.47826086956521741</v>
      </c>
      <c r="K126" s="138">
        <f>'game1 (12)'!U$32</f>
        <v>0.5625</v>
      </c>
      <c r="L126" s="137">
        <f>'game1 (12)'!J$32</f>
        <v>10</v>
      </c>
      <c r="M126" s="137">
        <f>'game1 (12)'!K$32</f>
        <v>24</v>
      </c>
      <c r="N126" s="146">
        <f t="shared" si="15"/>
        <v>34</v>
      </c>
      <c r="O126" s="137">
        <f>'game1 (12)'!L$32</f>
        <v>13</v>
      </c>
      <c r="P126" s="146">
        <f>'game1 (12)'!M$32</f>
        <v>11</v>
      </c>
      <c r="Q126" s="137">
        <f>'game1 (12)'!N$32</f>
        <v>3</v>
      </c>
      <c r="R126" s="137">
        <f>'game1 (12)'!O$32</f>
        <v>19</v>
      </c>
      <c r="S126" s="146">
        <f>'game1 (12)'!P$32</f>
        <v>17</v>
      </c>
      <c r="T126" s="284"/>
      <c r="U126" s="284"/>
      <c r="V126" s="284"/>
      <c r="W126" s="284"/>
      <c r="X126" s="284"/>
      <c r="Y126" s="284"/>
      <c r="Z126" s="284"/>
      <c r="AA126" s="284"/>
      <c r="AB126" s="284"/>
      <c r="AC126" s="284"/>
    </row>
    <row r="127" spans="1:29" ht="14.45" customHeight="1" x14ac:dyDescent="0.25">
      <c r="A127" s="221" t="str">
        <f>IF('game1 (13)'!$C$2&lt;&gt;"",'game1 (13)'!$X$2,"")</f>
        <v>Sundance: 1/25/18 **</v>
      </c>
      <c r="B127" s="134">
        <f>'game1 (13)'!D$31</f>
        <v>10</v>
      </c>
      <c r="C127" s="134">
        <f>'game1 (13)'!E$31</f>
        <v>29</v>
      </c>
      <c r="D127" s="135">
        <f>'game1 (13)'!R$31</f>
        <v>0.34482758620689657</v>
      </c>
      <c r="E127" s="134">
        <f>'game1 (13)'!F$31</f>
        <v>18</v>
      </c>
      <c r="F127" s="134">
        <f>'game1 (13)'!G$31</f>
        <v>30</v>
      </c>
      <c r="G127" s="135">
        <f>'game1 (13)'!S$31</f>
        <v>0.6</v>
      </c>
      <c r="H127" s="134">
        <f>'game1 (13)'!H$31</f>
        <v>10</v>
      </c>
      <c r="I127" s="134">
        <f>'game1 (13)'!I$31</f>
        <v>13</v>
      </c>
      <c r="J127" s="135">
        <f>'game1 (13)'!T$31</f>
        <v>0.76923076923076927</v>
      </c>
      <c r="K127" s="135">
        <f>'game1 (13)'!U$31</f>
        <v>0.47457627118644069</v>
      </c>
      <c r="L127" s="134">
        <f>'game1 (13)'!J$31</f>
        <v>8</v>
      </c>
      <c r="M127" s="134">
        <f>'game1 (13)'!K$31</f>
        <v>25</v>
      </c>
      <c r="N127" s="145">
        <f t="shared" si="15"/>
        <v>33</v>
      </c>
      <c r="O127" s="134">
        <f>'game1 (13)'!L$31</f>
        <v>21</v>
      </c>
      <c r="P127" s="145">
        <f>'game1 (13)'!M$31</f>
        <v>16</v>
      </c>
      <c r="Q127" s="134">
        <f>'game1 (13)'!N$31</f>
        <v>0</v>
      </c>
      <c r="R127" s="134">
        <f>'game1 (13)'!O$31</f>
        <v>14</v>
      </c>
      <c r="S127" s="145">
        <f>'game1 (13)'!P$31</f>
        <v>22</v>
      </c>
      <c r="T127" s="284" t="str">
        <f>IF(A127&lt;&gt;"",CONCATENATE('game1 (13)'!$B$36," - ",IF('game1 (13)'!$B$49=1,'game1 (13)'!$C$36,IF('game1 (13)'!$B$49=2,CONCATENATE('game1 (13)'!$C$36,": ",'game1 (13)'!$C$37),IF('game1 (13)'!$B$49=3,CONCATENATE('game1 (13)'!$C$36,": ",'game1 (13)'!$C$37,": ",'game1 (13)'!$C$38),IF('game1 (13)'!$B$49=4,CONCATENATE('game1 (13)'!$C$36,": ",'game1 (13)'!$C$37,": ",'game1 (13)'!$C$38,": ",'game1 (13)'!$C$39),CONCATENATE('game1 (13)'!$C$36,": ",'game1 (13)'!$C$37,": ",'game1 (13)'!$C$38,": ",'game1 (13)'!$C$39,": ",'game1 (13)'!$C$40)))))),"")</f>
        <v>29 - P Watt, 24</v>
      </c>
      <c r="U127" s="284"/>
      <c r="V127" s="284"/>
      <c r="W127" s="284" t="str">
        <f>IF(A127&lt;&gt;"",CONCATENATE('game1 (13)'!$E$36," - ",IF('game1 (13)'!$E$49=1,'game1 (13)'!$F$36,IF('game1 (13)'!$E$49=2,CONCATENATE('game1 (13)'!$F$36,": ",'game1 (13)'!$F$37),IF('game1 (13)'!$E$49=3,CONCATENATE('game1 (13)'!$F$36,": ",'game1 (13)'!$F$37,": ",'game1 (13)'!$F$38),IF('game1 (13)'!$E$49=4,CONCATENATE('game1 (13)'!$F$36,": ",'game1 (13)'!$F$37,": ",'game1 (13)'!$F$38,": ",'game1 (13)'!$F$39),CONCATENATE('game1 (13)'!$F$36,": ",'game1 (13)'!$F$37,": ",'game1 (13)'!$F$38,": ",'game1 (13)'!$F$39,": ",'game1 (13)'!$F$40)))))),"")</f>
        <v>7 - C Louderback, 23</v>
      </c>
      <c r="X127" s="284"/>
      <c r="Y127" s="284"/>
      <c r="Z127" s="284" t="str">
        <f>IF(A127&lt;&gt;"",CONCATENATE('game1 (13)'!$H$36," - ",IF('game1 (13)'!$H$49=1,'game1 (13)'!$I$36,IF('game1 (13)'!$H$49=2,CONCATENATE('game1 (13)'!$I$36,": ",'game1 (13)'!$I$37),IF('game1 (13)'!$H$49=3,CONCATENATE('game1 (13)'!$I$36,": ",'game1 (13)'!$I$37,": ",'game1 (13)'!$I$38),IF('game1 (13)'!$H$49=4,CONCATENATE('game1 (13)'!$I$36,": ",'game1 (13)'!$I$37,": ",'game1 (13)'!$I$38,": ",'game1 (13)'!$I$39),CONCATENATE('game1 (13)'!$I$36,": ",'game1 (13)'!$I$37,": ",'game1 (13)'!$I$38,": ",'game1 (13)'!$I$39,": ",'game1 (13)'!$I$40)))))),"")</f>
        <v>5 - C Louderback, 23</v>
      </c>
      <c r="AA127" s="284"/>
      <c r="AB127" s="284"/>
      <c r="AC127" s="284"/>
    </row>
    <row r="128" spans="1:29" x14ac:dyDescent="0.25">
      <c r="A128" s="136" t="str">
        <f>IF(A127&lt;&gt;"",CONCATENATE('game1 (13)'!$C$4," - ",'game1 (13)'!$D$4, " ", UPPER('game1 (13)'!$E$4)),"")</f>
        <v xml:space="preserve">76 - 47 </v>
      </c>
      <c r="B128" s="137">
        <f>'game1 (13)'!D$32</f>
        <v>6</v>
      </c>
      <c r="C128" s="137">
        <f>'game1 (13)'!E$32</f>
        <v>18</v>
      </c>
      <c r="D128" s="138">
        <f>'game1 (13)'!R$32</f>
        <v>0.33333333333333331</v>
      </c>
      <c r="E128" s="137">
        <f>'game1 (13)'!F$32</f>
        <v>9</v>
      </c>
      <c r="F128" s="137">
        <f>'game1 (13)'!G$32</f>
        <v>23</v>
      </c>
      <c r="G128" s="138">
        <f>'game1 (13)'!S$32</f>
        <v>0.39130434782608697</v>
      </c>
      <c r="H128" s="137">
        <f>'game1 (13)'!H$32</f>
        <v>11</v>
      </c>
      <c r="I128" s="137">
        <f>'game1 (13)'!I$32</f>
        <v>19</v>
      </c>
      <c r="J128" s="138">
        <f>'game1 (13)'!T$32</f>
        <v>0.57894736842105265</v>
      </c>
      <c r="K128" s="138">
        <f>'game1 (13)'!U$32</f>
        <v>0.36585365853658536</v>
      </c>
      <c r="L128" s="137">
        <f>'game1 (13)'!J$32</f>
        <v>5</v>
      </c>
      <c r="M128" s="137">
        <f>'game1 (13)'!K$32</f>
        <v>24</v>
      </c>
      <c r="N128" s="146">
        <f t="shared" si="15"/>
        <v>29</v>
      </c>
      <c r="O128" s="137">
        <f>'game1 (13)'!L$32</f>
        <v>9</v>
      </c>
      <c r="P128" s="146">
        <f>'game1 (13)'!M$32</f>
        <v>3</v>
      </c>
      <c r="Q128" s="137">
        <f>'game1 (13)'!N$32</f>
        <v>0</v>
      </c>
      <c r="R128" s="137">
        <f>'game1 (13)'!O$32</f>
        <v>26</v>
      </c>
      <c r="S128" s="146">
        <f>'game1 (13)'!P$32</f>
        <v>13</v>
      </c>
      <c r="T128" s="284"/>
      <c r="U128" s="284"/>
      <c r="V128" s="284"/>
      <c r="W128" s="284"/>
      <c r="X128" s="284"/>
      <c r="Y128" s="284"/>
      <c r="Z128" s="284"/>
      <c r="AA128" s="284"/>
      <c r="AB128" s="284"/>
      <c r="AC128" s="284"/>
    </row>
    <row r="129" spans="1:29" ht="14.45" customHeight="1" x14ac:dyDescent="0.25">
      <c r="A129" s="221" t="str">
        <f>IF('game1 (14)'!$C$2&lt;&gt;"",'game1 (14)'!$X$2,"")</f>
        <v>Big Horn: 1/27/18 **</v>
      </c>
      <c r="B129" s="134">
        <f>'game1 (14)'!D$31</f>
        <v>11</v>
      </c>
      <c r="C129" s="134">
        <f>'game1 (14)'!E$31</f>
        <v>24</v>
      </c>
      <c r="D129" s="135">
        <f>'game1 (14)'!R$31</f>
        <v>0.45833333333333331</v>
      </c>
      <c r="E129" s="134">
        <f>'game1 (14)'!F$31</f>
        <v>14</v>
      </c>
      <c r="F129" s="134">
        <f>'game1 (14)'!G$31</f>
        <v>37</v>
      </c>
      <c r="G129" s="135">
        <f>'game1 (14)'!S$31</f>
        <v>0.3783783783783784</v>
      </c>
      <c r="H129" s="134">
        <f>'game1 (14)'!H$31</f>
        <v>4</v>
      </c>
      <c r="I129" s="134">
        <f>'game1 (14)'!I$31</f>
        <v>10</v>
      </c>
      <c r="J129" s="135">
        <f>'game1 (14)'!T$31</f>
        <v>0.4</v>
      </c>
      <c r="K129" s="135">
        <f>'game1 (14)'!U$31</f>
        <v>0.4098360655737705</v>
      </c>
      <c r="L129" s="134">
        <f>'game1 (14)'!J$31</f>
        <v>15</v>
      </c>
      <c r="M129" s="134">
        <f>'game1 (14)'!K$31</f>
        <v>26</v>
      </c>
      <c r="N129" s="145">
        <f t="shared" si="15"/>
        <v>41</v>
      </c>
      <c r="O129" s="134">
        <f>'game1 (14)'!L$31</f>
        <v>20</v>
      </c>
      <c r="P129" s="145">
        <f>'game1 (14)'!M$31</f>
        <v>8</v>
      </c>
      <c r="Q129" s="134">
        <f>'game1 (14)'!N$31</f>
        <v>3</v>
      </c>
      <c r="R129" s="134">
        <f>'game1 (14)'!O$31</f>
        <v>19</v>
      </c>
      <c r="S129" s="145">
        <f>'game1 (14)'!P$31</f>
        <v>9</v>
      </c>
      <c r="T129" s="284" t="str">
        <f>IF(A129&lt;&gt;"",CONCATENATE('game1 (14)'!$B$36," - ",IF('game1 (14)'!$B$49=1,'game1 (14)'!$C$36,IF('game1 (14)'!$B$49=2,CONCATENATE('game1 (14)'!$C$36,": ",'game1 (14)'!$C$37),IF('game1 (14)'!$B$49=3,CONCATENATE('game1 (14)'!$C$36,": ",'game1 (14)'!$C$37,": ",'game1 (14)'!$C$38),IF('game1 (14)'!$B$49=4,CONCATENATE('game1 (14)'!$C$36,": ",'game1 (14)'!$C$37,": ",'game1 (14)'!$C$38,": ",'game1 (14)'!$C$39),CONCATENATE('game1 (14)'!$C$36,": ",'game1 (14)'!$C$37,": ",'game1 (14)'!$C$38,": ",'game1 (14)'!$C$39,": ",'game1 (14)'!$C$40)))))),"")</f>
        <v>23 - C Louderback, 23</v>
      </c>
      <c r="U129" s="284"/>
      <c r="V129" s="284"/>
      <c r="W129" s="284" t="str">
        <f>IF(A129&lt;&gt;"",CONCATENATE('game1 (14)'!$E$36," - ",IF('game1 (14)'!$E$49=1,'game1 (14)'!$F$36,IF('game1 (14)'!$E$49=2,CONCATENATE('game1 (14)'!$F$36,": ",'game1 (14)'!$F$37),IF('game1 (14)'!$E$49=3,CONCATENATE('game1 (14)'!$F$36,": ",'game1 (14)'!$F$37,": ",'game1 (14)'!$F$38),IF('game1 (14)'!$E$49=4,CONCATENATE('game1 (14)'!$F$36,": ",'game1 (14)'!$F$37,": ",'game1 (14)'!$F$38,": ",'game1 (14)'!$F$39),CONCATENATE('game1 (14)'!$F$36,": ",'game1 (14)'!$F$37,": ",'game1 (14)'!$F$38,": ",'game1 (14)'!$F$39,": ",'game1 (14)'!$F$40)))))),"")</f>
        <v>13 - C Louderback, 23</v>
      </c>
      <c r="X129" s="284"/>
      <c r="Y129" s="284"/>
      <c r="Z129" s="284" t="str">
        <f>IF(A129&lt;&gt;"",CONCATENATE('game1 (14)'!$H$36," - ",IF('game1 (14)'!$H$49=1,'game1 (14)'!$I$36,IF('game1 (14)'!$H$49=2,CONCATENATE('game1 (14)'!$I$36,": ",'game1 (14)'!$I$37),IF('game1 (14)'!$H$49=3,CONCATENATE('game1 (14)'!$I$36,": ",'game1 (14)'!$I$37,": ",'game1 (14)'!$I$38),IF('game1 (14)'!$H$49=4,CONCATENATE('game1 (14)'!$I$36,": ",'game1 (14)'!$I$37,": ",'game1 (14)'!$I$38,": ",'game1 (14)'!$I$39),CONCATENATE('game1 (14)'!$I$36,": ",'game1 (14)'!$I$37,": ",'game1 (14)'!$I$38,": ",'game1 (14)'!$I$39,": ",'game1 (14)'!$I$40)))))),"")</f>
        <v>7 - D Butts, 14</v>
      </c>
      <c r="AA129" s="284"/>
      <c r="AB129" s="284"/>
      <c r="AC129" s="284"/>
    </row>
    <row r="130" spans="1:29" x14ac:dyDescent="0.25">
      <c r="A130" s="136" t="str">
        <f>IF(A129&lt;&gt;"",CONCATENATE('game1 (14)'!$C$4," - ",'game1 (14)'!$D$4, " ", UPPER('game1 (14)'!$E$4)),"")</f>
        <v xml:space="preserve">65 - 66 </v>
      </c>
      <c r="B130" s="137">
        <f>'game1 (14)'!D$32</f>
        <v>7</v>
      </c>
      <c r="C130" s="137">
        <f>'game1 (14)'!E$32</f>
        <v>18</v>
      </c>
      <c r="D130" s="138">
        <f>'game1 (14)'!R$32</f>
        <v>0.3888888888888889</v>
      </c>
      <c r="E130" s="137">
        <f>'game1 (14)'!F$32</f>
        <v>20</v>
      </c>
      <c r="F130" s="137">
        <f>'game1 (14)'!G$32</f>
        <v>55</v>
      </c>
      <c r="G130" s="138">
        <f>'game1 (14)'!S$32</f>
        <v>0.36363636363636365</v>
      </c>
      <c r="H130" s="137">
        <f>'game1 (14)'!H$32</f>
        <v>5</v>
      </c>
      <c r="I130" s="137">
        <f>'game1 (14)'!I$32</f>
        <v>7</v>
      </c>
      <c r="J130" s="138">
        <f>'game1 (14)'!T$32</f>
        <v>0.7142857142857143</v>
      </c>
      <c r="K130" s="138">
        <f>'game1 (14)'!U$32</f>
        <v>0.36986301369863012</v>
      </c>
      <c r="L130" s="137">
        <f>'game1 (14)'!J$32</f>
        <v>20</v>
      </c>
      <c r="M130" s="137">
        <f>'game1 (14)'!K$32</f>
        <v>23</v>
      </c>
      <c r="N130" s="146">
        <f t="shared" si="15"/>
        <v>43</v>
      </c>
      <c r="O130" s="137">
        <f>'game1 (14)'!L$32</f>
        <v>13</v>
      </c>
      <c r="P130" s="146">
        <f>'game1 (14)'!M$32</f>
        <v>12</v>
      </c>
      <c r="Q130" s="137">
        <f>'game1 (14)'!N$32</f>
        <v>5</v>
      </c>
      <c r="R130" s="137">
        <f>'game1 (14)'!O$32</f>
        <v>13</v>
      </c>
      <c r="S130" s="146">
        <f>'game1 (14)'!P$32</f>
        <v>10</v>
      </c>
      <c r="T130" s="284"/>
      <c r="U130" s="284"/>
      <c r="V130" s="284"/>
      <c r="W130" s="284"/>
      <c r="X130" s="284"/>
      <c r="Y130" s="284"/>
      <c r="Z130" s="284"/>
      <c r="AA130" s="284"/>
      <c r="AB130" s="284"/>
      <c r="AC130" s="284"/>
    </row>
    <row r="131" spans="1:29" ht="14.45" customHeight="1" x14ac:dyDescent="0.25">
      <c r="A131" s="221" t="str">
        <f>IF('game1 (15)'!$C$2&lt;&gt;"",'game1 (15)'!$X$2,"")</f>
        <v>Moorcroft: 2/1/18 **</v>
      </c>
      <c r="B131" s="134">
        <f>'game1 (15)'!D$31</f>
        <v>1</v>
      </c>
      <c r="C131" s="134">
        <f>'game1 (15)'!E$31</f>
        <v>17</v>
      </c>
      <c r="D131" s="135">
        <f>'game1 (15)'!R$31</f>
        <v>5.8823529411764705E-2</v>
      </c>
      <c r="E131" s="134">
        <f>'game1 (15)'!F$31</f>
        <v>27</v>
      </c>
      <c r="F131" s="134">
        <f>'game1 (15)'!G$31</f>
        <v>43</v>
      </c>
      <c r="G131" s="135">
        <f>'game1 (15)'!S$31</f>
        <v>0.62790697674418605</v>
      </c>
      <c r="H131" s="134">
        <f>'game1 (15)'!H$31</f>
        <v>7</v>
      </c>
      <c r="I131" s="134">
        <f>'game1 (15)'!I$31</f>
        <v>11</v>
      </c>
      <c r="J131" s="135">
        <f>'game1 (15)'!T$31</f>
        <v>0.63636363636363635</v>
      </c>
      <c r="K131" s="135">
        <f>'game1 (15)'!U$31</f>
        <v>0.46666666666666667</v>
      </c>
      <c r="L131" s="134">
        <f>'game1 (15)'!J$31</f>
        <v>14</v>
      </c>
      <c r="M131" s="134">
        <f>'game1 (15)'!K$31</f>
        <v>25</v>
      </c>
      <c r="N131" s="145">
        <f t="shared" si="15"/>
        <v>39</v>
      </c>
      <c r="O131" s="134">
        <f>'game1 (15)'!L$31</f>
        <v>19</v>
      </c>
      <c r="P131" s="145">
        <f>'game1 (15)'!M$31</f>
        <v>13</v>
      </c>
      <c r="Q131" s="134">
        <f>'game1 (15)'!N$31</f>
        <v>5</v>
      </c>
      <c r="R131" s="134">
        <f>'game1 (15)'!O$31</f>
        <v>11</v>
      </c>
      <c r="S131" s="145">
        <f>'game1 (15)'!P$31</f>
        <v>9</v>
      </c>
      <c r="T131" s="284" t="str">
        <f>IF(A131&lt;&gt;"",CONCATENATE('game1 (15)'!$B$36," - ",IF('game1 (15)'!$B$49=1,'game1 (15)'!$C$36,IF('game1 (15)'!$B$49=2,CONCATENATE('game1 (15)'!$C$36,": ",'game1 (15)'!$C$37),IF('game1 (15)'!$B$49=3,CONCATENATE('game1 (15)'!$C$36,": ",'game1 (15)'!$C$37,": ",'game1 (15)'!$C$38),IF('game1 (15)'!$B$49=4,CONCATENATE('game1 (15)'!$C$36,": ",'game1 (15)'!$C$37,": ",'game1 (15)'!$C$38,": ",'game1 (15)'!$C$39),CONCATENATE('game1 (15)'!$C$36,": ",'game1 (15)'!$C$37,": ",'game1 (15)'!$C$38,": ",'game1 (15)'!$C$39,": ",'game1 (15)'!$C$40)))))),"")</f>
        <v>27 - C Louderback, 23</v>
      </c>
      <c r="U131" s="284"/>
      <c r="V131" s="284"/>
      <c r="W131" s="284" t="str">
        <f>IF(A131&lt;&gt;"",CONCATENATE('game1 (15)'!$E$36," - ",IF('game1 (15)'!$E$49=1,'game1 (15)'!$F$36,IF('game1 (15)'!$E$49=2,CONCATENATE('game1 (15)'!$F$36,": ",'game1 (15)'!$F$37),IF('game1 (15)'!$E$49=3,CONCATENATE('game1 (15)'!$F$36,": ",'game1 (15)'!$F$37,": ",'game1 (15)'!$F$38),IF('game1 (15)'!$E$49=4,CONCATENATE('game1 (15)'!$F$36,": ",'game1 (15)'!$F$37,": ",'game1 (15)'!$F$38,": ",'game1 (15)'!$F$39),CONCATENATE('game1 (15)'!$F$36,": ",'game1 (15)'!$F$37,": ",'game1 (15)'!$F$38,": ",'game1 (15)'!$F$39,": ",'game1 (15)'!$F$40)))))),"")</f>
        <v>9 - P Watt, 24</v>
      </c>
      <c r="X131" s="284"/>
      <c r="Y131" s="284"/>
      <c r="Z131" s="284" t="str">
        <f>IF(A131&lt;&gt;"",CONCATENATE('game1 (15)'!$H$36," - ",IF('game1 (15)'!$H$49=1,'game1 (15)'!$I$36,IF('game1 (15)'!$H$49=2,CONCATENATE('game1 (15)'!$I$36,": ",'game1 (15)'!$I$37),IF('game1 (15)'!$H$49=3,CONCATENATE('game1 (15)'!$I$36,": ",'game1 (15)'!$I$37,": ",'game1 (15)'!$I$38),IF('game1 (15)'!$H$49=4,CONCATENATE('game1 (15)'!$I$36,": ",'game1 (15)'!$I$37,": ",'game1 (15)'!$I$38,": ",'game1 (15)'!$I$39),CONCATENATE('game1 (15)'!$I$36,": ",'game1 (15)'!$I$37,": ",'game1 (15)'!$I$38,": ",'game1 (15)'!$I$39,": ",'game1 (15)'!$I$40)))))),"")</f>
        <v>7 - D Barritt, 20</v>
      </c>
      <c r="AA131" s="284"/>
      <c r="AB131" s="284"/>
      <c r="AC131" s="284"/>
    </row>
    <row r="132" spans="1:29" x14ac:dyDescent="0.25">
      <c r="A132" s="136" t="str">
        <f>IF(A131&lt;&gt;"",CONCATENATE('game1 (15)'!$C$4," - ",'game1 (15)'!$D$4, " ", UPPER('game1 (15)'!$E$4)),"")</f>
        <v xml:space="preserve">64 - 41 </v>
      </c>
      <c r="B132" s="137">
        <f>'game1 (15)'!D$32</f>
        <v>5</v>
      </c>
      <c r="C132" s="137">
        <f>'game1 (15)'!E$32</f>
        <v>23</v>
      </c>
      <c r="D132" s="138">
        <f>'game1 (15)'!R$32</f>
        <v>0.21739130434782608</v>
      </c>
      <c r="E132" s="137">
        <f>'game1 (15)'!F$32</f>
        <v>12</v>
      </c>
      <c r="F132" s="137">
        <f>'game1 (15)'!G$32</f>
        <v>27</v>
      </c>
      <c r="G132" s="138">
        <f>'game1 (15)'!S$32</f>
        <v>0.44444444444444442</v>
      </c>
      <c r="H132" s="137">
        <f>'game1 (15)'!H$32</f>
        <v>2</v>
      </c>
      <c r="I132" s="137">
        <f>'game1 (15)'!I$32</f>
        <v>7</v>
      </c>
      <c r="J132" s="138">
        <f>'game1 (15)'!T$32</f>
        <v>0.2857142857142857</v>
      </c>
      <c r="K132" s="138">
        <f>'game1 (15)'!U$32</f>
        <v>0.34</v>
      </c>
      <c r="L132" s="137">
        <f>'game1 (15)'!J$32</f>
        <v>9</v>
      </c>
      <c r="M132" s="137">
        <f>'game1 (15)'!K$32</f>
        <v>20</v>
      </c>
      <c r="N132" s="146">
        <f t="shared" si="15"/>
        <v>29</v>
      </c>
      <c r="O132" s="137">
        <f>'game1 (15)'!L$32</f>
        <v>7</v>
      </c>
      <c r="P132" s="146">
        <f>'game1 (15)'!M$32</f>
        <v>4</v>
      </c>
      <c r="Q132" s="137">
        <f>'game1 (15)'!N$32</f>
        <v>0</v>
      </c>
      <c r="R132" s="137">
        <f>'game1 (15)'!O$32</f>
        <v>20</v>
      </c>
      <c r="S132" s="146">
        <f>'game1 (15)'!P$32</f>
        <v>9</v>
      </c>
      <c r="T132" s="284"/>
      <c r="U132" s="284"/>
      <c r="V132" s="284"/>
      <c r="W132" s="284"/>
      <c r="X132" s="284"/>
      <c r="Y132" s="284"/>
      <c r="Z132" s="284"/>
      <c r="AA132" s="284"/>
      <c r="AB132" s="284"/>
      <c r="AC132" s="284"/>
    </row>
    <row r="133" spans="1:29" ht="14.45" customHeight="1" x14ac:dyDescent="0.25">
      <c r="A133" s="221" t="str">
        <f>IF('game1 (16)'!$C$2&lt;&gt;"",'game1 (16)'!$X$2,"")</f>
        <v>Tongue River: 2/2/18 **</v>
      </c>
      <c r="B133" s="134">
        <f>'game1 (16)'!D$31</f>
        <v>8</v>
      </c>
      <c r="C133" s="134">
        <f>'game1 (16)'!E$31</f>
        <v>24</v>
      </c>
      <c r="D133" s="135">
        <f>'game1 (16)'!R$31</f>
        <v>0.33333333333333331</v>
      </c>
      <c r="E133" s="134">
        <f>'game1 (16)'!F$31</f>
        <v>27</v>
      </c>
      <c r="F133" s="134">
        <f>'game1 (16)'!G$31</f>
        <v>38</v>
      </c>
      <c r="G133" s="135">
        <f>'game1 (16)'!S$31</f>
        <v>0.71052631578947367</v>
      </c>
      <c r="H133" s="134">
        <f>'game1 (16)'!H$31</f>
        <v>5</v>
      </c>
      <c r="I133" s="134">
        <f>'game1 (16)'!I$31</f>
        <v>12</v>
      </c>
      <c r="J133" s="135">
        <f>'game1 (16)'!T$31</f>
        <v>0.41666666666666669</v>
      </c>
      <c r="K133" s="135">
        <f>'game1 (16)'!U$31</f>
        <v>0.56451612903225812</v>
      </c>
      <c r="L133" s="134">
        <f>'game1 (16)'!J$31</f>
        <v>12</v>
      </c>
      <c r="M133" s="134">
        <f>'game1 (16)'!K$31</f>
        <v>18</v>
      </c>
      <c r="N133" s="145">
        <f t="shared" si="15"/>
        <v>30</v>
      </c>
      <c r="O133" s="134">
        <f>'game1 (16)'!L$31</f>
        <v>28</v>
      </c>
      <c r="P133" s="145">
        <f>'game1 (16)'!M$31</f>
        <v>13</v>
      </c>
      <c r="Q133" s="134">
        <f>'game1 (16)'!N$31</f>
        <v>1</v>
      </c>
      <c r="R133" s="134">
        <f>'game1 (16)'!O$31</f>
        <v>14</v>
      </c>
      <c r="S133" s="145">
        <f>'game1 (16)'!P$31</f>
        <v>10</v>
      </c>
      <c r="T133" s="284" t="str">
        <f>IF(A133&lt;&gt;"",CONCATENATE('game1 (16)'!$B$36," - ",IF('game1 (16)'!$B$49=1,'game1 (16)'!$C$36,IF('game1 (16)'!$B$49=2,CONCATENATE('game1 (16)'!$C$36,": ",'game1 (16)'!$C$37),IF('game1 (16)'!$B$49=3,CONCATENATE('game1 (16)'!$C$36,": ",'game1 (16)'!$C$37,": ",'game1 (16)'!$C$38),IF('game1 (16)'!$B$49=4,CONCATENATE('game1 (16)'!$C$36,": ",'game1 (16)'!$C$37,": ",'game1 (16)'!$C$38,": ",'game1 (16)'!$C$39),CONCATENATE('game1 (16)'!$C$36,": ",'game1 (16)'!$C$37,": ",'game1 (16)'!$C$38,": ",'game1 (16)'!$C$39,": ",'game1 (16)'!$C$40)))))),"")</f>
        <v>25 - C Louderback, 23</v>
      </c>
      <c r="U133" s="284"/>
      <c r="V133" s="284"/>
      <c r="W133" s="284" t="str">
        <f>IF(A133&lt;&gt;"",CONCATENATE('game1 (16)'!$E$36," - ",IF('game1 (16)'!$E$49=1,'game1 (16)'!$F$36,IF('game1 (16)'!$E$49=2,CONCATENATE('game1 (16)'!$F$36,": ",'game1 (16)'!$F$37),IF('game1 (16)'!$E$49=3,CONCATENATE('game1 (16)'!$F$36,": ",'game1 (16)'!$F$37,": ",'game1 (16)'!$F$38),IF('game1 (16)'!$E$49=4,CONCATENATE('game1 (16)'!$F$36,": ",'game1 (16)'!$F$37,": ",'game1 (16)'!$F$38,": ",'game1 (16)'!$F$39),CONCATENATE('game1 (16)'!$F$36,": ",'game1 (16)'!$F$37,": ",'game1 (16)'!$F$38,": ",'game1 (16)'!$F$39,": ",'game1 (16)'!$F$40)))))),"")</f>
        <v>8 - C Louderback, 23</v>
      </c>
      <c r="X133" s="284"/>
      <c r="Y133" s="284"/>
      <c r="Z133" s="284" t="str">
        <f>IF(A133&lt;&gt;"",CONCATENATE('game1 (16)'!$H$36," - ",IF('game1 (16)'!$H$49=1,'game1 (16)'!$I$36,IF('game1 (16)'!$H$49=2,CONCATENATE('game1 (16)'!$I$36,": ",'game1 (16)'!$I$37),IF('game1 (16)'!$H$49=3,CONCATENATE('game1 (16)'!$I$36,": ",'game1 (16)'!$I$37,": ",'game1 (16)'!$I$38),IF('game1 (16)'!$H$49=4,CONCATENATE('game1 (16)'!$I$36,": ",'game1 (16)'!$I$37,": ",'game1 (16)'!$I$38,": ",'game1 (16)'!$I$39),CONCATENATE('game1 (16)'!$I$36,": ",'game1 (16)'!$I$37,": ",'game1 (16)'!$I$38,": ",'game1 (16)'!$I$39,": ",'game1 (16)'!$I$40)))))),"")</f>
        <v>7 - D Butts, 14</v>
      </c>
      <c r="AA133" s="284"/>
      <c r="AB133" s="284"/>
      <c r="AC133" s="284"/>
    </row>
    <row r="134" spans="1:29" x14ac:dyDescent="0.25">
      <c r="A134" s="136" t="str">
        <f>IF(A133&lt;&gt;"",CONCATENATE('game1 (16)'!$C$4," - ",'game1 (16)'!$D$4, " ", UPPER('game1 (16)'!$E$4)),"")</f>
        <v xml:space="preserve">83 - 65 </v>
      </c>
      <c r="B134" s="137">
        <f>'game1 (16)'!D$32</f>
        <v>6</v>
      </c>
      <c r="C134" s="137">
        <f>'game1 (16)'!E$32</f>
        <v>16</v>
      </c>
      <c r="D134" s="138">
        <f>'game1 (16)'!R$32</f>
        <v>0.375</v>
      </c>
      <c r="E134" s="137">
        <f>'game1 (16)'!F$32</f>
        <v>19</v>
      </c>
      <c r="F134" s="137">
        <f>'game1 (16)'!G$32</f>
        <v>42</v>
      </c>
      <c r="G134" s="138">
        <f>'game1 (16)'!S$32</f>
        <v>0.45238095238095238</v>
      </c>
      <c r="H134" s="137">
        <f>'game1 (16)'!H$32</f>
        <v>9</v>
      </c>
      <c r="I134" s="137">
        <f>'game1 (16)'!I$32</f>
        <v>12</v>
      </c>
      <c r="J134" s="138">
        <f>'game1 (16)'!T$32</f>
        <v>0.75</v>
      </c>
      <c r="K134" s="138">
        <f>'game1 (16)'!U$32</f>
        <v>0.43103448275862066</v>
      </c>
      <c r="L134" s="137">
        <f>'game1 (16)'!J$32</f>
        <v>14</v>
      </c>
      <c r="M134" s="137">
        <f>'game1 (16)'!K$32</f>
        <v>20</v>
      </c>
      <c r="N134" s="146">
        <f t="shared" si="15"/>
        <v>34</v>
      </c>
      <c r="O134" s="137">
        <f>'game1 (16)'!L$32</f>
        <v>15</v>
      </c>
      <c r="P134" s="146">
        <f>'game1 (16)'!M$32</f>
        <v>5</v>
      </c>
      <c r="Q134" s="137">
        <f>'game1 (16)'!N$32</f>
        <v>1</v>
      </c>
      <c r="R134" s="137">
        <f>'game1 (16)'!O$32</f>
        <v>23</v>
      </c>
      <c r="S134" s="146">
        <f>'game1 (16)'!P$32</f>
        <v>12</v>
      </c>
      <c r="T134" s="284"/>
      <c r="U134" s="284"/>
      <c r="V134" s="284"/>
      <c r="W134" s="284"/>
      <c r="X134" s="284"/>
      <c r="Y134" s="284"/>
      <c r="Z134" s="284"/>
      <c r="AA134" s="284"/>
      <c r="AB134" s="284"/>
      <c r="AC134" s="284"/>
    </row>
    <row r="135" spans="1:29" ht="14.45" customHeight="1" x14ac:dyDescent="0.25">
      <c r="A135" s="221" t="str">
        <f>IF('game1 (17)'!$C$2&lt;&gt;"",'game1 (17)'!$X$2,"")</f>
        <v>Sundance: 2/6/18 **</v>
      </c>
      <c r="B135" s="134">
        <f>'game1 (17)'!D$31</f>
        <v>6</v>
      </c>
      <c r="C135" s="134">
        <f>'game1 (17)'!E$31</f>
        <v>25</v>
      </c>
      <c r="D135" s="135">
        <f>'game1 (17)'!R$31</f>
        <v>0.24</v>
      </c>
      <c r="E135" s="134">
        <f>'game1 (17)'!F$31</f>
        <v>23</v>
      </c>
      <c r="F135" s="134">
        <f>'game1 (17)'!G$31</f>
        <v>42</v>
      </c>
      <c r="G135" s="135">
        <f>'game1 (17)'!S$31</f>
        <v>0.54761904761904767</v>
      </c>
      <c r="H135" s="134">
        <f>'game1 (17)'!H$31</f>
        <v>5</v>
      </c>
      <c r="I135" s="134">
        <f>'game1 (17)'!I$31</f>
        <v>11</v>
      </c>
      <c r="J135" s="135">
        <f>'game1 (17)'!T$31</f>
        <v>0.45454545454545453</v>
      </c>
      <c r="K135" s="135">
        <f>'game1 (17)'!U$31</f>
        <v>0.43283582089552236</v>
      </c>
      <c r="L135" s="134">
        <f>'game1 (17)'!J$31</f>
        <v>20</v>
      </c>
      <c r="M135" s="134">
        <f>'game1 (17)'!K$31</f>
        <v>24</v>
      </c>
      <c r="N135" s="145">
        <f t="shared" si="15"/>
        <v>44</v>
      </c>
      <c r="O135" s="134">
        <f>'game1 (17)'!L$31</f>
        <v>16</v>
      </c>
      <c r="P135" s="145">
        <f>'game1 (17)'!M$31</f>
        <v>8</v>
      </c>
      <c r="Q135" s="134">
        <f>'game1 (17)'!N$31</f>
        <v>0</v>
      </c>
      <c r="R135" s="134">
        <f>'game1 (17)'!O$31</f>
        <v>4</v>
      </c>
      <c r="S135" s="145">
        <f>'game1 (17)'!P$31</f>
        <v>14</v>
      </c>
      <c r="T135" s="284" t="str">
        <f>IF(A135&lt;&gt;"",CONCATENATE('game1 (17)'!$B$36," - ",IF('game1 (17)'!$B$49=1,'game1 (17)'!$C$36,IF('game1 (17)'!$B$49=2,CONCATENATE('game1 (17)'!$C$36,": ",'game1 (17)'!$C$37),IF('game1 (17)'!$B$49=3,CONCATENATE('game1 (17)'!$C$36,": ",'game1 (17)'!$C$37,": ",'game1 (17)'!$C$38),IF('game1 (17)'!$B$49=4,CONCATENATE('game1 (17)'!$C$36,": ",'game1 (17)'!$C$37,": ",'game1 (17)'!$C$38,": ",'game1 (17)'!$C$39),CONCATENATE('game1 (17)'!$C$36,": ",'game1 (17)'!$C$37,": ",'game1 (17)'!$C$38,": ",'game1 (17)'!$C$39,": ",'game1 (17)'!$C$40)))))),"")</f>
        <v>21 - C Louderback, 23</v>
      </c>
      <c r="U135" s="284"/>
      <c r="V135" s="284"/>
      <c r="W135" s="284" t="str">
        <f>IF(A135&lt;&gt;"",CONCATENATE('game1 (17)'!$E$36," - ",IF('game1 (17)'!$E$49=1,'game1 (17)'!$F$36,IF('game1 (17)'!$E$49=2,CONCATENATE('game1 (17)'!$F$36,": ",'game1 (17)'!$F$37),IF('game1 (17)'!$E$49=3,CONCATENATE('game1 (17)'!$F$36,": ",'game1 (17)'!$F$37,": ",'game1 (17)'!$F$38),IF('game1 (17)'!$E$49=4,CONCATENATE('game1 (17)'!$F$36,": ",'game1 (17)'!$F$37,": ",'game1 (17)'!$F$38,": ",'game1 (17)'!$F$39),CONCATENATE('game1 (17)'!$F$36,": ",'game1 (17)'!$F$37,": ",'game1 (17)'!$F$38,": ",'game1 (17)'!$F$39,": ",'game1 (17)'!$F$40)))))),"")</f>
        <v>11 - P Watt, 24</v>
      </c>
      <c r="X135" s="284"/>
      <c r="Y135" s="284"/>
      <c r="Z135" s="284" t="str">
        <f>IF(A135&lt;&gt;"",CONCATENATE('game1 (17)'!$H$36," - ",IF('game1 (17)'!$H$49=1,'game1 (17)'!$I$36,IF('game1 (17)'!$H$49=2,CONCATENATE('game1 (17)'!$I$36,": ",'game1 (17)'!$I$37),IF('game1 (17)'!$H$49=3,CONCATENATE('game1 (17)'!$I$36,": ",'game1 (17)'!$I$37,": ",'game1 (17)'!$I$38),IF('game1 (17)'!$H$49=4,CONCATENATE('game1 (17)'!$I$36,": ",'game1 (17)'!$I$37,": ",'game1 (17)'!$I$38,": ",'game1 (17)'!$I$39),CONCATENATE('game1 (17)'!$I$36,": ",'game1 (17)'!$I$37,": ",'game1 (17)'!$I$38,": ",'game1 (17)'!$I$39,": ",'game1 (17)'!$I$40)))))),"")</f>
        <v>5 - C Louderback, 23</v>
      </c>
      <c r="AA135" s="284"/>
      <c r="AB135" s="284"/>
      <c r="AC135" s="284"/>
    </row>
    <row r="136" spans="1:29" x14ac:dyDescent="0.25">
      <c r="A136" s="136" t="str">
        <f>IF(A135&lt;&gt;"",CONCATENATE('game1 (17)'!$C$4," - ",'game1 (17)'!$D$4, " ", UPPER('game1 (17)'!$E$4)),"")</f>
        <v xml:space="preserve">69 - 49 </v>
      </c>
      <c r="B136" s="137">
        <f>'game1 (17)'!D$32</f>
        <v>6</v>
      </c>
      <c r="C136" s="137">
        <f>'game1 (17)'!E$32</f>
        <v>14</v>
      </c>
      <c r="D136" s="138">
        <f>'game1 (17)'!R$32</f>
        <v>0.42857142857142855</v>
      </c>
      <c r="E136" s="137">
        <f>'game1 (17)'!F$32</f>
        <v>14</v>
      </c>
      <c r="F136" s="137">
        <f>'game1 (17)'!G$32</f>
        <v>33</v>
      </c>
      <c r="G136" s="138">
        <f>'game1 (17)'!S$32</f>
        <v>0.42424242424242425</v>
      </c>
      <c r="H136" s="137">
        <f>'game1 (17)'!H$32</f>
        <v>3</v>
      </c>
      <c r="I136" s="137">
        <f>'game1 (17)'!I$32</f>
        <v>7</v>
      </c>
      <c r="J136" s="138">
        <f>'game1 (17)'!T$32</f>
        <v>0.42857142857142855</v>
      </c>
      <c r="K136" s="138">
        <f>'game1 (17)'!U$32</f>
        <v>0.42553191489361702</v>
      </c>
      <c r="L136" s="137">
        <f>'game1 (17)'!J$32</f>
        <v>6</v>
      </c>
      <c r="M136" s="137">
        <f>'game1 (17)'!K$32</f>
        <v>19</v>
      </c>
      <c r="N136" s="146">
        <f t="shared" si="15"/>
        <v>25</v>
      </c>
      <c r="O136" s="137">
        <f>'game1 (17)'!L$32</f>
        <v>10</v>
      </c>
      <c r="P136" s="146">
        <f>'game1 (17)'!M$32</f>
        <v>3</v>
      </c>
      <c r="Q136" s="137">
        <f>'game1 (17)'!N$32</f>
        <v>0</v>
      </c>
      <c r="R136" s="137">
        <f>'game1 (17)'!O$32</f>
        <v>11</v>
      </c>
      <c r="S136" s="146">
        <f>'game1 (17)'!P$32</f>
        <v>9</v>
      </c>
      <c r="T136" s="284"/>
      <c r="U136" s="284"/>
      <c r="V136" s="284"/>
      <c r="W136" s="284"/>
      <c r="X136" s="284"/>
      <c r="Y136" s="284"/>
      <c r="Z136" s="284"/>
      <c r="AA136" s="284"/>
      <c r="AB136" s="284"/>
      <c r="AC136" s="284"/>
    </row>
    <row r="137" spans="1:29" ht="14.45" customHeight="1" x14ac:dyDescent="0.25">
      <c r="A137" s="221" t="str">
        <f>IF('game1 (18)'!$C$2&lt;&gt;"",'game1 (18)'!$X$2,"")</f>
        <v>Wright: 2/8/18 **</v>
      </c>
      <c r="B137" s="134">
        <f>'game1 (18)'!D$31</f>
        <v>6</v>
      </c>
      <c r="C137" s="134">
        <f>'game1 (18)'!E$31</f>
        <v>25</v>
      </c>
      <c r="D137" s="135">
        <f>'game1 (18)'!R$31</f>
        <v>0.24</v>
      </c>
      <c r="E137" s="134">
        <f>'game1 (18)'!F$31</f>
        <v>11</v>
      </c>
      <c r="F137" s="134">
        <f>'game1 (18)'!G$31</f>
        <v>33</v>
      </c>
      <c r="G137" s="135">
        <f>'game1 (18)'!S$31</f>
        <v>0.33333333333333331</v>
      </c>
      <c r="H137" s="134">
        <f>'game1 (18)'!H$31</f>
        <v>20</v>
      </c>
      <c r="I137" s="134">
        <f>'game1 (18)'!I$31</f>
        <v>29</v>
      </c>
      <c r="J137" s="135">
        <f>'game1 (18)'!T$31</f>
        <v>0.68965517241379315</v>
      </c>
      <c r="K137" s="135">
        <f>'game1 (18)'!U$31</f>
        <v>0.29310344827586204</v>
      </c>
      <c r="L137" s="134">
        <f>'game1 (18)'!J$31</f>
        <v>20</v>
      </c>
      <c r="M137" s="134">
        <f>'game1 (18)'!K$31</f>
        <v>16</v>
      </c>
      <c r="N137" s="145">
        <f t="shared" si="15"/>
        <v>36</v>
      </c>
      <c r="O137" s="134">
        <f>'game1 (18)'!L$31</f>
        <v>9</v>
      </c>
      <c r="P137" s="145">
        <f>'game1 (18)'!M$31</f>
        <v>12</v>
      </c>
      <c r="Q137" s="134">
        <f>'game1 (18)'!N$31</f>
        <v>3</v>
      </c>
      <c r="R137" s="134">
        <f>'game1 (18)'!O$31</f>
        <v>20</v>
      </c>
      <c r="S137" s="145">
        <f>'game1 (18)'!P$31</f>
        <v>22</v>
      </c>
      <c r="T137" s="284" t="str">
        <f>IF(A137&lt;&gt;"",CONCATENATE('game1 (18)'!$B$36," - ",IF('game1 (18)'!$B$49=1,'game1 (18)'!$C$36,IF('game1 (18)'!$B$49=2,CONCATENATE('game1 (18)'!$C$36,": ",'game1 (18)'!$C$37),IF('game1 (18)'!$B$49=3,CONCATENATE('game1 (18)'!$C$36,": ",'game1 (18)'!$C$37,": ",'game1 (18)'!$C$38),IF('game1 (18)'!$B$49=4,CONCATENATE('game1 (18)'!$C$36,": ",'game1 (18)'!$C$37,": ",'game1 (18)'!$C$38,": ",'game1 (18)'!$C$39),CONCATENATE('game1 (18)'!$C$36,": ",'game1 (18)'!$C$37,": ",'game1 (18)'!$C$38,": ",'game1 (18)'!$C$39,": ",'game1 (18)'!$C$40)))))),"")</f>
        <v>23 - P Watt, 24</v>
      </c>
      <c r="U137" s="284"/>
      <c r="V137" s="284"/>
      <c r="W137" s="284" t="str">
        <f>IF(A137&lt;&gt;"",CONCATENATE('game1 (18)'!$E$36," - ",IF('game1 (18)'!$E$49=1,'game1 (18)'!$F$36,IF('game1 (18)'!$E$49=2,CONCATENATE('game1 (18)'!$F$36,": ",'game1 (18)'!$F$37),IF('game1 (18)'!$E$49=3,CONCATENATE('game1 (18)'!$F$36,": ",'game1 (18)'!$F$37,": ",'game1 (18)'!$F$38),IF('game1 (18)'!$E$49=4,CONCATENATE('game1 (18)'!$F$36,": ",'game1 (18)'!$F$37,": ",'game1 (18)'!$F$38,": ",'game1 (18)'!$F$39),CONCATENATE('game1 (18)'!$F$36,": ",'game1 (18)'!$F$37,": ",'game1 (18)'!$F$38,": ",'game1 (18)'!$F$39,": ",'game1 (18)'!$F$40)))))),"")</f>
        <v>11 - P Watt, 24</v>
      </c>
      <c r="X137" s="284"/>
      <c r="Y137" s="284"/>
      <c r="Z137" s="284" t="str">
        <f>IF(A137&lt;&gt;"",CONCATENATE('game1 (18)'!$H$36," - ",IF('game1 (18)'!$H$49=1,'game1 (18)'!$I$36,IF('game1 (18)'!$H$49=2,CONCATENATE('game1 (18)'!$I$36,": ",'game1 (18)'!$I$37),IF('game1 (18)'!$H$49=3,CONCATENATE('game1 (18)'!$I$36,": ",'game1 (18)'!$I$37,": ",'game1 (18)'!$I$38),IF('game1 (18)'!$H$49=4,CONCATENATE('game1 (18)'!$I$36,": ",'game1 (18)'!$I$37,": ",'game1 (18)'!$I$38,": ",'game1 (18)'!$I$39),CONCATENATE('game1 (18)'!$I$36,": ",'game1 (18)'!$I$37,": ",'game1 (18)'!$I$38,": ",'game1 (18)'!$I$39,": ",'game1 (18)'!$I$40)))))),"")</f>
        <v>3 - P Watt, 24</v>
      </c>
      <c r="AA137" s="284"/>
      <c r="AB137" s="284"/>
      <c r="AC137" s="284"/>
    </row>
    <row r="138" spans="1:29" x14ac:dyDescent="0.25">
      <c r="A138" s="136" t="str">
        <f>IF(A137&lt;&gt;"",CONCATENATE('game1 (18)'!$C$4," - ",'game1 (18)'!$D$4, " ", UPPER('game1 (18)'!$E$4)),"")</f>
        <v xml:space="preserve">60 - 67 </v>
      </c>
      <c r="B138" s="137">
        <f>'game1 (18)'!D$32</f>
        <v>5</v>
      </c>
      <c r="C138" s="137">
        <f>'game1 (18)'!E$32</f>
        <v>8</v>
      </c>
      <c r="D138" s="138">
        <f>'game1 (18)'!R$32</f>
        <v>0.625</v>
      </c>
      <c r="E138" s="137">
        <f>'game1 (18)'!F$32</f>
        <v>20</v>
      </c>
      <c r="F138" s="137">
        <f>'game1 (18)'!G$32</f>
        <v>37</v>
      </c>
      <c r="G138" s="138">
        <f>'game1 (18)'!S$32</f>
        <v>0.54054054054054057</v>
      </c>
      <c r="H138" s="137">
        <f>'game1 (18)'!H$32</f>
        <v>12</v>
      </c>
      <c r="I138" s="137">
        <f>'game1 (18)'!I$32</f>
        <v>27</v>
      </c>
      <c r="J138" s="138">
        <f>'game1 (18)'!T$32</f>
        <v>0.44444444444444442</v>
      </c>
      <c r="K138" s="138">
        <f>'game1 (18)'!U$32</f>
        <v>0.55555555555555558</v>
      </c>
      <c r="L138" s="137">
        <f>'game1 (18)'!J$32</f>
        <v>9</v>
      </c>
      <c r="M138" s="137">
        <f>'game1 (18)'!K$32</f>
        <v>25</v>
      </c>
      <c r="N138" s="146">
        <f t="shared" si="15"/>
        <v>34</v>
      </c>
      <c r="O138" s="137">
        <f>'game1 (18)'!L$32</f>
        <v>6</v>
      </c>
      <c r="P138" s="146">
        <f>'game1 (18)'!M$32</f>
        <v>9</v>
      </c>
      <c r="Q138" s="137">
        <f>'game1 (18)'!N$32</f>
        <v>1</v>
      </c>
      <c r="R138" s="137">
        <f>'game1 (18)'!O$32</f>
        <v>25</v>
      </c>
      <c r="S138" s="146">
        <f>'game1 (18)'!P$32</f>
        <v>23</v>
      </c>
      <c r="T138" s="284"/>
      <c r="U138" s="284"/>
      <c r="V138" s="284"/>
      <c r="W138" s="284"/>
      <c r="X138" s="284"/>
      <c r="Y138" s="284"/>
      <c r="Z138" s="284"/>
      <c r="AA138" s="284"/>
      <c r="AB138" s="284"/>
      <c r="AC138" s="284"/>
    </row>
    <row r="139" spans="1:29" ht="14.45" customHeight="1" x14ac:dyDescent="0.25">
      <c r="A139" s="221" t="str">
        <f>IF('game1 (19)'!$C$2&lt;&gt;"",'game1 (19)'!$X$2,"")</f>
        <v>New Underwood: 2/10/18</v>
      </c>
      <c r="B139" s="134">
        <f>'game1 (19)'!D$31</f>
        <v>9</v>
      </c>
      <c r="C139" s="134">
        <f>'game1 (19)'!E$31</f>
        <v>25</v>
      </c>
      <c r="D139" s="135">
        <f>'game1 (19)'!R$31</f>
        <v>0.36</v>
      </c>
      <c r="E139" s="134">
        <f>'game1 (19)'!F$31</f>
        <v>16</v>
      </c>
      <c r="F139" s="134">
        <f>'game1 (19)'!G$31</f>
        <v>26</v>
      </c>
      <c r="G139" s="135">
        <f>'game1 (19)'!S$31</f>
        <v>0.61538461538461542</v>
      </c>
      <c r="H139" s="134">
        <f>'game1 (19)'!H$31</f>
        <v>16</v>
      </c>
      <c r="I139" s="134">
        <f>'game1 (19)'!I$31</f>
        <v>26</v>
      </c>
      <c r="J139" s="135">
        <f>'game1 (19)'!T$31</f>
        <v>0.61538461538461542</v>
      </c>
      <c r="K139" s="135">
        <f>'game1 (19)'!U$31</f>
        <v>0.49019607843137253</v>
      </c>
      <c r="L139" s="134">
        <f>'game1 (19)'!J$31</f>
        <v>10</v>
      </c>
      <c r="M139" s="134">
        <f>'game1 (19)'!K$31</f>
        <v>20</v>
      </c>
      <c r="N139" s="145">
        <f t="shared" si="15"/>
        <v>30</v>
      </c>
      <c r="O139" s="134">
        <f>'game1 (19)'!L$31</f>
        <v>13</v>
      </c>
      <c r="P139" s="145">
        <f>'game1 (19)'!M$31</f>
        <v>14</v>
      </c>
      <c r="Q139" s="134">
        <f>'game1 (19)'!N$31</f>
        <v>0</v>
      </c>
      <c r="R139" s="134">
        <f>'game1 (19)'!O$31</f>
        <v>15</v>
      </c>
      <c r="S139" s="145">
        <f>'game1 (19)'!P$31</f>
        <v>11</v>
      </c>
      <c r="T139" s="284" t="str">
        <f>IF(A139&lt;&gt;"",CONCATENATE('game1 (19)'!$B$36," - ",IF('game1 (19)'!$B$49=1,'game1 (19)'!$C$36,IF('game1 (19)'!$B$49=2,CONCATENATE('game1 (19)'!$C$36,": ",'game1 (19)'!$C$37),IF('game1 (19)'!$B$49=3,CONCATENATE('game1 (19)'!$C$36,": ",'game1 (19)'!$C$37,": ",'game1 (19)'!$C$38),IF('game1 (19)'!$B$49=4,CONCATENATE('game1 (19)'!$C$36,": ",'game1 (19)'!$C$37,": ",'game1 (19)'!$C$38,": ",'game1 (19)'!$C$39),CONCATENATE('game1 (19)'!$C$36,": ",'game1 (19)'!$C$37,": ",'game1 (19)'!$C$38,": ",'game1 (19)'!$C$39,": ",'game1 (19)'!$C$40)))))),"")</f>
        <v>22 - P Watt, 24</v>
      </c>
      <c r="U139" s="284"/>
      <c r="V139" s="284"/>
      <c r="W139" s="284" t="str">
        <f>IF(A139&lt;&gt;"",CONCATENATE('game1 (19)'!$E$36," - ",IF('game1 (19)'!$E$49=1,'game1 (19)'!$F$36,IF('game1 (19)'!$E$49=2,CONCATENATE('game1 (19)'!$F$36,": ",'game1 (19)'!$F$37),IF('game1 (19)'!$E$49=3,CONCATENATE('game1 (19)'!$F$36,": ",'game1 (19)'!$F$37,": ",'game1 (19)'!$F$38),IF('game1 (19)'!$E$49=4,CONCATENATE('game1 (19)'!$F$36,": ",'game1 (19)'!$F$37,": ",'game1 (19)'!$F$38,": ",'game1 (19)'!$F$39),CONCATENATE('game1 (19)'!$F$36,": ",'game1 (19)'!$F$37,": ",'game1 (19)'!$F$38,": ",'game1 (19)'!$F$39,": ",'game1 (19)'!$F$40)))))),"")</f>
        <v>7 - P Watt, 24</v>
      </c>
      <c r="X139" s="284"/>
      <c r="Y139" s="284"/>
      <c r="Z139" s="284" t="str">
        <f>IF(A139&lt;&gt;"",CONCATENATE('game1 (19)'!$H$36," - ",IF('game1 (19)'!$H$49=1,'game1 (19)'!$I$36,IF('game1 (19)'!$H$49=2,CONCATENATE('game1 (19)'!$I$36,": ",'game1 (19)'!$I$37),IF('game1 (19)'!$H$49=3,CONCATENATE('game1 (19)'!$I$36,": ",'game1 (19)'!$I$37,": ",'game1 (19)'!$I$38),IF('game1 (19)'!$H$49=4,CONCATENATE('game1 (19)'!$I$36,": ",'game1 (19)'!$I$37,": ",'game1 (19)'!$I$38,": ",'game1 (19)'!$I$39),CONCATENATE('game1 (19)'!$I$36,": ",'game1 (19)'!$I$37,": ",'game1 (19)'!$I$38,": ",'game1 (19)'!$I$39,": ",'game1 (19)'!$I$40)))))),"")</f>
        <v>6 - D Butts, 14</v>
      </c>
      <c r="AA139" s="284"/>
      <c r="AB139" s="284"/>
      <c r="AC139" s="284"/>
    </row>
    <row r="140" spans="1:29" x14ac:dyDescent="0.25">
      <c r="A140" s="136" t="str">
        <f>IF(A139&lt;&gt;"",CONCATENATE('game1 (19)'!$C$4," - ",'game1 (19)'!$D$4, " ", UPPER('game1 (19)'!$E$4)),"")</f>
        <v xml:space="preserve">75 - 41 </v>
      </c>
      <c r="B140" s="137">
        <f>'game1 (19)'!D$32</f>
        <v>2</v>
      </c>
      <c r="C140" s="137">
        <f>'game1 (19)'!E$32</f>
        <v>17</v>
      </c>
      <c r="D140" s="138">
        <f>'game1 (19)'!R$32</f>
        <v>0.11764705882352941</v>
      </c>
      <c r="E140" s="137">
        <f>'game1 (19)'!F$32</f>
        <v>15</v>
      </c>
      <c r="F140" s="137">
        <f>'game1 (19)'!G$32</f>
        <v>36</v>
      </c>
      <c r="G140" s="138">
        <f>'game1 (19)'!S$32</f>
        <v>0.41666666666666669</v>
      </c>
      <c r="H140" s="137">
        <f>'game1 (19)'!H$32</f>
        <v>5</v>
      </c>
      <c r="I140" s="137">
        <f>'game1 (19)'!I$32</f>
        <v>7</v>
      </c>
      <c r="J140" s="138">
        <f>'game1 (19)'!T$32</f>
        <v>0.7142857142857143</v>
      </c>
      <c r="K140" s="138">
        <f>'game1 (19)'!U$32</f>
        <v>0.32075471698113206</v>
      </c>
      <c r="L140" s="137">
        <f>'game1 (19)'!J$32</f>
        <v>15</v>
      </c>
      <c r="M140" s="137">
        <f>'game1 (19)'!K$32</f>
        <v>18</v>
      </c>
      <c r="N140" s="146">
        <f t="shared" si="15"/>
        <v>33</v>
      </c>
      <c r="O140" s="137">
        <f>'game1 (19)'!L$32</f>
        <v>4</v>
      </c>
      <c r="P140" s="146">
        <f>'game1 (19)'!M$32</f>
        <v>8</v>
      </c>
      <c r="Q140" s="137">
        <f>'game1 (19)'!N$32</f>
        <v>1</v>
      </c>
      <c r="R140" s="137">
        <f>'game1 (19)'!O$32</f>
        <v>25</v>
      </c>
      <c r="S140" s="146">
        <f>'game1 (19)'!P$32</f>
        <v>22</v>
      </c>
      <c r="T140" s="284"/>
      <c r="U140" s="284"/>
      <c r="V140" s="284"/>
      <c r="W140" s="284"/>
      <c r="X140" s="284"/>
      <c r="Y140" s="284"/>
      <c r="Z140" s="284"/>
      <c r="AA140" s="284"/>
      <c r="AB140" s="284"/>
      <c r="AC140" s="284"/>
    </row>
    <row r="141" spans="1:29" ht="14.45" customHeight="1" x14ac:dyDescent="0.25">
      <c r="A141" s="221" t="str">
        <f>IF('game1 (20)'!$C$2&lt;&gt;"",'game1 (20)'!$X$2,"")</f>
        <v>Big Horn: 2/16/18 **</v>
      </c>
      <c r="B141" s="134">
        <f>'game1 (20)'!D$31</f>
        <v>4</v>
      </c>
      <c r="C141" s="134">
        <f>'game1 (20)'!E$31</f>
        <v>13</v>
      </c>
      <c r="D141" s="135">
        <f>'game1 (20)'!R$31</f>
        <v>0.30769230769230771</v>
      </c>
      <c r="E141" s="134">
        <f>'game1 (20)'!F$31</f>
        <v>15</v>
      </c>
      <c r="F141" s="134">
        <f>'game1 (20)'!G$31</f>
        <v>29</v>
      </c>
      <c r="G141" s="135">
        <f>'game1 (20)'!S$31</f>
        <v>0.51724137931034486</v>
      </c>
      <c r="H141" s="134">
        <f>'game1 (20)'!H$31</f>
        <v>13</v>
      </c>
      <c r="I141" s="134">
        <f>'game1 (20)'!I$31</f>
        <v>18</v>
      </c>
      <c r="J141" s="135">
        <f>'game1 (20)'!T$31</f>
        <v>0.72222222222222221</v>
      </c>
      <c r="K141" s="135">
        <f>'game1 (20)'!U$31</f>
        <v>0.45238095238095238</v>
      </c>
      <c r="L141" s="134">
        <f>'game1 (20)'!J$31</f>
        <v>9</v>
      </c>
      <c r="M141" s="134">
        <f>'game1 (20)'!K$31</f>
        <v>23</v>
      </c>
      <c r="N141" s="145">
        <f t="shared" si="15"/>
        <v>32</v>
      </c>
      <c r="O141" s="134">
        <f>'game1 (20)'!L$31</f>
        <v>13</v>
      </c>
      <c r="P141" s="145">
        <f>'game1 (20)'!M$31</f>
        <v>2</v>
      </c>
      <c r="Q141" s="134">
        <f>'game1 (20)'!N$31</f>
        <v>1</v>
      </c>
      <c r="R141" s="134">
        <f>'game1 (20)'!O$31</f>
        <v>14</v>
      </c>
      <c r="S141" s="145">
        <f>'game1 (20)'!P$31</f>
        <v>9</v>
      </c>
      <c r="T141" s="284" t="str">
        <f>IF(A141&lt;&gt;"",CONCATENATE('game1 (20)'!$B$36," - ",IF('game1 (20)'!$B$49=1,'game1 (20)'!$C$36,IF('game1 (20)'!$B$49=2,CONCATENATE('game1 (20)'!$C$36,": ",'game1 (20)'!$C$37),IF('game1 (20)'!$B$49=3,CONCATENATE('game1 (20)'!$C$36,": ",'game1 (20)'!$C$37,": ",'game1 (20)'!$C$38),IF('game1 (20)'!$B$49=4,CONCATENATE('game1 (20)'!$C$36,": ",'game1 (20)'!$C$37,": ",'game1 (20)'!$C$38,": ",'game1 (20)'!$C$39),CONCATENATE('game1 (20)'!$C$36,": ",'game1 (20)'!$C$37,": ",'game1 (20)'!$C$38,": ",'game1 (20)'!$C$39,": ",'game1 (20)'!$C$40)))))),"")</f>
        <v>17 - C Louderback, 23</v>
      </c>
      <c r="U141" s="284"/>
      <c r="V141" s="284"/>
      <c r="W141" s="284" t="str">
        <f>IF(A141&lt;&gt;"",CONCATENATE('game1 (20)'!$E$36," - ",IF('game1 (20)'!$E$49=1,'game1 (20)'!$F$36,IF('game1 (20)'!$E$49=2,CONCATENATE('game1 (20)'!$F$36,": ",'game1 (20)'!$F$37),IF('game1 (20)'!$E$49=3,CONCATENATE('game1 (20)'!$F$36,": ",'game1 (20)'!$F$37,": ",'game1 (20)'!$F$38),IF('game1 (20)'!$E$49=4,CONCATENATE('game1 (20)'!$F$36,": ",'game1 (20)'!$F$37,": ",'game1 (20)'!$F$38,": ",'game1 (20)'!$F$39),CONCATENATE('game1 (20)'!$F$36,": ",'game1 (20)'!$F$37,": ",'game1 (20)'!$F$38,": ",'game1 (20)'!$F$39,": ",'game1 (20)'!$F$40)))))),"")</f>
        <v>8 - P Watt, 24: C Louderback, 23</v>
      </c>
      <c r="X141" s="284"/>
      <c r="Y141" s="284"/>
      <c r="Z141" s="284" t="str">
        <f>IF(A141&lt;&gt;"",CONCATENATE('game1 (20)'!$H$36," - ",IF('game1 (20)'!$H$49=1,'game1 (20)'!$I$36,IF('game1 (20)'!$H$49=2,CONCATENATE('game1 (20)'!$I$36,": ",'game1 (20)'!$I$37),IF('game1 (20)'!$H$49=3,CONCATENATE('game1 (20)'!$I$36,": ",'game1 (20)'!$I$37,": ",'game1 (20)'!$I$38),IF('game1 (20)'!$H$49=4,CONCATENATE('game1 (20)'!$I$36,": ",'game1 (20)'!$I$37,": ",'game1 (20)'!$I$38,": ",'game1 (20)'!$I$39),CONCATENATE('game1 (20)'!$I$36,": ",'game1 (20)'!$I$37,": ",'game1 (20)'!$I$38,": ",'game1 (20)'!$I$39,": ",'game1 (20)'!$I$40)))))),"")</f>
        <v>4 - D Barritt, 20: B Bruce, 22</v>
      </c>
      <c r="AA141" s="284"/>
      <c r="AB141" s="284"/>
      <c r="AC141" s="284"/>
    </row>
    <row r="142" spans="1:29" x14ac:dyDescent="0.25">
      <c r="A142" s="136" t="str">
        <f>IF(A141&lt;&gt;"",CONCATENATE('game1 (20)'!$C$4," - ",'game1 (20)'!$D$4, " ", UPPER('game1 (20)'!$E$4)),"")</f>
        <v xml:space="preserve">55 - 52 </v>
      </c>
      <c r="B142" s="137">
        <f>'game1 (20)'!D$32</f>
        <v>4</v>
      </c>
      <c r="C142" s="137">
        <f>'game1 (20)'!E$32</f>
        <v>16</v>
      </c>
      <c r="D142" s="138">
        <f>'game1 (20)'!R$32</f>
        <v>0.25</v>
      </c>
      <c r="E142" s="137">
        <f>'game1 (20)'!F$32</f>
        <v>18</v>
      </c>
      <c r="F142" s="137">
        <f>'game1 (20)'!G$32</f>
        <v>41</v>
      </c>
      <c r="G142" s="138">
        <f>'game1 (20)'!S$32</f>
        <v>0.43902439024390244</v>
      </c>
      <c r="H142" s="137">
        <f>'game1 (20)'!H$32</f>
        <v>4</v>
      </c>
      <c r="I142" s="137">
        <f>'game1 (20)'!I$32</f>
        <v>6</v>
      </c>
      <c r="J142" s="138">
        <f>'game1 (20)'!T$32</f>
        <v>0.66666666666666663</v>
      </c>
      <c r="K142" s="138">
        <f>'game1 (20)'!U$32</f>
        <v>0.38596491228070173</v>
      </c>
      <c r="L142" s="137">
        <f>'game1 (20)'!J$32</f>
        <v>10</v>
      </c>
      <c r="M142" s="137">
        <f>'game1 (20)'!K$32</f>
        <v>17</v>
      </c>
      <c r="N142" s="146">
        <f t="shared" si="15"/>
        <v>27</v>
      </c>
      <c r="O142" s="137">
        <f>'game1 (20)'!L$32</f>
        <v>2</v>
      </c>
      <c r="P142" s="146">
        <f>'game1 (20)'!M$32</f>
        <v>6</v>
      </c>
      <c r="Q142" s="137">
        <f>'game1 (20)'!N$32</f>
        <v>2</v>
      </c>
      <c r="R142" s="137">
        <f>'game1 (20)'!O$32</f>
        <v>9</v>
      </c>
      <c r="S142" s="146">
        <f>'game1 (20)'!P$32</f>
        <v>17</v>
      </c>
      <c r="T142" s="284"/>
      <c r="U142" s="284"/>
      <c r="V142" s="284"/>
      <c r="W142" s="284"/>
      <c r="X142" s="284"/>
      <c r="Y142" s="284"/>
      <c r="Z142" s="284"/>
      <c r="AA142" s="284"/>
      <c r="AB142" s="284"/>
      <c r="AC142" s="284"/>
    </row>
    <row r="143" spans="1:29" ht="14.45" customHeight="1" x14ac:dyDescent="0.25">
      <c r="A143" s="221" t="str">
        <f>IF('game1 (21)'!$C$2&lt;&gt;"",'game1 (21)'!$X$2,"")</f>
        <v>Tongue River: 2/17/18 **</v>
      </c>
      <c r="B143" s="134">
        <f>'game1 (21)'!D$31</f>
        <v>6</v>
      </c>
      <c r="C143" s="134">
        <f>'game1 (21)'!E$31</f>
        <v>24</v>
      </c>
      <c r="D143" s="135">
        <f>'game1 (21)'!R$31</f>
        <v>0.25</v>
      </c>
      <c r="E143" s="134">
        <f>'game1 (21)'!F$31</f>
        <v>27</v>
      </c>
      <c r="F143" s="134">
        <f>'game1 (21)'!G$31</f>
        <v>45</v>
      </c>
      <c r="G143" s="135">
        <f>'game1 (21)'!S$31</f>
        <v>0.6</v>
      </c>
      <c r="H143" s="134">
        <f>'game1 (21)'!H$31</f>
        <v>9</v>
      </c>
      <c r="I143" s="134">
        <f>'game1 (21)'!I$31</f>
        <v>16</v>
      </c>
      <c r="J143" s="135">
        <f>'game1 (21)'!T$31</f>
        <v>0.5625</v>
      </c>
      <c r="K143" s="135">
        <f>'game1 (21)'!U$31</f>
        <v>0.47826086956521741</v>
      </c>
      <c r="L143" s="134">
        <f>'game1 (21)'!J$31</f>
        <v>15</v>
      </c>
      <c r="M143" s="134">
        <f>'game1 (21)'!K$31</f>
        <v>30</v>
      </c>
      <c r="N143" s="145">
        <f t="shared" si="15"/>
        <v>45</v>
      </c>
      <c r="O143" s="134">
        <f>'game1 (21)'!L$31</f>
        <v>24</v>
      </c>
      <c r="P143" s="145">
        <f>'game1 (21)'!M$31</f>
        <v>8</v>
      </c>
      <c r="Q143" s="134">
        <f>'game1 (21)'!N$31</f>
        <v>0</v>
      </c>
      <c r="R143" s="134">
        <f>'game1 (21)'!O$31</f>
        <v>7</v>
      </c>
      <c r="S143" s="145">
        <f>'game1 (21)'!P$31</f>
        <v>15</v>
      </c>
      <c r="T143" s="284" t="str">
        <f>IF(A143&lt;&gt;"",CONCATENATE('game1 (21)'!$B$36," - ",IF('game1 (21)'!$B$49=1,'game1 (21)'!$C$36,IF('game1 (21)'!$B$49=2,CONCATENATE('game1 (21)'!$C$36,": ",'game1 (21)'!$C$37),IF('game1 (21)'!$B$49=3,CONCATENATE('game1 (21)'!$C$36,": ",'game1 (21)'!$C$37,": ",'game1 (21)'!$C$38),IF('game1 (21)'!$B$49=4,CONCATENATE('game1 (21)'!$C$36,": ",'game1 (21)'!$C$37,": ",'game1 (21)'!$C$38,": ",'game1 (21)'!$C$39),CONCATENATE('game1 (21)'!$C$36,": ",'game1 (21)'!$C$37,": ",'game1 (21)'!$C$38,": ",'game1 (21)'!$C$39,": ",'game1 (21)'!$C$40)))))),"")</f>
        <v>24 - P Watt, 24</v>
      </c>
      <c r="U143" s="284"/>
      <c r="V143" s="284"/>
      <c r="W143" s="284" t="str">
        <f>IF(A143&lt;&gt;"",CONCATENATE('game1 (21)'!$E$36," - ",IF('game1 (21)'!$E$49=1,'game1 (21)'!$F$36,IF('game1 (21)'!$E$49=2,CONCATENATE('game1 (21)'!$F$36,": ",'game1 (21)'!$F$37),IF('game1 (21)'!$E$49=3,CONCATENATE('game1 (21)'!$F$36,": ",'game1 (21)'!$F$37,": ",'game1 (21)'!$F$38),IF('game1 (21)'!$E$49=4,CONCATENATE('game1 (21)'!$F$36,": ",'game1 (21)'!$F$37,": ",'game1 (21)'!$F$38,": ",'game1 (21)'!$F$39),CONCATENATE('game1 (21)'!$F$36,": ",'game1 (21)'!$F$37,": ",'game1 (21)'!$F$38,": ",'game1 (21)'!$F$39,": ",'game1 (21)'!$F$40)))))),"")</f>
        <v>17 - P Watt, 24</v>
      </c>
      <c r="X143" s="284"/>
      <c r="Y143" s="284"/>
      <c r="Z143" s="284" t="str">
        <f>IF(A143&lt;&gt;"",CONCATENATE('game1 (21)'!$H$36," - ",IF('game1 (21)'!$H$49=1,'game1 (21)'!$I$36,IF('game1 (21)'!$H$49=2,CONCATENATE('game1 (21)'!$I$36,": ",'game1 (21)'!$I$37),IF('game1 (21)'!$H$49=3,CONCATENATE('game1 (21)'!$I$36,": ",'game1 (21)'!$I$37,": ",'game1 (21)'!$I$38),IF('game1 (21)'!$H$49=4,CONCATENATE('game1 (21)'!$I$36,": ",'game1 (21)'!$I$37,": ",'game1 (21)'!$I$38,": ",'game1 (21)'!$I$39),CONCATENATE('game1 (21)'!$I$36,": ",'game1 (21)'!$I$37,": ",'game1 (21)'!$I$38,": ",'game1 (21)'!$I$39,": ",'game1 (21)'!$I$40)))))),"")</f>
        <v>7 - D Butts, 14</v>
      </c>
      <c r="AA143" s="284"/>
      <c r="AB143" s="284"/>
      <c r="AC143" s="284"/>
    </row>
    <row r="144" spans="1:29" x14ac:dyDescent="0.25">
      <c r="A144" s="136" t="str">
        <f>IF(A143&lt;&gt;"",CONCATENATE('game1 (21)'!$C$4," - ",'game1 (21)'!$D$4, " ", UPPER('game1 (21)'!$E$4)),"")</f>
        <v xml:space="preserve">81 - 57 </v>
      </c>
      <c r="B144" s="137">
        <f>'game1 (21)'!D$32</f>
        <v>7</v>
      </c>
      <c r="C144" s="137">
        <f>'game1 (21)'!E$32</f>
        <v>20</v>
      </c>
      <c r="D144" s="138">
        <f>'game1 (21)'!R$32</f>
        <v>0.35</v>
      </c>
      <c r="E144" s="137">
        <f>'game1 (21)'!F$32</f>
        <v>13</v>
      </c>
      <c r="F144" s="137">
        <f>'game1 (21)'!G$32</f>
        <v>37</v>
      </c>
      <c r="G144" s="138">
        <f>'game1 (21)'!S$32</f>
        <v>0.35135135135135137</v>
      </c>
      <c r="H144" s="137">
        <f>'game1 (21)'!H$32</f>
        <v>10</v>
      </c>
      <c r="I144" s="137">
        <f>'game1 (21)'!I$32</f>
        <v>17</v>
      </c>
      <c r="J144" s="138">
        <f>'game1 (21)'!T$32</f>
        <v>0.58823529411764708</v>
      </c>
      <c r="K144" s="138">
        <f>'game1 (21)'!U$32</f>
        <v>0.35087719298245612</v>
      </c>
      <c r="L144" s="137">
        <f>'game1 (21)'!J$32</f>
        <v>8</v>
      </c>
      <c r="M144" s="137">
        <f>'game1 (21)'!K$32</f>
        <v>24</v>
      </c>
      <c r="N144" s="146">
        <f t="shared" si="15"/>
        <v>32</v>
      </c>
      <c r="O144" s="137">
        <f>'game1 (21)'!L$32</f>
        <v>13</v>
      </c>
      <c r="P144" s="146">
        <f>'game1 (21)'!M$32</f>
        <v>3</v>
      </c>
      <c r="Q144" s="137">
        <f>'game1 (21)'!N$32</f>
        <v>1</v>
      </c>
      <c r="R144" s="137">
        <f>'game1 (21)'!O$32</f>
        <v>12</v>
      </c>
      <c r="S144" s="146">
        <f>'game1 (21)'!P$32</f>
        <v>14</v>
      </c>
      <c r="T144" s="284"/>
      <c r="U144" s="284"/>
      <c r="V144" s="284"/>
      <c r="W144" s="284"/>
      <c r="X144" s="284"/>
      <c r="Y144" s="284"/>
      <c r="Z144" s="284"/>
      <c r="AA144" s="284"/>
      <c r="AB144" s="284"/>
      <c r="AC144" s="284"/>
    </row>
    <row r="145" spans="1:29" x14ac:dyDescent="0.25">
      <c r="A145" s="221" t="str">
        <f>IF('game1 (22)'!$C$2&lt;&gt;"",'game1 (22)'!$X$2,"")</f>
        <v>Southeast HS: 2/22/18</v>
      </c>
      <c r="B145" s="134">
        <f>'game1 (22)'!D$31</f>
        <v>8</v>
      </c>
      <c r="C145" s="134">
        <f>'game1 (22)'!E$31</f>
        <v>26</v>
      </c>
      <c r="D145" s="135">
        <f>'game1 (22)'!R$31</f>
        <v>0.30769230769230771</v>
      </c>
      <c r="E145" s="134">
        <f>'game1 (22)'!F$31</f>
        <v>12</v>
      </c>
      <c r="F145" s="134">
        <f>'game1 (22)'!G$31</f>
        <v>28</v>
      </c>
      <c r="G145" s="135">
        <f>'game1 (22)'!S$31</f>
        <v>0.42857142857142855</v>
      </c>
      <c r="H145" s="134">
        <f>'game1 (22)'!H$31</f>
        <v>6</v>
      </c>
      <c r="I145" s="134">
        <f>'game1 (22)'!I$31</f>
        <v>17</v>
      </c>
      <c r="J145" s="135">
        <f>'game1 (22)'!T$31</f>
        <v>0.35294117647058826</v>
      </c>
      <c r="K145" s="135">
        <f>'game1 (22)'!U$31</f>
        <v>0.37037037037037035</v>
      </c>
      <c r="L145" s="134">
        <f>'game1 (22)'!J$31</f>
        <v>10</v>
      </c>
      <c r="M145" s="134">
        <f>'game1 (22)'!K$31</f>
        <v>17</v>
      </c>
      <c r="N145" s="145">
        <f t="shared" si="15"/>
        <v>27</v>
      </c>
      <c r="O145" s="134">
        <f>'game1 (22)'!L$31</f>
        <v>12</v>
      </c>
      <c r="P145" s="145">
        <f>'game1 (22)'!M$31</f>
        <v>10</v>
      </c>
      <c r="Q145" s="134">
        <f>'game1 (22)'!N$31</f>
        <v>2</v>
      </c>
      <c r="R145" s="134">
        <f>'game1 (22)'!O$31</f>
        <v>14</v>
      </c>
      <c r="S145" s="145">
        <f>'game1 (22)'!P$31</f>
        <v>21</v>
      </c>
      <c r="T145" s="284" t="str">
        <f>IF(A145&lt;&gt;"",CONCATENATE('game1 (22)'!$B$36," - ",IF('game1 (22)'!$B$49=1,'game1 (22)'!$C$36,IF('game1 (22)'!$B$49=2,CONCATENATE('game1 (22)'!$C$36,": ",'game1 (22)'!$C$37),IF('game1 (22)'!$B$49=3,CONCATENATE('game1 (22)'!$C$36,": ",'game1 (22)'!$C$37,": ",'game1 (22)'!$C$38),IF('game1 (22)'!$B$49=4,CONCATENATE('game1 (22)'!$C$36,": ",'game1 (22)'!$C$37,": ",'game1 (22)'!$C$38,": ",'game1 (22)'!$C$39),CONCATENATE('game1 (22)'!$C$36,": ",'game1 (22)'!$C$37,": ",'game1 (22)'!$C$38,": ",'game1 (22)'!$C$39,": ",'game1 (22)'!$C$40)))))),"")</f>
        <v>15 - J Caylor, 12</v>
      </c>
      <c r="U145" s="284"/>
      <c r="V145" s="284"/>
      <c r="W145" s="284" t="str">
        <f>IF(A145&lt;&gt;"",CONCATENATE('game1 (22)'!$E$36," - ",IF('game1 (22)'!$E$49=1,'game1 (22)'!$F$36,IF('game1 (22)'!$E$49=2,CONCATENATE('game1 (22)'!$F$36,": ",'game1 (22)'!$F$37),IF('game1 (22)'!$E$49=3,CONCATENATE('game1 (22)'!$F$36,": ",'game1 (22)'!$F$37,": ",'game1 (22)'!$F$38),IF('game1 (22)'!$E$49=4,CONCATENATE('game1 (22)'!$F$36,": ",'game1 (22)'!$F$37,": ",'game1 (22)'!$F$38,": ",'game1 (22)'!$F$39),CONCATENATE('game1 (22)'!$F$36,": ",'game1 (22)'!$F$37,": ",'game1 (22)'!$F$38,": ",'game1 (22)'!$F$39,": ",'game1 (22)'!$F$40)))))),"")</f>
        <v>7 - J Caylor, 12</v>
      </c>
      <c r="X145" s="284"/>
      <c r="Y145" s="284"/>
      <c r="Z145" s="284" t="str">
        <f>IF(A145&lt;&gt;"",CONCATENATE('game1 (22)'!$H$36," - ",IF('game1 (22)'!$H$49=1,'game1 (22)'!$I$36,IF('game1 (22)'!$H$49=2,CONCATENATE('game1 (22)'!$I$36,": ",'game1 (22)'!$I$37),IF('game1 (22)'!$H$49=3,CONCATENATE('game1 (22)'!$I$36,": ",'game1 (22)'!$I$37,": ",'game1 (22)'!$I$38),IF('game1 (22)'!$H$49=4,CONCATENATE('game1 (22)'!$I$36,": ",'game1 (22)'!$I$37,": ",'game1 (22)'!$I$38,": ",'game1 (22)'!$I$39),CONCATENATE('game1 (22)'!$I$36,": ",'game1 (22)'!$I$37,": ",'game1 (22)'!$I$38,": ",'game1 (22)'!$I$39,": ",'game1 (22)'!$I$40)))))),"")</f>
        <v>4 - J Caylor, 12</v>
      </c>
      <c r="AA145" s="284"/>
      <c r="AB145" s="284"/>
      <c r="AC145" s="284"/>
    </row>
    <row r="146" spans="1:29" x14ac:dyDescent="0.25">
      <c r="A146" s="136" t="str">
        <f>IF(A145&lt;&gt;"",CONCATENATE('game1 (22)'!$C$4," - ",'game1 (22)'!$D$4, " ", UPPER('game1 (22)'!$E$4)),"")</f>
        <v xml:space="preserve">54 - 59 </v>
      </c>
      <c r="B146" s="137">
        <f>'game1 (22)'!D$32</f>
        <v>4</v>
      </c>
      <c r="C146" s="137">
        <f>'game1 (22)'!E$32</f>
        <v>12</v>
      </c>
      <c r="D146" s="138">
        <f>'game1 (22)'!R$32</f>
        <v>0.33333333333333331</v>
      </c>
      <c r="E146" s="137">
        <f>'game1 (22)'!F$32</f>
        <v>14</v>
      </c>
      <c r="F146" s="137">
        <f>'game1 (22)'!G$32</f>
        <v>31</v>
      </c>
      <c r="G146" s="138">
        <f>'game1 (22)'!S$32</f>
        <v>0.45161290322580644</v>
      </c>
      <c r="H146" s="137">
        <f>'game1 (22)'!H$32</f>
        <v>19</v>
      </c>
      <c r="I146" s="137">
        <f>'game1 (22)'!I$32</f>
        <v>26</v>
      </c>
      <c r="J146" s="138">
        <f>'game1 (22)'!T$32</f>
        <v>0.73076923076923073</v>
      </c>
      <c r="K146" s="138">
        <f>'game1 (22)'!U$32</f>
        <v>0.41860465116279072</v>
      </c>
      <c r="L146" s="137">
        <f>'game1 (22)'!J$32</f>
        <v>8</v>
      </c>
      <c r="M146" s="137">
        <f>'game1 (22)'!K$32</f>
        <v>25</v>
      </c>
      <c r="N146" s="146">
        <f t="shared" si="15"/>
        <v>33</v>
      </c>
      <c r="O146" s="137">
        <f>'game1 (22)'!L$32</f>
        <v>4</v>
      </c>
      <c r="P146" s="146">
        <f>'game1 (22)'!M$32</f>
        <v>5</v>
      </c>
      <c r="Q146" s="137">
        <f>'game1 (22)'!N$32</f>
        <v>4</v>
      </c>
      <c r="R146" s="137">
        <f>'game1 (22)'!O$32</f>
        <v>17</v>
      </c>
      <c r="S146" s="146">
        <f>'game1 (22)'!P$32</f>
        <v>18</v>
      </c>
      <c r="T146" s="284"/>
      <c r="U146" s="284"/>
      <c r="V146" s="284"/>
      <c r="W146" s="284"/>
      <c r="X146" s="284"/>
      <c r="Y146" s="284"/>
      <c r="Z146" s="284"/>
      <c r="AA146" s="284"/>
      <c r="AB146" s="284"/>
      <c r="AC146" s="284"/>
    </row>
    <row r="147" spans="1:29" x14ac:dyDescent="0.25">
      <c r="A147" s="221" t="str">
        <f>IF('game1 (23)'!$C$2&lt;&gt;"",'game1 (23)'!$X$2,"")</f>
        <v>Lusk   : 2/23/18</v>
      </c>
      <c r="B147" s="134">
        <f>'game1 (23)'!D$31</f>
        <v>10</v>
      </c>
      <c r="C147" s="134">
        <f>'game1 (23)'!E$31</f>
        <v>22</v>
      </c>
      <c r="D147" s="135">
        <f>'game1 (23)'!R$31</f>
        <v>0.45454545454545453</v>
      </c>
      <c r="E147" s="134">
        <f>'game1 (23)'!F$31</f>
        <v>20</v>
      </c>
      <c r="F147" s="134">
        <f>'game1 (23)'!G$31</f>
        <v>32</v>
      </c>
      <c r="G147" s="135">
        <f>'game1 (23)'!S$31</f>
        <v>0.625</v>
      </c>
      <c r="H147" s="134">
        <f>'game1 (23)'!H$31</f>
        <v>13</v>
      </c>
      <c r="I147" s="134">
        <f>'game1 (23)'!I$31</f>
        <v>23</v>
      </c>
      <c r="J147" s="135">
        <f>'game1 (23)'!T$31</f>
        <v>0.56521739130434778</v>
      </c>
      <c r="K147" s="135">
        <f>'game1 (23)'!U$31</f>
        <v>0.55555555555555558</v>
      </c>
      <c r="L147" s="134">
        <f>'game1 (23)'!J$31</f>
        <v>14</v>
      </c>
      <c r="M147" s="134">
        <f>'game1 (23)'!K$31</f>
        <v>26</v>
      </c>
      <c r="N147" s="145">
        <f t="shared" si="15"/>
        <v>40</v>
      </c>
      <c r="O147" s="134">
        <f>'game1 (23)'!L$31</f>
        <v>20</v>
      </c>
      <c r="P147" s="145">
        <f>'game1 (23)'!M$31</f>
        <v>15</v>
      </c>
      <c r="Q147" s="134">
        <f>'game1 (23)'!N$31</f>
        <v>0</v>
      </c>
      <c r="R147" s="134">
        <f>'game1 (23)'!O$31</f>
        <v>11</v>
      </c>
      <c r="S147" s="145">
        <f>'game1 (23)'!P$31</f>
        <v>16</v>
      </c>
      <c r="T147" s="284" t="str">
        <f>IF(A147&lt;&gt;"",CONCATENATE('game1 (23)'!$B$36," - ",IF('game1 (23)'!$B$49=1,'game1 (23)'!$C$36,IF('game1 (23)'!$B$49=2,CONCATENATE('game1 (23)'!$C$36,": ",'game1 (23)'!$C$37),IF('game1 (23)'!$B$49=3,CONCATENATE('game1 (23)'!$C$36,": ",'game1 (23)'!$C$37,": ",'game1 (23)'!$C$38),IF('game1 (23)'!$B$49=4,CONCATENATE('game1 (23)'!$C$36,": ",'game1 (23)'!$C$37,": ",'game1 (23)'!$C$38,": ",'game1 (23)'!$C$39),CONCATENATE('game1 (23)'!$C$36,": ",'game1 (23)'!$C$37,": ",'game1 (23)'!$C$38,": ",'game1 (23)'!$C$39,": ",'game1 (23)'!$C$40)))))),"")</f>
        <v>24 - P Watt, 24</v>
      </c>
      <c r="U147" s="284"/>
      <c r="V147" s="284"/>
      <c r="W147" s="284" t="str">
        <f>IF(A147&lt;&gt;"",CONCATENATE('game1 (23)'!$E$36," - ",IF('game1 (23)'!$E$49=1,'game1 (23)'!$F$36,IF('game1 (23)'!$E$49=2,CONCATENATE('game1 (23)'!$F$36,": ",'game1 (23)'!$F$37),IF('game1 (23)'!$E$49=3,CONCATENATE('game1 (23)'!$F$36,": ",'game1 (23)'!$F$37,": ",'game1 (23)'!$F$38),IF('game1 (23)'!$E$49=4,CONCATENATE('game1 (23)'!$F$36,": ",'game1 (23)'!$F$37,": ",'game1 (23)'!$F$38,": ",'game1 (23)'!$F$39),CONCATENATE('game1 (23)'!$F$36,": ",'game1 (23)'!$F$37,": ",'game1 (23)'!$F$38,": ",'game1 (23)'!$F$39,": ",'game1 (23)'!$F$40)))))),"")</f>
        <v>13 - C Louderback, 23</v>
      </c>
      <c r="X147" s="284"/>
      <c r="Y147" s="284"/>
      <c r="Z147" s="284" t="str">
        <f>IF(A147&lt;&gt;"",CONCATENATE('game1 (23)'!$H$36," - ",IF('game1 (23)'!$H$49=1,'game1 (23)'!$I$36,IF('game1 (23)'!$H$49=2,CONCATENATE('game1 (23)'!$I$36,": ",'game1 (23)'!$I$37),IF('game1 (23)'!$H$49=3,CONCATENATE('game1 (23)'!$I$36,": ",'game1 (23)'!$I$37,": ",'game1 (23)'!$I$38),IF('game1 (23)'!$H$49=4,CONCATENATE('game1 (23)'!$I$36,": ",'game1 (23)'!$I$37,": ",'game1 (23)'!$I$38,": ",'game1 (23)'!$I$39),CONCATENATE('game1 (23)'!$I$36,": ",'game1 (23)'!$I$37,": ",'game1 (23)'!$I$38,": ",'game1 (23)'!$I$39,": ",'game1 (23)'!$I$40)))))),"")</f>
        <v>6 - C Louderback, 23</v>
      </c>
      <c r="AA147" s="284"/>
      <c r="AB147" s="284"/>
      <c r="AC147" s="284"/>
    </row>
    <row r="148" spans="1:29" x14ac:dyDescent="0.25">
      <c r="A148" s="136" t="str">
        <f>IF(A147&lt;&gt;"",CONCATENATE('game1 (23)'!$C$4," - ",'game1 (23)'!$D$4, " ", UPPER('game1 (23)'!$E$4)),"")</f>
        <v xml:space="preserve">83 - 47 </v>
      </c>
      <c r="B148" s="137">
        <f>'game1 (23)'!D$32</f>
        <v>2</v>
      </c>
      <c r="C148" s="137">
        <f>'game1 (23)'!E$32</f>
        <v>6</v>
      </c>
      <c r="D148" s="138">
        <f>'game1 (23)'!R$32</f>
        <v>0.33333333333333331</v>
      </c>
      <c r="E148" s="137">
        <f>'game1 (23)'!F$32</f>
        <v>17</v>
      </c>
      <c r="F148" s="137">
        <f>'game1 (23)'!G$32</f>
        <v>46</v>
      </c>
      <c r="G148" s="138">
        <f>'game1 (23)'!S$32</f>
        <v>0.36956521739130432</v>
      </c>
      <c r="H148" s="137">
        <f>'game1 (23)'!H$32</f>
        <v>7</v>
      </c>
      <c r="I148" s="137">
        <f>'game1 (23)'!I$32</f>
        <v>18</v>
      </c>
      <c r="J148" s="138">
        <f>'game1 (23)'!T$32</f>
        <v>0.3888888888888889</v>
      </c>
      <c r="K148" s="138">
        <f>'game1 (23)'!U$32</f>
        <v>0.36538461538461536</v>
      </c>
      <c r="L148" s="137">
        <f>'game1 (23)'!J$32</f>
        <v>12</v>
      </c>
      <c r="M148" s="137">
        <f>'game1 (23)'!K$32</f>
        <v>15</v>
      </c>
      <c r="N148" s="146">
        <f t="shared" si="15"/>
        <v>27</v>
      </c>
      <c r="O148" s="137">
        <f>'game1 (23)'!L$32</f>
        <v>3</v>
      </c>
      <c r="P148" s="146">
        <f>'game1 (23)'!M$32</f>
        <v>5</v>
      </c>
      <c r="Q148" s="137">
        <f>'game1 (23)'!N$32</f>
        <v>1</v>
      </c>
      <c r="R148" s="137">
        <f>'game1 (23)'!O$32</f>
        <v>18</v>
      </c>
      <c r="S148" s="146">
        <f>'game1 (23)'!P$32</f>
        <v>18</v>
      </c>
      <c r="T148" s="284"/>
      <c r="U148" s="284"/>
      <c r="V148" s="284"/>
      <c r="W148" s="284"/>
      <c r="X148" s="284"/>
      <c r="Y148" s="284"/>
      <c r="Z148" s="284"/>
      <c r="AA148" s="284"/>
      <c r="AB148" s="284"/>
      <c r="AC148" s="284"/>
    </row>
    <row r="149" spans="1:29" x14ac:dyDescent="0.25">
      <c r="A149" s="221" t="str">
        <f>IF('game1 (24)'!$C$2&lt;&gt;"",'game1 (24)'!$X$2,"")</f>
        <v>Big Horn: 2/24/18</v>
      </c>
      <c r="B149" s="134">
        <f>'game1 (24)'!D$31</f>
        <v>3</v>
      </c>
      <c r="C149" s="134">
        <f>'game1 (24)'!E$31</f>
        <v>11</v>
      </c>
      <c r="D149" s="135">
        <f>'game1 (24)'!R$31</f>
        <v>0.27272727272727271</v>
      </c>
      <c r="E149" s="134">
        <f>'game1 (24)'!F$31</f>
        <v>21</v>
      </c>
      <c r="F149" s="134">
        <f>'game1 (24)'!G$31</f>
        <v>43</v>
      </c>
      <c r="G149" s="135">
        <f>'game1 (24)'!S$31</f>
        <v>0.48837209302325579</v>
      </c>
      <c r="H149" s="134">
        <f>'game1 (24)'!H$31</f>
        <v>22</v>
      </c>
      <c r="I149" s="134">
        <f>'game1 (24)'!I$31</f>
        <v>34</v>
      </c>
      <c r="J149" s="135">
        <f>'game1 (24)'!T$31</f>
        <v>0.6470588235294118</v>
      </c>
      <c r="K149" s="135">
        <f>'game1 (24)'!U$31</f>
        <v>0.44444444444444442</v>
      </c>
      <c r="L149" s="134">
        <f>'game1 (24)'!J$31</f>
        <v>16</v>
      </c>
      <c r="M149" s="134">
        <f>'game1 (24)'!K$31</f>
        <v>24</v>
      </c>
      <c r="N149" s="145">
        <f t="shared" si="15"/>
        <v>40</v>
      </c>
      <c r="O149" s="134">
        <f>'game1 (24)'!L$31</f>
        <v>13</v>
      </c>
      <c r="P149" s="145">
        <f>'game1 (24)'!M$31</f>
        <v>9</v>
      </c>
      <c r="Q149" s="134">
        <f>'game1 (24)'!N$31</f>
        <v>0</v>
      </c>
      <c r="R149" s="134">
        <f>'game1 (24)'!O$31</f>
        <v>15</v>
      </c>
      <c r="S149" s="145">
        <f>'game1 (24)'!P$31</f>
        <v>21</v>
      </c>
      <c r="T149" s="284" t="str">
        <f>IF(A149&lt;&gt;"",CONCATENATE('game1 (24)'!$B$36," - ",IF('game1 (24)'!$B$49=1,'game1 (24)'!$C$36,IF('game1 (24)'!$B$49=2,CONCATENATE('game1 (24)'!$C$36,": ",'game1 (24)'!$C$37),IF('game1 (24)'!$B$49=3,CONCATENATE('game1 (24)'!$C$36,": ",'game1 (24)'!$C$37,": ",'game1 (24)'!$C$38),IF('game1 (24)'!$B$49=4,CONCATENATE('game1 (24)'!$C$36,": ",'game1 (24)'!$C$37,": ",'game1 (24)'!$C$38,": ",'game1 (24)'!$C$39),CONCATENATE('game1 (24)'!$C$36,": ",'game1 (24)'!$C$37,": ",'game1 (24)'!$C$38,": ",'game1 (24)'!$C$39,": ",'game1 (24)'!$C$40)))))),"")</f>
        <v>30 - C Louderback, 23</v>
      </c>
      <c r="U149" s="284"/>
      <c r="V149" s="284"/>
      <c r="W149" s="284" t="str">
        <f>IF(A149&lt;&gt;"",CONCATENATE('game1 (24)'!$E$36," - ",IF('game1 (24)'!$E$49=1,'game1 (24)'!$F$36,IF('game1 (24)'!$E$49=2,CONCATENATE('game1 (24)'!$F$36,": ",'game1 (24)'!$F$37),IF('game1 (24)'!$E$49=3,CONCATENATE('game1 (24)'!$F$36,": ",'game1 (24)'!$F$37,": ",'game1 (24)'!$F$38),IF('game1 (24)'!$E$49=4,CONCATENATE('game1 (24)'!$F$36,": ",'game1 (24)'!$F$37,": ",'game1 (24)'!$F$38,": ",'game1 (24)'!$F$39),CONCATENATE('game1 (24)'!$F$36,": ",'game1 (24)'!$F$37,": ",'game1 (24)'!$F$38,": ",'game1 (24)'!$F$39,": ",'game1 (24)'!$F$40)))))),"")</f>
        <v>12 - P Watt, 24</v>
      </c>
      <c r="X149" s="284"/>
      <c r="Y149" s="284"/>
      <c r="Z149" s="284" t="str">
        <f>IF(A149&lt;&gt;"",CONCATENATE('game1 (24)'!$H$36," - ",IF('game1 (24)'!$H$49=1,'game1 (24)'!$I$36,IF('game1 (24)'!$H$49=2,CONCATENATE('game1 (24)'!$I$36,": ",'game1 (24)'!$I$37),IF('game1 (24)'!$H$49=3,CONCATENATE('game1 (24)'!$I$36,": ",'game1 (24)'!$I$37,": ",'game1 (24)'!$I$38),IF('game1 (24)'!$H$49=4,CONCATENATE('game1 (24)'!$I$36,": ",'game1 (24)'!$I$37,": ",'game1 (24)'!$I$38,": ",'game1 (24)'!$I$39),CONCATENATE('game1 (24)'!$I$36,": ",'game1 (24)'!$I$37,": ",'game1 (24)'!$I$38,": ",'game1 (24)'!$I$39,": ",'game1 (24)'!$I$40)))))),"")</f>
        <v>4 - P Watt, 24</v>
      </c>
      <c r="AA149" s="284"/>
      <c r="AB149" s="284"/>
      <c r="AC149" s="284"/>
    </row>
    <row r="150" spans="1:29" x14ac:dyDescent="0.25">
      <c r="A150" s="136" t="str">
        <f>IF(A149&lt;&gt;"",CONCATENATE('game1 (24)'!$C$4," - ",'game1 (24)'!$D$4, " ", UPPER('game1 (24)'!$E$4)),"")</f>
        <v xml:space="preserve">73 - 62 </v>
      </c>
      <c r="B150" s="137">
        <f>'game1 (24)'!D$32</f>
        <v>5</v>
      </c>
      <c r="C150" s="137">
        <f>'game1 (24)'!E$32</f>
        <v>21</v>
      </c>
      <c r="D150" s="138">
        <f>'game1 (24)'!R$32</f>
        <v>0.23809523809523808</v>
      </c>
      <c r="E150" s="137">
        <f>'game1 (24)'!F$32</f>
        <v>17</v>
      </c>
      <c r="F150" s="137">
        <f>'game1 (24)'!G$32</f>
        <v>36</v>
      </c>
      <c r="G150" s="138">
        <f>'game1 (24)'!S$32</f>
        <v>0.47222222222222221</v>
      </c>
      <c r="H150" s="137">
        <f>'game1 (24)'!H$32</f>
        <v>13</v>
      </c>
      <c r="I150" s="137">
        <f>'game1 (24)'!I$32</f>
        <v>20</v>
      </c>
      <c r="J150" s="138">
        <f>'game1 (24)'!T$32</f>
        <v>0.65</v>
      </c>
      <c r="K150" s="138">
        <f>'game1 (24)'!U$32</f>
        <v>0.38596491228070173</v>
      </c>
      <c r="L150" s="137">
        <f>'game1 (24)'!J$32</f>
        <v>13</v>
      </c>
      <c r="M150" s="137">
        <f>'game1 (24)'!K$32</f>
        <v>18</v>
      </c>
      <c r="N150" s="146">
        <f t="shared" si="15"/>
        <v>31</v>
      </c>
      <c r="O150" s="137">
        <f>'game1 (24)'!L$32</f>
        <v>7</v>
      </c>
      <c r="P150" s="146">
        <f>'game1 (24)'!M$32</f>
        <v>3</v>
      </c>
      <c r="Q150" s="137">
        <f>'game1 (24)'!N$32</f>
        <v>0</v>
      </c>
      <c r="R150" s="137">
        <f>'game1 (24)'!O$32</f>
        <v>22</v>
      </c>
      <c r="S150" s="146">
        <f>'game1 (24)'!P$32</f>
        <v>28</v>
      </c>
      <c r="T150" s="284"/>
      <c r="U150" s="284"/>
      <c r="V150" s="284"/>
      <c r="W150" s="284"/>
      <c r="X150" s="284"/>
      <c r="Y150" s="284"/>
      <c r="Z150" s="284"/>
      <c r="AA150" s="284"/>
      <c r="AB150" s="284"/>
      <c r="AC150" s="284"/>
    </row>
    <row r="151" spans="1:29" x14ac:dyDescent="0.25">
      <c r="A151" s="221" t="str">
        <f>IF('game1 (25)'!$C$2&lt;&gt;"",'game1 (25)'!$X$2,"")</f>
        <v>Wright  : 2/24/18</v>
      </c>
      <c r="B151" s="134">
        <f>'game1 (25)'!D$31</f>
        <v>9</v>
      </c>
      <c r="C151" s="134">
        <f>'game1 (25)'!E$31</f>
        <v>29</v>
      </c>
      <c r="D151" s="135">
        <f>'game1 (25)'!R$31</f>
        <v>0.31034482758620691</v>
      </c>
      <c r="E151" s="134">
        <f>'game1 (25)'!F$31</f>
        <v>18</v>
      </c>
      <c r="F151" s="134">
        <f>'game1 (25)'!G$31</f>
        <v>38</v>
      </c>
      <c r="G151" s="135">
        <f>'game1 (25)'!S$31</f>
        <v>0.47368421052631576</v>
      </c>
      <c r="H151" s="134">
        <f>'game1 (25)'!H$31</f>
        <v>19</v>
      </c>
      <c r="I151" s="134">
        <f>'game1 (25)'!I$31</f>
        <v>26</v>
      </c>
      <c r="J151" s="135">
        <f>'game1 (25)'!T$31</f>
        <v>0.73076923076923073</v>
      </c>
      <c r="K151" s="135">
        <f>'game1 (25)'!U$31</f>
        <v>0.40298507462686567</v>
      </c>
      <c r="L151" s="134">
        <f>'game1 (25)'!J$31</f>
        <v>18</v>
      </c>
      <c r="M151" s="134">
        <f>'game1 (25)'!K$31</f>
        <v>24</v>
      </c>
      <c r="N151" s="145">
        <f t="shared" si="15"/>
        <v>42</v>
      </c>
      <c r="O151" s="134">
        <f>'game1 (25)'!L$31</f>
        <v>23</v>
      </c>
      <c r="P151" s="145">
        <f>'game1 (25)'!M$31</f>
        <v>14</v>
      </c>
      <c r="Q151" s="134">
        <f>'game1 (25)'!N$31</f>
        <v>0</v>
      </c>
      <c r="R151" s="134">
        <f>'game1 (25)'!O$31</f>
        <v>7</v>
      </c>
      <c r="S151" s="145">
        <f>'game1 (25)'!P$31</f>
        <v>12</v>
      </c>
      <c r="T151" s="284" t="str">
        <f>IF(A151&lt;&gt;"",CONCATENATE('game1 (25)'!$B$36," - ",IF('game1 (25)'!$B$49=1,'game1 (25)'!$C$36,IF('game1 (25)'!$B$49=2,CONCATENATE('game1 (25)'!$C$36,": ",'game1 (25)'!$C$37),IF('game1 (25)'!$B$49=3,CONCATENATE('game1 (25)'!$C$36,": ",'game1 (25)'!$C$37,": ",'game1 (25)'!$C$38),IF('game1 (25)'!$B$49=4,CONCATENATE('game1 (25)'!$C$36,": ",'game1 (25)'!$C$37,": ",'game1 (25)'!$C$38,": ",'game1 (25)'!$C$39),CONCATENATE('game1 (25)'!$C$36,": ",'game1 (25)'!$C$37,": ",'game1 (25)'!$C$38,": ",'game1 (25)'!$C$39,": ",'game1 (25)'!$C$40)))))),"")</f>
        <v>30 - P Watt, 24</v>
      </c>
      <c r="U151" s="284"/>
      <c r="V151" s="284"/>
      <c r="W151" s="284" t="str">
        <f>IF(A151&lt;&gt;"",CONCATENATE('game1 (25)'!$E$36," - ",IF('game1 (25)'!$E$49=1,'game1 (25)'!$F$36,IF('game1 (25)'!$E$49=2,CONCATENATE('game1 (25)'!$F$36,": ",'game1 (25)'!$F$37),IF('game1 (25)'!$E$49=3,CONCATENATE('game1 (25)'!$F$36,": ",'game1 (25)'!$F$37,": ",'game1 (25)'!$F$38),IF('game1 (25)'!$E$49=4,CONCATENATE('game1 (25)'!$F$36,": ",'game1 (25)'!$F$37,": ",'game1 (25)'!$F$38,": ",'game1 (25)'!$F$39),CONCATENATE('game1 (25)'!$F$36,": ",'game1 (25)'!$F$37,": ",'game1 (25)'!$F$38,": ",'game1 (25)'!$F$39,": ",'game1 (25)'!$F$40)))))),"")</f>
        <v>8 - B Bruce, 22</v>
      </c>
      <c r="X151" s="284"/>
      <c r="Y151" s="284"/>
      <c r="Z151" s="284" t="str">
        <f>IF(A151&lt;&gt;"",CONCATENATE('game1 (25)'!$H$36," - ",IF('game1 (25)'!$H$49=1,'game1 (25)'!$I$36,IF('game1 (25)'!$H$49=2,CONCATENATE('game1 (25)'!$I$36,": ",'game1 (25)'!$I$37),IF('game1 (25)'!$H$49=3,CONCATENATE('game1 (25)'!$I$36,": ",'game1 (25)'!$I$37,": ",'game1 (25)'!$I$38),IF('game1 (25)'!$H$49=4,CONCATENATE('game1 (25)'!$I$36,": ",'game1 (25)'!$I$37,": ",'game1 (25)'!$I$38,": ",'game1 (25)'!$I$39),CONCATENATE('game1 (25)'!$I$36,": ",'game1 (25)'!$I$37,": ",'game1 (25)'!$I$38,": ",'game1 (25)'!$I$39,": ",'game1 (25)'!$I$40)))))),"")</f>
        <v>8 - C Louderback, 23</v>
      </c>
      <c r="AA151" s="284"/>
      <c r="AB151" s="284"/>
      <c r="AC151" s="284"/>
    </row>
    <row r="152" spans="1:29" x14ac:dyDescent="0.25">
      <c r="A152" s="136" t="str">
        <f>IF(A151&lt;&gt;"",CONCATENATE('game1 (25)'!$C$4," - ",'game1 (25)'!$D$4, " ", UPPER('game1 (25)'!$E$4)),"")</f>
        <v xml:space="preserve">82 - 56 </v>
      </c>
      <c r="B152" s="137">
        <f>'game1 (25)'!D$32</f>
        <v>2</v>
      </c>
      <c r="C152" s="137">
        <f>'game1 (25)'!E$32</f>
        <v>8</v>
      </c>
      <c r="D152" s="138">
        <f>'game1 (25)'!R$32</f>
        <v>0.25</v>
      </c>
      <c r="E152" s="137">
        <f>'game1 (25)'!F$32</f>
        <v>21</v>
      </c>
      <c r="F152" s="137">
        <f>'game1 (25)'!G$32</f>
        <v>45</v>
      </c>
      <c r="G152" s="138">
        <f>'game1 (25)'!S$32</f>
        <v>0.46666666666666667</v>
      </c>
      <c r="H152" s="137">
        <f>'game1 (25)'!H$32</f>
        <v>8</v>
      </c>
      <c r="I152" s="137">
        <f>'game1 (25)'!I$32</f>
        <v>11</v>
      </c>
      <c r="J152" s="138">
        <f>'game1 (25)'!T$32</f>
        <v>0.72727272727272729</v>
      </c>
      <c r="K152" s="138">
        <f>'game1 (25)'!U$32</f>
        <v>0.43396226415094341</v>
      </c>
      <c r="L152" s="137">
        <f>'game1 (25)'!J$32</f>
        <v>7</v>
      </c>
      <c r="M152" s="137">
        <f>'game1 (25)'!K$32</f>
        <v>25</v>
      </c>
      <c r="N152" s="146">
        <f t="shared" si="15"/>
        <v>32</v>
      </c>
      <c r="O152" s="137">
        <f>'game1 (25)'!L$32</f>
        <v>14</v>
      </c>
      <c r="P152" s="146">
        <f>'game1 (25)'!M$32</f>
        <v>3</v>
      </c>
      <c r="Q152" s="137">
        <f>'game1 (25)'!N$32</f>
        <v>0</v>
      </c>
      <c r="R152" s="137">
        <f>'game1 (25)'!O$32</f>
        <v>22</v>
      </c>
      <c r="S152" s="146">
        <f>'game1 (25)'!P$32</f>
        <v>17</v>
      </c>
      <c r="T152" s="284"/>
      <c r="U152" s="284"/>
      <c r="V152" s="284"/>
      <c r="W152" s="284"/>
      <c r="X152" s="284"/>
      <c r="Y152" s="284"/>
      <c r="Z152" s="284"/>
      <c r="AA152" s="284"/>
      <c r="AB152" s="284"/>
      <c r="AC152" s="284"/>
    </row>
    <row r="153" spans="1:29" x14ac:dyDescent="0.25">
      <c r="A153" s="221" t="str">
        <f>IF('game1 (26)'!$C$2&lt;&gt;"",'game1 (26)'!$X$2,"")</f>
        <v>Wyoming Indian: 3/1/18</v>
      </c>
      <c r="B153" s="134">
        <f>'game1 (26)'!D$31</f>
        <v>5</v>
      </c>
      <c r="C153" s="134">
        <f>'game1 (26)'!E$31</f>
        <v>16</v>
      </c>
      <c r="D153" s="135">
        <f>'game1 (26)'!R$31</f>
        <v>0.3125</v>
      </c>
      <c r="E153" s="134">
        <f>'game1 (26)'!F$31</f>
        <v>18</v>
      </c>
      <c r="F153" s="134">
        <f>'game1 (26)'!G$31</f>
        <v>31</v>
      </c>
      <c r="G153" s="135">
        <f>'game1 (26)'!S$31</f>
        <v>0.58064516129032262</v>
      </c>
      <c r="H153" s="134">
        <f>'game1 (26)'!H$31</f>
        <v>16</v>
      </c>
      <c r="I153" s="134">
        <f>'game1 (26)'!I$31</f>
        <v>25</v>
      </c>
      <c r="J153" s="135">
        <f>'game1 (26)'!T$31</f>
        <v>0.64</v>
      </c>
      <c r="K153" s="135">
        <f>'game1 (26)'!U$31</f>
        <v>0.48936170212765956</v>
      </c>
      <c r="L153" s="134">
        <f>'game1 (26)'!J$31</f>
        <v>10</v>
      </c>
      <c r="M153" s="134">
        <f>'game1 (26)'!K$31</f>
        <v>31</v>
      </c>
      <c r="N153" s="145">
        <f t="shared" si="15"/>
        <v>41</v>
      </c>
      <c r="O153" s="134">
        <f>'game1 (26)'!L$31</f>
        <v>15</v>
      </c>
      <c r="P153" s="145">
        <f>'game1 (26)'!M$31</f>
        <v>9</v>
      </c>
      <c r="Q153" s="134">
        <f>'game1 (26)'!N$31</f>
        <v>1</v>
      </c>
      <c r="R153" s="134">
        <f>'game1 (26)'!O$31</f>
        <v>12</v>
      </c>
      <c r="S153" s="145">
        <f>'game1 (26)'!P$31</f>
        <v>14</v>
      </c>
      <c r="T153" s="284" t="str">
        <f>IF(A153&lt;&gt;"",CONCATENATE('game1 (26)'!$B$36," - ",IF('game1 (26)'!$B$49=1,'game1 (26)'!$C$36,IF('game1 (26)'!$B$49=2,CONCATENATE('game1 (26)'!$C$36,": ",'game1 (26)'!$C$37),IF('game1 (26)'!$B$49=3,CONCATENATE('game1 (26)'!$C$36,": ",'game1 (26)'!$C$37,": ",'game1 (26)'!$C$38),IF('game1 (26)'!$B$49=4,CONCATENATE('game1 (26)'!$C$36,": ",'game1 (26)'!$C$37,": ",'game1 (26)'!$C$38,": ",'game1 (26)'!$C$39),CONCATENATE('game1 (26)'!$C$36,": ",'game1 (26)'!$C$37,": ",'game1 (26)'!$C$38,": ",'game1 (26)'!$C$39,": ",'game1 (26)'!$C$40)))))),"")</f>
        <v>28 - C Louderback, 23</v>
      </c>
      <c r="U153" s="284"/>
      <c r="V153" s="284"/>
      <c r="W153" s="284" t="str">
        <f>IF(A153&lt;&gt;"",CONCATENATE('game1 (26)'!$E$36," - ",IF('game1 (26)'!$E$49=1,'game1 (26)'!$F$36,IF('game1 (26)'!$E$49=2,CONCATENATE('game1 (26)'!$F$36,": ",'game1 (26)'!$F$37),IF('game1 (26)'!$E$49=3,CONCATENATE('game1 (26)'!$F$36,": ",'game1 (26)'!$F$37,": ",'game1 (26)'!$F$38),IF('game1 (26)'!$E$49=4,CONCATENATE('game1 (26)'!$F$36,": ",'game1 (26)'!$F$37,": ",'game1 (26)'!$F$38,": ",'game1 (26)'!$F$39),CONCATENATE('game1 (26)'!$F$36,": ",'game1 (26)'!$F$37,": ",'game1 (26)'!$F$38,": ",'game1 (26)'!$F$39,": ",'game1 (26)'!$F$40)))))),"")</f>
        <v>14 - C Louderback, 23</v>
      </c>
      <c r="X153" s="284"/>
      <c r="Y153" s="284"/>
      <c r="Z153" s="284" t="str">
        <f>IF(A153&lt;&gt;"",CONCATENATE('game1 (26)'!$H$36," - ",IF('game1 (26)'!$H$49=1,'game1 (26)'!$I$36,IF('game1 (26)'!$H$49=2,CONCATENATE('game1 (26)'!$I$36,": ",'game1 (26)'!$I$37),IF('game1 (26)'!$H$49=3,CONCATENATE('game1 (26)'!$I$36,": ",'game1 (26)'!$I$37,": ",'game1 (26)'!$I$38),IF('game1 (26)'!$H$49=4,CONCATENATE('game1 (26)'!$I$36,": ",'game1 (26)'!$I$37,": ",'game1 (26)'!$I$38,": ",'game1 (26)'!$I$39),CONCATENATE('game1 (26)'!$I$36,": ",'game1 (26)'!$I$37,": ",'game1 (26)'!$I$38,": ",'game1 (26)'!$I$39,": ",'game1 (26)'!$I$40)))))),"")</f>
        <v>4 - D Barritt, 20: J Claycomb, 10</v>
      </c>
      <c r="AA153" s="284"/>
      <c r="AB153" s="284"/>
      <c r="AC153" s="284"/>
    </row>
    <row r="154" spans="1:29" x14ac:dyDescent="0.25">
      <c r="A154" s="136" t="str">
        <f>IF(A153&lt;&gt;"",CONCATENATE('game1 (26)'!$C$4," - ",'game1 (26)'!$D$4, " ", UPPER('game1 (26)'!$E$4)),"")</f>
        <v xml:space="preserve">67 - 55 </v>
      </c>
      <c r="B154" s="137">
        <f>'game1 (26)'!D$32</f>
        <v>6</v>
      </c>
      <c r="C154" s="137">
        <f>'game1 (26)'!E$32</f>
        <v>23</v>
      </c>
      <c r="D154" s="138">
        <f>'game1 (26)'!R$32</f>
        <v>0.2608695652173913</v>
      </c>
      <c r="E154" s="137">
        <f>'game1 (26)'!F$32</f>
        <v>14</v>
      </c>
      <c r="F154" s="137">
        <f>'game1 (26)'!G$32</f>
        <v>29</v>
      </c>
      <c r="G154" s="138">
        <f>'game1 (26)'!S$32</f>
        <v>0.48275862068965519</v>
      </c>
      <c r="H154" s="137">
        <f>'game1 (26)'!H$32</f>
        <v>9</v>
      </c>
      <c r="I154" s="137">
        <f>'game1 (26)'!I$32</f>
        <v>17</v>
      </c>
      <c r="J154" s="138">
        <f>'game1 (26)'!T$32</f>
        <v>0.52941176470588236</v>
      </c>
      <c r="K154" s="138">
        <f>'game1 (26)'!U$32</f>
        <v>0.38461538461538464</v>
      </c>
      <c r="L154" s="137">
        <f>'game1 (26)'!J$32</f>
        <v>6</v>
      </c>
      <c r="M154" s="137">
        <f>'game1 (26)'!K$32</f>
        <v>19</v>
      </c>
      <c r="N154" s="146">
        <f t="shared" si="15"/>
        <v>25</v>
      </c>
      <c r="O154" s="137">
        <f>'game1 (26)'!L$32</f>
        <v>6</v>
      </c>
      <c r="P154" s="146">
        <f>'game1 (26)'!M$32</f>
        <v>7</v>
      </c>
      <c r="Q154" s="137">
        <f>'game1 (26)'!N$32</f>
        <v>1</v>
      </c>
      <c r="R154" s="137">
        <f>'game1 (26)'!O$32</f>
        <v>13</v>
      </c>
      <c r="S154" s="146">
        <f>'game1 (26)'!P$32</f>
        <v>22</v>
      </c>
      <c r="T154" s="284"/>
      <c r="U154" s="284"/>
      <c r="V154" s="284"/>
      <c r="W154" s="284"/>
      <c r="X154" s="284"/>
      <c r="Y154" s="284"/>
      <c r="Z154" s="284"/>
      <c r="AA154" s="284"/>
      <c r="AB154" s="284"/>
      <c r="AC154" s="284"/>
    </row>
    <row r="155" spans="1:29" x14ac:dyDescent="0.25">
      <c r="A155" s="221" t="str">
        <f>IF('game1 (27)'!$C$2&lt;&gt;"",'game1 (27)'!$X$2,"")</f>
        <v>Pine Bluffs  : 3/2/18</v>
      </c>
      <c r="B155" s="134">
        <f>'game1 (27)'!D$31</f>
        <v>5</v>
      </c>
      <c r="C155" s="134">
        <f>'game1 (27)'!E$31</f>
        <v>16</v>
      </c>
      <c r="D155" s="135">
        <f>'game1 (27)'!R$31</f>
        <v>0.3125</v>
      </c>
      <c r="E155" s="134">
        <f>'game1 (27)'!F$31</f>
        <v>14</v>
      </c>
      <c r="F155" s="134">
        <f>'game1 (27)'!G$31</f>
        <v>36</v>
      </c>
      <c r="G155" s="135">
        <f>'game1 (27)'!S$31</f>
        <v>0.3888888888888889</v>
      </c>
      <c r="H155" s="134">
        <f>'game1 (27)'!H$31</f>
        <v>6</v>
      </c>
      <c r="I155" s="134">
        <f>'game1 (27)'!I$31</f>
        <v>8</v>
      </c>
      <c r="J155" s="135">
        <f>'game1 (27)'!T$31</f>
        <v>0.75</v>
      </c>
      <c r="K155" s="135">
        <f>'game1 (27)'!U$31</f>
        <v>0.36538461538461536</v>
      </c>
      <c r="L155" s="134">
        <f>'game1 (27)'!J$31</f>
        <v>8</v>
      </c>
      <c r="M155" s="134">
        <f>'game1 (27)'!K$31</f>
        <v>21</v>
      </c>
      <c r="N155" s="145">
        <f t="shared" si="15"/>
        <v>29</v>
      </c>
      <c r="O155" s="134">
        <f>'game1 (27)'!L$31</f>
        <v>9</v>
      </c>
      <c r="P155" s="145">
        <f>'game1 (27)'!M$31</f>
        <v>5</v>
      </c>
      <c r="Q155" s="134">
        <f>'game1 (27)'!N$31</f>
        <v>0</v>
      </c>
      <c r="R155" s="134">
        <f>'game1 (27)'!O$31</f>
        <v>15</v>
      </c>
      <c r="S155" s="145">
        <f>'game1 (27)'!P$31</f>
        <v>18</v>
      </c>
      <c r="T155" s="284" t="str">
        <f>IF(A155&lt;&gt;"",CONCATENATE('game1 (27)'!$B$36," - ",IF('game1 (27)'!$B$49=1,'game1 (27)'!$C$36,IF('game1 (27)'!$B$49=2,CONCATENATE('game1 (27)'!$C$36,": ",'game1 (27)'!$C$37),IF('game1 (27)'!$B$49=3,CONCATENATE('game1 (27)'!$C$36,": ",'game1 (27)'!$C$37,": ",'game1 (27)'!$C$38),IF('game1 (27)'!$B$49=4,CONCATENATE('game1 (27)'!$C$36,": ",'game1 (27)'!$C$37,": ",'game1 (27)'!$C$38,": ",'game1 (27)'!$C$39),CONCATENATE('game1 (27)'!$C$36,": ",'game1 (27)'!$C$37,": ",'game1 (27)'!$C$38,": ",'game1 (27)'!$C$39,": ",'game1 (27)'!$C$40)))))),"")</f>
        <v>18 - P Watt, 24</v>
      </c>
      <c r="U155" s="284"/>
      <c r="V155" s="284"/>
      <c r="W155" s="284" t="str">
        <f>IF(A155&lt;&gt;"",CONCATENATE('game1 (27)'!$E$36," - ",IF('game1 (27)'!$E$49=1,'game1 (27)'!$F$36,IF('game1 (27)'!$E$49=2,CONCATENATE('game1 (27)'!$F$36,": ",'game1 (27)'!$F$37),IF('game1 (27)'!$E$49=3,CONCATENATE('game1 (27)'!$F$36,": ",'game1 (27)'!$F$37,": ",'game1 (27)'!$F$38),IF('game1 (27)'!$E$49=4,CONCATENATE('game1 (27)'!$F$36,": ",'game1 (27)'!$F$37,": ",'game1 (27)'!$F$38,": ",'game1 (27)'!$F$39),CONCATENATE('game1 (27)'!$F$36,": ",'game1 (27)'!$F$37,": ",'game1 (27)'!$F$38,": ",'game1 (27)'!$F$39,": ",'game1 (27)'!$F$40)))))),"")</f>
        <v>8 - P Watt, 24</v>
      </c>
      <c r="X155" s="284"/>
      <c r="Y155" s="284"/>
      <c r="Z155" s="284" t="str">
        <f>IF(A155&lt;&gt;"",CONCATENATE('game1 (27)'!$H$36," - ",IF('game1 (27)'!$H$49=1,'game1 (27)'!$I$36,IF('game1 (27)'!$H$49=2,CONCATENATE('game1 (27)'!$I$36,": ",'game1 (27)'!$I$37),IF('game1 (27)'!$H$49=3,CONCATENATE('game1 (27)'!$I$36,": ",'game1 (27)'!$I$37,": ",'game1 (27)'!$I$38),IF('game1 (27)'!$H$49=4,CONCATENATE('game1 (27)'!$I$36,": ",'game1 (27)'!$I$37,": ",'game1 (27)'!$I$38,": ",'game1 (27)'!$I$39),CONCATENATE('game1 (27)'!$I$36,": ",'game1 (27)'!$I$37,": ",'game1 (27)'!$I$38,": ",'game1 (27)'!$I$39,": ",'game1 (27)'!$I$40)))))),"")</f>
        <v>2 - J Caylor, 12: C Louderback, 23: B Bruce, 22</v>
      </c>
      <c r="AA155" s="284"/>
      <c r="AB155" s="284"/>
      <c r="AC155" s="284"/>
    </row>
    <row r="156" spans="1:29" x14ac:dyDescent="0.25">
      <c r="A156" s="136" t="str">
        <f>IF(A155&lt;&gt;"",CONCATENATE('game1 (27)'!$C$4," - ",'game1 (27)'!$D$4, " ", UPPER('game1 (27)'!$E$4)),"")</f>
        <v xml:space="preserve">49 - 60 </v>
      </c>
      <c r="B156" s="137">
        <f>'game1 (27)'!D$32</f>
        <v>3</v>
      </c>
      <c r="C156" s="137">
        <f>'game1 (27)'!E$32</f>
        <v>12</v>
      </c>
      <c r="D156" s="138">
        <f>'game1 (27)'!R$32</f>
        <v>0.25</v>
      </c>
      <c r="E156" s="137">
        <f>'game1 (27)'!F$32</f>
        <v>22</v>
      </c>
      <c r="F156" s="137">
        <f>'game1 (27)'!G$32</f>
        <v>40</v>
      </c>
      <c r="G156" s="138">
        <f>'game1 (27)'!S$32</f>
        <v>0.55000000000000004</v>
      </c>
      <c r="H156" s="137">
        <f>'game1 (27)'!H$32</f>
        <v>7</v>
      </c>
      <c r="I156" s="137">
        <f>'game1 (27)'!I$32</f>
        <v>12</v>
      </c>
      <c r="J156" s="138">
        <f>'game1 (27)'!T$32</f>
        <v>0.58333333333333337</v>
      </c>
      <c r="K156" s="138">
        <f>'game1 (27)'!U$32</f>
        <v>0.48076923076923078</v>
      </c>
      <c r="L156" s="137">
        <f>'game1 (27)'!J$32</f>
        <v>7</v>
      </c>
      <c r="M156" s="137">
        <f>'game1 (27)'!K$32</f>
        <v>24</v>
      </c>
      <c r="N156" s="146">
        <f t="shared" si="15"/>
        <v>31</v>
      </c>
      <c r="O156" s="137">
        <f>'game1 (27)'!L$32</f>
        <v>1</v>
      </c>
      <c r="P156" s="146">
        <f>'game1 (27)'!M$32</f>
        <v>8</v>
      </c>
      <c r="Q156" s="137">
        <f>'game1 (27)'!N$32</f>
        <v>1</v>
      </c>
      <c r="R156" s="137">
        <f>'game1 (27)'!O$32</f>
        <v>11</v>
      </c>
      <c r="S156" s="146">
        <f>'game1 (27)'!P$32</f>
        <v>15</v>
      </c>
      <c r="T156" s="284"/>
      <c r="U156" s="284"/>
      <c r="V156" s="284"/>
      <c r="W156" s="284"/>
      <c r="X156" s="284"/>
      <c r="Y156" s="284"/>
      <c r="Z156" s="284"/>
      <c r="AA156" s="284"/>
      <c r="AB156" s="284"/>
      <c r="AC156" s="284"/>
    </row>
    <row r="157" spans="1:29" x14ac:dyDescent="0.25">
      <c r="A157" s="221" t="str">
        <f>IF('game1 (28)'!$C$2&lt;&gt;"",'game1 (28)'!$X$2,"")</f>
        <v>Rocky Mountain: 3/3/18</v>
      </c>
      <c r="B157" s="134">
        <f>'game1 (28)'!D$31</f>
        <v>6</v>
      </c>
      <c r="C157" s="134">
        <f>'game1 (28)'!E$31</f>
        <v>29</v>
      </c>
      <c r="D157" s="135">
        <f>'game1 (28)'!R$31</f>
        <v>0.20689655172413793</v>
      </c>
      <c r="E157" s="134">
        <f>'game1 (28)'!F$31</f>
        <v>13</v>
      </c>
      <c r="F157" s="134">
        <f>'game1 (28)'!G$31</f>
        <v>29</v>
      </c>
      <c r="G157" s="135">
        <f>'game1 (28)'!S$31</f>
        <v>0.44827586206896552</v>
      </c>
      <c r="H157" s="134">
        <f>'game1 (28)'!H$31</f>
        <v>12</v>
      </c>
      <c r="I157" s="134">
        <f>'game1 (28)'!I$31</f>
        <v>23</v>
      </c>
      <c r="J157" s="135">
        <f>'game1 (28)'!T$31</f>
        <v>0.52173913043478259</v>
      </c>
      <c r="K157" s="135">
        <f>'game1 (28)'!U$31</f>
        <v>0.32758620689655171</v>
      </c>
      <c r="L157" s="134">
        <f>'game1 (28)'!J$31</f>
        <v>16</v>
      </c>
      <c r="M157" s="134">
        <f>'game1 (28)'!K$31</f>
        <v>14</v>
      </c>
      <c r="N157" s="145">
        <f t="shared" si="15"/>
        <v>30</v>
      </c>
      <c r="O157" s="134">
        <f>'game1 (28)'!L$31</f>
        <v>12</v>
      </c>
      <c r="P157" s="145">
        <f>'game1 (28)'!M$31</f>
        <v>14</v>
      </c>
      <c r="Q157" s="134">
        <f>'game1 (28)'!N$31</f>
        <v>1</v>
      </c>
      <c r="R157" s="134">
        <f>'game1 (28)'!O$31</f>
        <v>19</v>
      </c>
      <c r="S157" s="145">
        <f>'game1 (28)'!P$31</f>
        <v>17</v>
      </c>
      <c r="T157" s="284" t="str">
        <f>IF(A157&lt;&gt;"",CONCATENATE('game1 (28)'!$B$36," - ",IF('game1 (28)'!$B$49=1,'game1 (28)'!$C$36,IF('game1 (28)'!$B$49=2,CONCATENATE('game1 (28)'!$C$36,": ",'game1 (28)'!$C$37),IF('game1 (28)'!$B$49=3,CONCATENATE('game1 (28)'!$C$36,": ",'game1 (28)'!$C$37,": ",'game1 (28)'!$C$38),IF('game1 (28)'!$B$49=4,CONCATENATE('game1 (28)'!$C$36,": ",'game1 (28)'!$C$37,": ",'game1 (28)'!$C$38,": ",'game1 (28)'!$C$39),CONCATENATE('game1 (28)'!$C$36,": ",'game1 (28)'!$C$37,": ",'game1 (28)'!$C$38,": ",'game1 (28)'!$C$39,": ",'game1 (28)'!$C$40)))))),"")</f>
        <v>23 - P Watt, 24</v>
      </c>
      <c r="U157" s="284"/>
      <c r="V157" s="284"/>
      <c r="W157" s="284" t="str">
        <f>IF(A157&lt;&gt;"",CONCATENATE('game1 (28)'!$E$36," - ",IF('game1 (28)'!$E$49=1,'game1 (28)'!$F$36,IF('game1 (28)'!$E$49=2,CONCATENATE('game1 (28)'!$F$36,": ",'game1 (28)'!$F$37),IF('game1 (28)'!$E$49=3,CONCATENATE('game1 (28)'!$F$36,": ",'game1 (28)'!$F$37,": ",'game1 (28)'!$F$38),IF('game1 (28)'!$E$49=4,CONCATENATE('game1 (28)'!$F$36,": ",'game1 (28)'!$F$37,": ",'game1 (28)'!$F$38,": ",'game1 (28)'!$F$39),CONCATENATE('game1 (28)'!$F$36,": ",'game1 (28)'!$F$37,": ",'game1 (28)'!$F$38,": ",'game1 (28)'!$F$39,": ",'game1 (28)'!$F$40)))))),"")</f>
        <v>10 - C Louderback, 23</v>
      </c>
      <c r="X157" s="284"/>
      <c r="Y157" s="284"/>
      <c r="Z157" s="284" t="str">
        <f>IF(A157&lt;&gt;"",CONCATENATE('game1 (28)'!$H$36," - ",IF('game1 (28)'!$H$49=1,'game1 (28)'!$I$36,IF('game1 (28)'!$H$49=2,CONCATENATE('game1 (28)'!$I$36,": ",'game1 (28)'!$I$37),IF('game1 (28)'!$H$49=3,CONCATENATE('game1 (28)'!$I$36,": ",'game1 (28)'!$I$37,": ",'game1 (28)'!$I$38),IF('game1 (28)'!$H$49=4,CONCATENATE('game1 (28)'!$I$36,": ",'game1 (28)'!$I$37,": ",'game1 (28)'!$I$38,": ",'game1 (28)'!$I$39),CONCATENATE('game1 (28)'!$I$36,": ",'game1 (28)'!$I$37,": ",'game1 (28)'!$I$38,": ",'game1 (28)'!$I$39,": ",'game1 (28)'!$I$40)))))),"")</f>
        <v>3 - B Bruce, 22</v>
      </c>
      <c r="AA157" s="284"/>
      <c r="AB157" s="284"/>
      <c r="AC157" s="284"/>
    </row>
    <row r="158" spans="1:29" x14ac:dyDescent="0.25">
      <c r="A158" s="136" t="str">
        <f>IF(A157&lt;&gt;"",CONCATENATE('game1 (28)'!$C$4," - ",'game1 (28)'!$D$4, " ", UPPER('game1 (28)'!$E$4)),"")</f>
        <v xml:space="preserve">56 - 60 </v>
      </c>
      <c r="B158" s="137">
        <f>'game1 (28)'!D$32</f>
        <v>3</v>
      </c>
      <c r="C158" s="137">
        <f>'game1 (28)'!E$32</f>
        <v>8</v>
      </c>
      <c r="D158" s="138">
        <f>'game1 (28)'!R$32</f>
        <v>0.375</v>
      </c>
      <c r="E158" s="137">
        <f>'game1 (28)'!F$32</f>
        <v>22</v>
      </c>
      <c r="F158" s="137">
        <f>'game1 (28)'!G$32</f>
        <v>35</v>
      </c>
      <c r="G158" s="138">
        <f>'game1 (28)'!S$32</f>
        <v>0.62857142857142856</v>
      </c>
      <c r="H158" s="137">
        <f>'game1 (28)'!H$32</f>
        <v>7</v>
      </c>
      <c r="I158" s="137">
        <f>'game1 (28)'!I$32</f>
        <v>15</v>
      </c>
      <c r="J158" s="138">
        <f>'game1 (28)'!T$32</f>
        <v>0.46666666666666667</v>
      </c>
      <c r="K158" s="138">
        <f>'game1 (28)'!U$32</f>
        <v>0.58139534883720934</v>
      </c>
      <c r="L158" s="137">
        <f>'game1 (28)'!J$32</f>
        <v>8</v>
      </c>
      <c r="M158" s="137">
        <f>'game1 (28)'!K$32</f>
        <v>28</v>
      </c>
      <c r="N158" s="146">
        <f t="shared" si="15"/>
        <v>36</v>
      </c>
      <c r="O158" s="137">
        <f>'game1 (28)'!L$32</f>
        <v>11</v>
      </c>
      <c r="P158" s="146">
        <f>'game1 (28)'!M$32</f>
        <v>8</v>
      </c>
      <c r="Q158" s="137">
        <f>'game1 (28)'!N$32</f>
        <v>1</v>
      </c>
      <c r="R158" s="137">
        <f>'game1 (28)'!O$32</f>
        <v>27</v>
      </c>
      <c r="S158" s="146">
        <f>'game1 (28)'!P$32</f>
        <v>24</v>
      </c>
      <c r="T158" s="284"/>
      <c r="U158" s="284"/>
      <c r="V158" s="284"/>
      <c r="W158" s="284"/>
      <c r="X158" s="284"/>
      <c r="Y158" s="284"/>
      <c r="Z158" s="284"/>
      <c r="AA158" s="284"/>
      <c r="AB158" s="284"/>
      <c r="AC158" s="284"/>
    </row>
    <row r="159" spans="1:29" x14ac:dyDescent="0.25">
      <c r="A159" s="221" t="str">
        <f>IF('game1 (29)'!$C$2&lt;&gt;"",'game1 (29)'!$X$2,"")</f>
        <v/>
      </c>
      <c r="B159" s="134">
        <f>'game1 (29)'!D$31</f>
        <v>0</v>
      </c>
      <c r="C159" s="134">
        <f>'game1 (29)'!E$31</f>
        <v>0</v>
      </c>
      <c r="D159" s="135" t="str">
        <f>'game1 (29)'!R$31</f>
        <v/>
      </c>
      <c r="E159" s="134">
        <f>'game1 (29)'!F$31</f>
        <v>0</v>
      </c>
      <c r="F159" s="134">
        <f>'game1 (29)'!G$31</f>
        <v>0</v>
      </c>
      <c r="G159" s="135" t="str">
        <f>'game1 (29)'!S$31</f>
        <v/>
      </c>
      <c r="H159" s="134">
        <f>'game1 (29)'!H$31</f>
        <v>0</v>
      </c>
      <c r="I159" s="134">
        <f>'game1 (29)'!I$31</f>
        <v>0</v>
      </c>
      <c r="J159" s="135" t="str">
        <f>'game1 (29)'!T$31</f>
        <v/>
      </c>
      <c r="K159" s="135" t="str">
        <f>'game1 (29)'!U$31</f>
        <v/>
      </c>
      <c r="L159" s="134">
        <f>'game1 (29)'!J$31</f>
        <v>0</v>
      </c>
      <c r="M159" s="134">
        <f>'game1 (29)'!K$31</f>
        <v>0</v>
      </c>
      <c r="N159" s="145">
        <f t="shared" si="15"/>
        <v>0</v>
      </c>
      <c r="O159" s="134">
        <f>'game1 (29)'!L$31</f>
        <v>0</v>
      </c>
      <c r="P159" s="145">
        <f>'game1 (29)'!M$31</f>
        <v>0</v>
      </c>
      <c r="Q159" s="134">
        <f>'game1 (29)'!N$31</f>
        <v>0</v>
      </c>
      <c r="R159" s="134">
        <f>'game1 (29)'!O$31</f>
        <v>0</v>
      </c>
      <c r="S159" s="145">
        <f>'game1 (29)'!P$31</f>
        <v>0</v>
      </c>
      <c r="T159" s="284" t="str">
        <f>IF(A159&lt;&gt;"",CONCATENATE('game1 (29)'!$B$36," - ",IF('game1 (29)'!$B$49=1,'game1 (29)'!$C$36,IF('game1 (29)'!$B$49=2,CONCATENATE('game1 (29)'!$C$36,": ",'game1 (29)'!$C$37),IF('game1 (29)'!$B$49=3,CONCATENATE('game1 (29)'!$C$36,": ",'game1 (29)'!$C$37,": ",'game1 (29)'!$C$38),IF('game1 (29)'!$B$49=4,CONCATENATE('game1 (29)'!$C$36,": ",'game1 (29)'!$C$37,": ",'game1 (29)'!$C$38,": ",'game1 (29)'!$C$39),CONCATENATE('game1 (29)'!$C$36,": ",'game1 (29)'!$C$37,": ",'game1 (29)'!$C$38,": ",'game1 (29)'!$C$39,": ",'game1 (29)'!$C$40)))))),"")</f>
        <v/>
      </c>
      <c r="U159" s="284"/>
      <c r="V159" s="284"/>
      <c r="W159" s="284" t="str">
        <f>IF(A159&lt;&gt;"",CONCATENATE('game1 (29)'!$E$36," - ",IF('game1 (29)'!$E$49=1,'game1 (29)'!$F$36,IF('game1 (29)'!$E$49=2,CONCATENATE('game1 (29)'!$F$36,": ",'game1 (29)'!$F$37),IF('game1 (29)'!$E$49=3,CONCATENATE('game1 (29)'!$F$36,": ",'game1 (29)'!$F$37,": ",'game1 (29)'!$F$38),IF('game1 (29)'!$E$49=4,CONCATENATE('game1 (29)'!$F$36,": ",'game1 (29)'!$F$37,": ",'game1 (29)'!$F$38,": ",'game1 (29)'!$F$39),CONCATENATE('game1 (29)'!$F$36,": ",'game1 (29)'!$F$37,": ",'game1 (29)'!$F$38,": ",'game1 (29)'!$F$39,": ",'game1 (29)'!$F$40)))))),"")</f>
        <v/>
      </c>
      <c r="X159" s="284"/>
      <c r="Y159" s="284"/>
      <c r="Z159" s="284" t="str">
        <f>IF(A159&lt;&gt;"",CONCATENATE('game1 (29)'!$H$36," - ",IF('game1 (29)'!$H$49=1,'game1 (29)'!$I$36,IF('game1 (29)'!$H$49=2,CONCATENATE('game1 (29)'!$I$36,": ",'game1 (29)'!$I$37),IF('game1 (29)'!$H$49=3,CONCATENATE('game1 (29)'!$I$36,": ",'game1 (29)'!$I$37,": ",'game1 (29)'!$I$38),IF('game1 (29)'!$H$49=4,CONCATENATE('game1 (29)'!$I$36,": ",'game1 (29)'!$I$37,": ",'game1 (29)'!$I$38,": ",'game1 (29)'!$I$39),CONCATENATE('game1 (29)'!$I$36,": ",'game1 (29)'!$I$37,": ",'game1 (29)'!$I$38,": ",'game1 (29)'!$I$39,": ",'game1 (29)'!$I$40)))))),"")</f>
        <v/>
      </c>
      <c r="AA159" s="284"/>
      <c r="AB159" s="284"/>
      <c r="AC159" s="284"/>
    </row>
    <row r="160" spans="1:29" x14ac:dyDescent="0.25">
      <c r="A160" s="136" t="str">
        <f>IF(A159&lt;&gt;"",CONCATENATE('game1 (29)'!$C$4," - ",'game1 (29)'!$D$4, " ", UPPER('game1 (29)'!$E$4)),"")</f>
        <v/>
      </c>
      <c r="B160" s="137">
        <f>'game1 (29)'!D$32</f>
        <v>0</v>
      </c>
      <c r="C160" s="137">
        <f>'game1 (29)'!E$32</f>
        <v>0</v>
      </c>
      <c r="D160" s="138" t="str">
        <f>'game1 (29)'!R$32</f>
        <v/>
      </c>
      <c r="E160" s="137">
        <f>'game1 (29)'!F$32</f>
        <v>0</v>
      </c>
      <c r="F160" s="137">
        <f>'game1 (29)'!G$32</f>
        <v>0</v>
      </c>
      <c r="G160" s="138" t="str">
        <f>'game1 (29)'!S$32</f>
        <v/>
      </c>
      <c r="H160" s="137">
        <f>'game1 (29)'!H$32</f>
        <v>0</v>
      </c>
      <c r="I160" s="137">
        <f>'game1 (29)'!I$32</f>
        <v>0</v>
      </c>
      <c r="J160" s="138" t="str">
        <f>'game1 (29)'!T$32</f>
        <v/>
      </c>
      <c r="K160" s="138" t="str">
        <f>'game1 (29)'!U$32</f>
        <v/>
      </c>
      <c r="L160" s="137">
        <f>'game1 (29)'!J$32</f>
        <v>0</v>
      </c>
      <c r="M160" s="137">
        <f>'game1 (29)'!K$32</f>
        <v>0</v>
      </c>
      <c r="N160" s="146">
        <f t="shared" si="15"/>
        <v>0</v>
      </c>
      <c r="O160" s="137">
        <f>'game1 (29)'!L$32</f>
        <v>0</v>
      </c>
      <c r="P160" s="146">
        <f>'game1 (29)'!M$32</f>
        <v>0</v>
      </c>
      <c r="Q160" s="137">
        <f>'game1 (29)'!N$32</f>
        <v>0</v>
      </c>
      <c r="R160" s="137">
        <f>'game1 (29)'!O$32</f>
        <v>0</v>
      </c>
      <c r="S160" s="146">
        <f>'game1 (29)'!P$32</f>
        <v>0</v>
      </c>
      <c r="T160" s="284"/>
      <c r="U160" s="284"/>
      <c r="V160" s="284"/>
      <c r="W160" s="284"/>
      <c r="X160" s="284"/>
      <c r="Y160" s="284"/>
      <c r="Z160" s="284"/>
      <c r="AA160" s="284"/>
      <c r="AB160" s="284"/>
      <c r="AC160" s="284"/>
    </row>
    <row r="161" spans="1:29" x14ac:dyDescent="0.25">
      <c r="A161" s="221" t="str">
        <f>IF('game1 (30)'!$C$2&lt;&gt;"",'game1 (30)'!$X$2,"")</f>
        <v/>
      </c>
      <c r="B161" s="134">
        <f>'game1 (30)'!D$31</f>
        <v>0</v>
      </c>
      <c r="C161" s="134">
        <f>'game1 (30)'!E$31</f>
        <v>0</v>
      </c>
      <c r="D161" s="135" t="str">
        <f>'game1 (30)'!R$31</f>
        <v/>
      </c>
      <c r="E161" s="134">
        <f>'game1 (30)'!F$31</f>
        <v>0</v>
      </c>
      <c r="F161" s="134">
        <f>'game1 (30)'!G$31</f>
        <v>0</v>
      </c>
      <c r="G161" s="135" t="str">
        <f>'game1 (30)'!S$31</f>
        <v/>
      </c>
      <c r="H161" s="134">
        <f>'game1 (30)'!H$31</f>
        <v>0</v>
      </c>
      <c r="I161" s="134">
        <f>'game1 (30)'!I$31</f>
        <v>0</v>
      </c>
      <c r="J161" s="135" t="str">
        <f>'game1 (30)'!T$31</f>
        <v/>
      </c>
      <c r="K161" s="135" t="str">
        <f>'game1 (30)'!U$31</f>
        <v/>
      </c>
      <c r="L161" s="134">
        <f>'game1 (30)'!J$31</f>
        <v>0</v>
      </c>
      <c r="M161" s="134">
        <f>'game1 (30)'!K$31</f>
        <v>0</v>
      </c>
      <c r="N161" s="145">
        <f t="shared" si="15"/>
        <v>0</v>
      </c>
      <c r="O161" s="134">
        <f>'game1 (30)'!L$31</f>
        <v>0</v>
      </c>
      <c r="P161" s="145">
        <f>'game1 (30)'!M$31</f>
        <v>0</v>
      </c>
      <c r="Q161" s="134">
        <f>'game1 (30)'!N$31</f>
        <v>0</v>
      </c>
      <c r="R161" s="134">
        <f>'game1 (30)'!O$31</f>
        <v>0</v>
      </c>
      <c r="S161" s="145">
        <f>'game1 (30)'!P$31</f>
        <v>0</v>
      </c>
      <c r="T161" s="284" t="str">
        <f>IF(A161&lt;&gt;"",CONCATENATE('game1 (30)'!$B$36," - ",IF('game1 (30)'!$B$49=1,'game1 (30)'!$C$36,IF('game1 (30)'!$B$49=2,CONCATENATE('game1 (30)'!$C$36,": ",'game1 (30)'!$C$37),IF('game1 (30)'!$B$49=3,CONCATENATE('game1 (30)'!$C$36,": ",'game1 (30)'!$C$37,": ",'game1 (30)'!$C$38),IF('game1 (30)'!$B$49=4,CONCATENATE('game1 (30)'!$C$36,": ",'game1 (30)'!$C$37,": ",'game1 (30)'!$C$38,": ",'game1 (30)'!$C$39),CONCATENATE('game1 (30)'!$C$36,": ",'game1 (30)'!$C$37,": ",'game1 (30)'!$C$38,": ",'game1 (30)'!$C$39,": ",'game1 (30)'!$C$40)))))),"")</f>
        <v/>
      </c>
      <c r="U161" s="284"/>
      <c r="V161" s="284"/>
      <c r="W161" s="284" t="str">
        <f>IF(A161&lt;&gt;"",CONCATENATE('game1 (30)'!$E$36," - ",IF('game1 (30)'!$E$49=1,'game1 (30)'!$F$36,IF('game1 (30)'!$E$49=2,CONCATENATE('game1 (30)'!$F$36,": ",'game1 (30)'!$F$37),IF('game1 (30)'!$E$49=3,CONCATENATE('game1 (30)'!$F$36,": ",'game1 (30)'!$F$37,": ",'game1 (30)'!$F$38),IF('game1 (30)'!$E$49=4,CONCATENATE('game1 (30)'!$F$36,": ",'game1 (30)'!$F$37,": ",'game1 (30)'!$F$38,": ",'game1 (30)'!$F$39),CONCATENATE('game1 (30)'!$F$36,": ",'game1 (30)'!$F$37,": ",'game1 (30)'!$F$38,": ",'game1 (30)'!$F$39,": ",'game1 (30)'!$F$40)))))),"")</f>
        <v/>
      </c>
      <c r="X161" s="284"/>
      <c r="Y161" s="284"/>
      <c r="Z161" s="284" t="str">
        <f>IF(A161&lt;&gt;"",CONCATENATE('game1 (30)'!$H$36," - ",IF('game1 (30)'!$H$49=1,'game1 (30)'!$I$36,IF('game1 (30)'!$H$49=2,CONCATENATE('game1 (30)'!$I$36,": ",'game1 (30)'!$I$37),IF('game1 (30)'!$H$49=3,CONCATENATE('game1 (30)'!$I$36,": ",'game1 (30)'!$I$37,": ",'game1 (30)'!$I$38),IF('game1 (30)'!$H$49=4,CONCATENATE('game1 (30)'!$I$36,": ",'game1 (30)'!$I$37,": ",'game1 (30)'!$I$38,": ",'game1 (30)'!$I$39),CONCATENATE('game1 (30)'!$I$36,": ",'game1 (30)'!$I$37,": ",'game1 (30)'!$I$38,": ",'game1 (30)'!$I$39,": ",'game1 (30)'!$I$40)))))),"")</f>
        <v/>
      </c>
      <c r="AA161" s="284"/>
      <c r="AB161" s="284"/>
      <c r="AC161" s="284"/>
    </row>
    <row r="162" spans="1:29" x14ac:dyDescent="0.25">
      <c r="A162" s="136" t="str">
        <f>IF(A161&lt;&gt;"",CONCATENATE('game1 (30)'!$C$4," - ",'game1 (30)'!$D$4, " ", UPPER('game1 (30)'!$E$4)),"")</f>
        <v/>
      </c>
      <c r="B162" s="137">
        <f>'game1 (30)'!D$32</f>
        <v>0</v>
      </c>
      <c r="C162" s="137">
        <f>'game1 (30)'!E$32</f>
        <v>0</v>
      </c>
      <c r="D162" s="138" t="str">
        <f>'game1 (30)'!R$32</f>
        <v/>
      </c>
      <c r="E162" s="137">
        <f>'game1 (30)'!F$32</f>
        <v>0</v>
      </c>
      <c r="F162" s="137">
        <f>'game1 (30)'!G$32</f>
        <v>0</v>
      </c>
      <c r="G162" s="138" t="str">
        <f>'game1 (30)'!S$32</f>
        <v/>
      </c>
      <c r="H162" s="137">
        <f>'game1 (30)'!H$32</f>
        <v>0</v>
      </c>
      <c r="I162" s="137">
        <f>'game1 (30)'!I$32</f>
        <v>0</v>
      </c>
      <c r="J162" s="138" t="str">
        <f>'game1 (30)'!T$32</f>
        <v/>
      </c>
      <c r="K162" s="138" t="str">
        <f>'game1 (30)'!U$32</f>
        <v/>
      </c>
      <c r="L162" s="137">
        <f>'game1 (30)'!J$32</f>
        <v>0</v>
      </c>
      <c r="M162" s="137">
        <f>'game1 (30)'!K$32</f>
        <v>0</v>
      </c>
      <c r="N162" s="146">
        <f t="shared" si="15"/>
        <v>0</v>
      </c>
      <c r="O162" s="137">
        <f>'game1 (30)'!L$32</f>
        <v>0</v>
      </c>
      <c r="P162" s="146">
        <f>'game1 (30)'!M$32</f>
        <v>0</v>
      </c>
      <c r="Q162" s="137">
        <f>'game1 (30)'!N$32</f>
        <v>0</v>
      </c>
      <c r="R162" s="137">
        <f>'game1 (30)'!O$32</f>
        <v>0</v>
      </c>
      <c r="S162" s="146">
        <f>'game1 (30)'!P$32</f>
        <v>0</v>
      </c>
      <c r="T162" s="284"/>
      <c r="U162" s="284"/>
      <c r="V162" s="284"/>
      <c r="W162" s="284"/>
      <c r="X162" s="284"/>
      <c r="Y162" s="284"/>
      <c r="Z162" s="284"/>
      <c r="AA162" s="284"/>
      <c r="AB162" s="284"/>
      <c r="AC162" s="284"/>
    </row>
    <row r="163" spans="1:29" x14ac:dyDescent="0.25">
      <c r="A163" s="221" t="str">
        <f>IF('game1 (31)'!$C$2&lt;&gt;"",'game1 (31)'!$X$2,"")</f>
        <v/>
      </c>
      <c r="B163" s="134">
        <f>'game1 (31)'!D$31</f>
        <v>0</v>
      </c>
      <c r="C163" s="134">
        <f>'game1 (31)'!E$31</f>
        <v>0</v>
      </c>
      <c r="D163" s="135" t="str">
        <f>'game1 (31)'!R$31</f>
        <v/>
      </c>
      <c r="E163" s="134">
        <f>'game1 (31)'!F$31</f>
        <v>0</v>
      </c>
      <c r="F163" s="134">
        <f>'game1 (31)'!G$31</f>
        <v>0</v>
      </c>
      <c r="G163" s="135" t="str">
        <f>'game1 (31)'!S$31</f>
        <v/>
      </c>
      <c r="H163" s="134">
        <f>'game1 (31)'!H$31</f>
        <v>0</v>
      </c>
      <c r="I163" s="134">
        <f>'game1 (31)'!I$31</f>
        <v>0</v>
      </c>
      <c r="J163" s="135" t="str">
        <f>'game1 (31)'!T$31</f>
        <v/>
      </c>
      <c r="K163" s="135" t="str">
        <f>'game1 (31)'!U$31</f>
        <v/>
      </c>
      <c r="L163" s="134">
        <f>'game1 (31)'!J$31</f>
        <v>0</v>
      </c>
      <c r="M163" s="134">
        <f>'game1 (31)'!K$31</f>
        <v>0</v>
      </c>
      <c r="N163" s="145">
        <f t="shared" si="15"/>
        <v>0</v>
      </c>
      <c r="O163" s="134">
        <f>'game1 (31)'!L$31</f>
        <v>0</v>
      </c>
      <c r="P163" s="145">
        <f>'game1 (31)'!M$31</f>
        <v>0</v>
      </c>
      <c r="Q163" s="134">
        <f>'game1 (31)'!N$31</f>
        <v>0</v>
      </c>
      <c r="R163" s="134">
        <f>'game1 (31)'!O$31</f>
        <v>0</v>
      </c>
      <c r="S163" s="145">
        <f>'game1 (31)'!P$31</f>
        <v>0</v>
      </c>
      <c r="T163" s="284" t="str">
        <f>IF(A163&lt;&gt;"",CONCATENATE('game1 (31)'!$B$36," - ",IF('game1 (31)'!$B$49=1,'game1 (31)'!$C$36,IF('game1 (31)'!$B$49=2,CONCATENATE('game1 (31)'!$C$36,": ",'game1 (31)'!$C$37),IF('game1 (31)'!$B$49=3,CONCATENATE('game1 (31)'!$C$36,": ",'game1 (31)'!$C$37,": ",'game1 (31)'!$C$38),IF('game1 (31)'!$B$49=4,CONCATENATE('game1 (31)'!$C$36,": ",'game1 (31)'!$C$37,": ",'game1 (31)'!$C$38,": ",'game1 (31)'!$C$39),CONCATENATE('game1 (31)'!$C$36,": ",'game1 (31)'!$C$37,": ",'game1 (31)'!$C$38,": ",'game1 (31)'!$C$39,": ",'game1 (31)'!$C$40)))))),"")</f>
        <v/>
      </c>
      <c r="U163" s="284"/>
      <c r="V163" s="284"/>
      <c r="W163" s="284" t="str">
        <f>IF(A163&lt;&gt;"",CONCATENATE('game1 (31)'!$E$36," - ",IF('game1 (31)'!$E$49=1,'game1 (31)'!$F$36,IF('game1 (31)'!$E$49=2,CONCATENATE('game1 (31)'!$F$36,": ",'game1 (31)'!$F$37),IF('game1 (31)'!$E$49=3,CONCATENATE('game1 (31)'!$F$36,": ",'game1 (31)'!$F$37,": ",'game1 (31)'!$F$38),IF('game1 (31)'!$E$49=4,CONCATENATE('game1 (31)'!$F$36,": ",'game1 (31)'!$F$37,": ",'game1 (31)'!$F$38,": ",'game1 (31)'!$F$39),CONCATENATE('game1 (31)'!$F$36,": ",'game1 (31)'!$F$37,": ",'game1 (31)'!$F$38,": ",'game1 (31)'!$F$39,": ",'game1 (31)'!$F$40)))))),"")</f>
        <v/>
      </c>
      <c r="X163" s="284"/>
      <c r="Y163" s="284"/>
      <c r="Z163" s="284" t="str">
        <f>IF(A163&lt;&gt;"",CONCATENATE('game1 (31)'!$H$36," - ",IF('game1 (31)'!$H$49=1,'game1 (31)'!$I$36,IF('game1 (31)'!$H$49=2,CONCATENATE('game1 (31)'!$I$36,": ",'game1 (31)'!$I$37),IF('game1 (31)'!$H$49=3,CONCATENATE('game1 (31)'!$I$36,": ",'game1 (31)'!$I$37,": ",'game1 (31)'!$I$38),IF('game1 (31)'!$H$49=4,CONCATENATE('game1 (31)'!$I$36,": ",'game1 (31)'!$I$37,": ",'game1 (31)'!$I$38,": ",'game1 (31)'!$I$39),CONCATENATE('game1 (31)'!$I$36,": ",'game1 (31)'!$I$37,": ",'game1 (31)'!$I$38,": ",'game1 (31)'!$I$39,": ",'game1 (31)'!$I$40)))))),"")</f>
        <v/>
      </c>
      <c r="AA163" s="284"/>
      <c r="AB163" s="284"/>
      <c r="AC163" s="284"/>
    </row>
    <row r="164" spans="1:29" x14ac:dyDescent="0.25">
      <c r="A164" s="136" t="str">
        <f>IF(A163&lt;&gt;"",CONCATENATE('game1 (31)'!$C$4," - ",'game1 (31)'!$D$4, " ", UPPER('game1 (31)'!$E$4)),"")</f>
        <v/>
      </c>
      <c r="B164" s="137">
        <f>'game1 (31)'!D$32</f>
        <v>0</v>
      </c>
      <c r="C164" s="137">
        <f>'game1 (31)'!E$32</f>
        <v>0</v>
      </c>
      <c r="D164" s="138" t="str">
        <f>'game1 (31)'!R$32</f>
        <v/>
      </c>
      <c r="E164" s="137">
        <f>'game1 (31)'!F$32</f>
        <v>0</v>
      </c>
      <c r="F164" s="137">
        <f>'game1 (31)'!G$32</f>
        <v>0</v>
      </c>
      <c r="G164" s="138" t="str">
        <f>'game1 (31)'!S$32</f>
        <v/>
      </c>
      <c r="H164" s="137">
        <f>'game1 (31)'!H$32</f>
        <v>0</v>
      </c>
      <c r="I164" s="137">
        <f>'game1 (31)'!I$32</f>
        <v>0</v>
      </c>
      <c r="J164" s="138" t="str">
        <f>'game1 (31)'!T$32</f>
        <v/>
      </c>
      <c r="K164" s="138" t="str">
        <f>'game1 (31)'!U$32</f>
        <v/>
      </c>
      <c r="L164" s="137">
        <f>'game1 (31)'!J$32</f>
        <v>0</v>
      </c>
      <c r="M164" s="137">
        <f>'game1 (31)'!K$32</f>
        <v>0</v>
      </c>
      <c r="N164" s="146">
        <f t="shared" si="15"/>
        <v>0</v>
      </c>
      <c r="O164" s="137">
        <f>'game1 (31)'!L$32</f>
        <v>0</v>
      </c>
      <c r="P164" s="146">
        <f>'game1 (31)'!M$32</f>
        <v>0</v>
      </c>
      <c r="Q164" s="137">
        <f>'game1 (31)'!N$32</f>
        <v>0</v>
      </c>
      <c r="R164" s="137">
        <f>'game1 (31)'!O$32</f>
        <v>0</v>
      </c>
      <c r="S164" s="146">
        <f>'game1 (31)'!P$32</f>
        <v>0</v>
      </c>
      <c r="T164" s="284"/>
      <c r="U164" s="284"/>
      <c r="V164" s="284"/>
      <c r="W164" s="284"/>
      <c r="X164" s="284"/>
      <c r="Y164" s="284"/>
      <c r="Z164" s="284"/>
      <c r="AA164" s="284"/>
      <c r="AB164" s="284"/>
      <c r="AC164" s="284"/>
    </row>
    <row r="165" spans="1:29" x14ac:dyDescent="0.25">
      <c r="A165" s="221" t="str">
        <f>IF('game1 (32)'!$C$2&lt;&gt;"",'game1 (32)'!$X$2,"")</f>
        <v/>
      </c>
      <c r="B165" s="134">
        <f>'game1 (32)'!D$31</f>
        <v>0</v>
      </c>
      <c r="C165" s="134">
        <f>'game1 (32)'!E$31</f>
        <v>0</v>
      </c>
      <c r="D165" s="135" t="str">
        <f>'game1 (32)'!R$31</f>
        <v/>
      </c>
      <c r="E165" s="134">
        <f>'game1 (32)'!F$31</f>
        <v>0</v>
      </c>
      <c r="F165" s="134">
        <f>'game1 (32)'!G$31</f>
        <v>0</v>
      </c>
      <c r="G165" s="135" t="str">
        <f>'game1 (32)'!S$31</f>
        <v/>
      </c>
      <c r="H165" s="134">
        <f>'game1 (32)'!H$31</f>
        <v>0</v>
      </c>
      <c r="I165" s="134">
        <f>'game1 (32)'!I$31</f>
        <v>0</v>
      </c>
      <c r="J165" s="135" t="str">
        <f>'game1 (32)'!T$31</f>
        <v/>
      </c>
      <c r="K165" s="135" t="str">
        <f>'game1 (32)'!U$31</f>
        <v/>
      </c>
      <c r="L165" s="134">
        <f>'game1 (32)'!J$31</f>
        <v>0</v>
      </c>
      <c r="M165" s="134">
        <f>'game1 (32)'!K$31</f>
        <v>0</v>
      </c>
      <c r="N165" s="145">
        <f t="shared" si="15"/>
        <v>0</v>
      </c>
      <c r="O165" s="134">
        <f>'game1 (32)'!L$31</f>
        <v>0</v>
      </c>
      <c r="P165" s="145">
        <f>'game1 (32)'!M$31</f>
        <v>0</v>
      </c>
      <c r="Q165" s="134">
        <f>'game1 (32)'!N$31</f>
        <v>0</v>
      </c>
      <c r="R165" s="134">
        <f>'game1 (32)'!O$31</f>
        <v>0</v>
      </c>
      <c r="S165" s="145">
        <f>'game1 (32)'!P$31</f>
        <v>0</v>
      </c>
      <c r="T165" s="284" t="str">
        <f>IF(A165&lt;&gt;"",CONCATENATE('game1 (32)'!$B$36," - ",IF('game1 (32)'!$B$49=1,'game1 (32)'!$C$36,IF('game1 (32)'!$B$49=2,CONCATENATE('game1 (32)'!$C$36,": ",'game1 (32)'!$C$37),IF('game1 (32)'!$B$49=3,CONCATENATE('game1 (32)'!$C$36,": ",'game1 (32)'!$C$37,": ",'game1 (32)'!$C$38),IF('game1 (32)'!$B$49=4,CONCATENATE('game1 (32)'!$C$36,": ",'game1 (32)'!$C$37,": ",'game1 (32)'!$C$38,": ",'game1 (32)'!$C$39),CONCATENATE('game1 (32)'!$C$36,": ",'game1 (32)'!$C$37,": ",'game1 (32)'!$C$38,": ",'game1 (32)'!$C$39,": ",'game1 (32)'!$C$40)))))),"")</f>
        <v/>
      </c>
      <c r="U165" s="284"/>
      <c r="V165" s="284"/>
      <c r="W165" s="284" t="str">
        <f>IF(A165&lt;&gt;"",CONCATENATE('game1 (32)'!$E$36," - ",IF('game1 (32)'!$E$49=1,'game1 (32)'!$F$36,IF('game1 (32)'!$E$49=2,CONCATENATE('game1 (32)'!$F$36,": ",'game1 (32)'!$F$37),IF('game1 (32)'!$E$49=3,CONCATENATE('game1 (32)'!$F$36,": ",'game1 (32)'!$F$37,": ",'game1 (32)'!$F$38),IF('game1 (32)'!$E$49=4,CONCATENATE('game1 (32)'!$F$36,": ",'game1 (32)'!$F$37,": ",'game1 (32)'!$F$38,": ",'game1 (32)'!$F$39),CONCATENATE('game1 (32)'!$F$36,": ",'game1 (32)'!$F$37,": ",'game1 (32)'!$F$38,": ",'game1 (32)'!$F$39,": ",'game1 (32)'!$F$40)))))),"")</f>
        <v/>
      </c>
      <c r="X165" s="284"/>
      <c r="Y165" s="284"/>
      <c r="Z165" s="284" t="str">
        <f>IF(A165&lt;&gt;"",CONCATENATE('game1 (32)'!$H$36," - ",IF('game1 (32)'!$H$49=1,'game1 (32)'!$I$36,IF('game1 (32)'!$H$49=2,CONCATENATE('game1 (32)'!$I$36,": ",'game1 (32)'!$I$37),IF('game1 (32)'!$H$49=3,CONCATENATE('game1 (32)'!$I$36,": ",'game1 (32)'!$I$37,": ",'game1 (32)'!$I$38),IF('game1 (32)'!$H$49=4,CONCATENATE('game1 (32)'!$I$36,": ",'game1 (32)'!$I$37,": ",'game1 (32)'!$I$38,": ",'game1 (32)'!$I$39),CONCATENATE('game1 (32)'!$I$36,": ",'game1 (32)'!$I$37,": ",'game1 (32)'!$I$38,": ",'game1 (32)'!$I$39,": ",'game1 (32)'!$I$40)))))),"")</f>
        <v/>
      </c>
      <c r="AA165" s="284"/>
      <c r="AB165" s="284"/>
      <c r="AC165" s="284"/>
    </row>
    <row r="166" spans="1:29" x14ac:dyDescent="0.25">
      <c r="A166" s="136" t="str">
        <f>IF(A165&lt;&gt;"",CONCATENATE('game1 (32)'!$C$4," - ",'game1 (32)'!$D$4, " ", UPPER('game1 (32)'!$E$4)),"")</f>
        <v/>
      </c>
      <c r="B166" s="137">
        <f>'game1 (32)'!D$32</f>
        <v>0</v>
      </c>
      <c r="C166" s="137">
        <f>'game1 (32)'!E$32</f>
        <v>0</v>
      </c>
      <c r="D166" s="138" t="str">
        <f>'game1 (32)'!R$32</f>
        <v/>
      </c>
      <c r="E166" s="137">
        <f>'game1 (32)'!F$32</f>
        <v>0</v>
      </c>
      <c r="F166" s="137">
        <f>'game1 (32)'!G$32</f>
        <v>0</v>
      </c>
      <c r="G166" s="138" t="str">
        <f>'game1 (32)'!S$32</f>
        <v/>
      </c>
      <c r="H166" s="137">
        <f>'game1 (32)'!H$32</f>
        <v>0</v>
      </c>
      <c r="I166" s="137">
        <f>'game1 (32)'!I$32</f>
        <v>0</v>
      </c>
      <c r="J166" s="138" t="str">
        <f>'game1 (32)'!T$32</f>
        <v/>
      </c>
      <c r="K166" s="138" t="str">
        <f>'game1 (32)'!U$32</f>
        <v/>
      </c>
      <c r="L166" s="137">
        <f>'game1 (32)'!J$32</f>
        <v>0</v>
      </c>
      <c r="M166" s="137">
        <f>'game1 (32)'!K$32</f>
        <v>0</v>
      </c>
      <c r="N166" s="146">
        <f t="shared" si="15"/>
        <v>0</v>
      </c>
      <c r="O166" s="137">
        <f>'game1 (32)'!L$32</f>
        <v>0</v>
      </c>
      <c r="P166" s="146">
        <f>'game1 (32)'!M$32</f>
        <v>0</v>
      </c>
      <c r="Q166" s="137">
        <f>'game1 (32)'!N$32</f>
        <v>0</v>
      </c>
      <c r="R166" s="137">
        <f>'game1 (32)'!O$32</f>
        <v>0</v>
      </c>
      <c r="S166" s="146">
        <f>'game1 (32)'!P$32</f>
        <v>0</v>
      </c>
      <c r="T166" s="284"/>
      <c r="U166" s="284"/>
      <c r="V166" s="284"/>
      <c r="W166" s="284"/>
      <c r="X166" s="284"/>
      <c r="Y166" s="284"/>
      <c r="Z166" s="284"/>
      <c r="AA166" s="284"/>
      <c r="AB166" s="284"/>
      <c r="AC166" s="284"/>
    </row>
    <row r="167" spans="1:29" x14ac:dyDescent="0.25">
      <c r="A167" s="221" t="str">
        <f>IF('game1 (33)'!$C$2&lt;&gt;"",'game1 (33)'!$X$2,"")</f>
        <v/>
      </c>
      <c r="B167" s="134">
        <f>'game1 (33)'!D$31</f>
        <v>0</v>
      </c>
      <c r="C167" s="134">
        <f>'game1 (33)'!E$31</f>
        <v>0</v>
      </c>
      <c r="D167" s="135" t="str">
        <f>'game1 (33)'!R$31</f>
        <v/>
      </c>
      <c r="E167" s="134">
        <f>'game1 (33)'!F$31</f>
        <v>0</v>
      </c>
      <c r="F167" s="134">
        <f>'game1 (33)'!G$31</f>
        <v>0</v>
      </c>
      <c r="G167" s="135" t="str">
        <f>'game1 (33)'!S$31</f>
        <v/>
      </c>
      <c r="H167" s="134">
        <f>'game1 (33)'!H$31</f>
        <v>0</v>
      </c>
      <c r="I167" s="134">
        <f>'game1 (33)'!I$31</f>
        <v>0</v>
      </c>
      <c r="J167" s="135" t="str">
        <f>'game1 (33)'!T$31</f>
        <v/>
      </c>
      <c r="K167" s="135" t="str">
        <f>'game1 (33)'!U$31</f>
        <v/>
      </c>
      <c r="L167" s="134">
        <f>'game1 (33)'!J$31</f>
        <v>0</v>
      </c>
      <c r="M167" s="134">
        <f>'game1 (33)'!K$31</f>
        <v>0</v>
      </c>
      <c r="N167" s="145">
        <f t="shared" si="15"/>
        <v>0</v>
      </c>
      <c r="O167" s="134">
        <f>'game1 (33)'!L$31</f>
        <v>0</v>
      </c>
      <c r="P167" s="145">
        <f>'game1 (33)'!M$31</f>
        <v>0</v>
      </c>
      <c r="Q167" s="134">
        <f>'game1 (33)'!N$31</f>
        <v>0</v>
      </c>
      <c r="R167" s="134">
        <f>'game1 (33)'!O$31</f>
        <v>0</v>
      </c>
      <c r="S167" s="145">
        <f>'game1 (33)'!P$31</f>
        <v>0</v>
      </c>
      <c r="T167" s="284" t="str">
        <f>IF(A167&lt;&gt;"",CONCATENATE('game1 (33)'!$B$36," - ",IF('game1 (33)'!$B$49=1,'game1 (33)'!$C$36,IF('game1 (33)'!$B$49=2,CONCATENATE('game1 (33)'!$C$36,": ",'game1 (33)'!$C$37),IF('game1 (33)'!$B$49=3,CONCATENATE('game1 (33)'!$C$36,": ",'game1 (33)'!$C$37,": ",'game1 (33)'!$C$38),IF('game1 (33)'!$B$49=4,CONCATENATE('game1 (33)'!$C$36,": ",'game1 (33)'!$C$37,": ",'game1 (33)'!$C$38,": ",'game1 (33)'!$C$39),CONCATENATE('game1 (33)'!$C$36,": ",'game1 (33)'!$C$37,": ",'game1 (33)'!$C$38,": ",'game1 (33)'!$C$39,": ",'game1 (33)'!$C$40)))))),"")</f>
        <v/>
      </c>
      <c r="U167" s="284"/>
      <c r="V167" s="284"/>
      <c r="W167" s="284" t="str">
        <f>IF(A167&lt;&gt;"",CONCATENATE('game1 (33)'!$E$36," - ",IF('game1 (33)'!$E$49=1,'game1 (33)'!$F$36,IF('game1 (33)'!$E$49=2,CONCATENATE('game1 (33)'!$F$36,": ",'game1 (33)'!$F$37),IF('game1 (33)'!$E$49=3,CONCATENATE('game1 (33)'!$F$36,": ",'game1 (33)'!$F$37,": ",'game1 (33)'!$F$38),IF('game1 (33)'!$E$49=4,CONCATENATE('game1 (33)'!$F$36,": ",'game1 (33)'!$F$37,": ",'game1 (33)'!$F$38,": ",'game1 (33)'!$F$39),CONCATENATE('game1 (33)'!$F$36,": ",'game1 (33)'!$F$37,": ",'game1 (33)'!$F$38,": ",'game1 (33)'!$F$39,": ",'game1 (33)'!$F$40)))))),"")</f>
        <v/>
      </c>
      <c r="X167" s="284"/>
      <c r="Y167" s="284"/>
      <c r="Z167" s="284" t="str">
        <f>IF(A167&lt;&gt;"",CONCATENATE('game1 (33)'!$H$36," - ",IF('game1 (33)'!$H$49=1,'game1 (33)'!$I$36,IF('game1 (33)'!$H$49=2,CONCATENATE('game1 (33)'!$I$36,": ",'game1 (33)'!$I$37),IF('game1 (33)'!$H$49=3,CONCATENATE('game1 (33)'!$I$36,": ",'game1 (33)'!$I$37,": ",'game1 (33)'!$I$38),IF('game1 (33)'!$H$49=4,CONCATENATE('game1 (33)'!$I$36,": ",'game1 (33)'!$I$37,": ",'game1 (33)'!$I$38,": ",'game1 (33)'!$I$39),CONCATENATE('game1 (33)'!$I$36,": ",'game1 (33)'!$I$37,": ",'game1 (33)'!$I$38,": ",'game1 (33)'!$I$39,": ",'game1 (33)'!$I$40)))))),"")</f>
        <v/>
      </c>
      <c r="AA167" s="284"/>
      <c r="AB167" s="284"/>
      <c r="AC167" s="284"/>
    </row>
    <row r="168" spans="1:29" x14ac:dyDescent="0.25">
      <c r="A168" s="136" t="str">
        <f>IF(A167&lt;&gt;"",CONCATENATE('game1 (33)'!$C$4," - ",'game1 (33)'!$D$4, " ", UPPER('game1 (33)'!$E$4)),"")</f>
        <v/>
      </c>
      <c r="B168" s="137">
        <f>'game1 (33)'!D$32</f>
        <v>0</v>
      </c>
      <c r="C168" s="137">
        <f>'game1 (33)'!E$32</f>
        <v>0</v>
      </c>
      <c r="D168" s="138" t="str">
        <f>'game1 (33)'!R$32</f>
        <v/>
      </c>
      <c r="E168" s="137">
        <f>'game1 (33)'!F$32</f>
        <v>0</v>
      </c>
      <c r="F168" s="137">
        <f>'game1 (33)'!G$32</f>
        <v>0</v>
      </c>
      <c r="G168" s="138" t="str">
        <f>'game1 (33)'!S$32</f>
        <v/>
      </c>
      <c r="H168" s="137">
        <f>'game1 (33)'!H$32</f>
        <v>0</v>
      </c>
      <c r="I168" s="137">
        <f>'game1 (33)'!I$32</f>
        <v>0</v>
      </c>
      <c r="J168" s="138" t="str">
        <f>'game1 (33)'!T$32</f>
        <v/>
      </c>
      <c r="K168" s="138" t="str">
        <f>'game1 (33)'!U$32</f>
        <v/>
      </c>
      <c r="L168" s="137">
        <f>'game1 (33)'!J$32</f>
        <v>0</v>
      </c>
      <c r="M168" s="137">
        <f>'game1 (33)'!K$32</f>
        <v>0</v>
      </c>
      <c r="N168" s="146">
        <f t="shared" si="15"/>
        <v>0</v>
      </c>
      <c r="O168" s="137">
        <f>'game1 (33)'!L$32</f>
        <v>0</v>
      </c>
      <c r="P168" s="146">
        <f>'game1 (33)'!M$32</f>
        <v>0</v>
      </c>
      <c r="Q168" s="137">
        <f>'game1 (33)'!N$32</f>
        <v>0</v>
      </c>
      <c r="R168" s="137">
        <f>'game1 (33)'!O$32</f>
        <v>0</v>
      </c>
      <c r="S168" s="146">
        <f>'game1 (33)'!P$32</f>
        <v>0</v>
      </c>
      <c r="T168" s="284"/>
      <c r="U168" s="284"/>
      <c r="V168" s="284"/>
      <c r="W168" s="284"/>
      <c r="X168" s="284"/>
      <c r="Y168" s="284"/>
      <c r="Z168" s="284"/>
      <c r="AA168" s="284"/>
      <c r="AB168" s="284"/>
      <c r="AC168" s="284"/>
    </row>
    <row r="169" spans="1:29" x14ac:dyDescent="0.25">
      <c r="A169" s="221" t="str">
        <f>IF('game1 (34)'!$C$2&lt;&gt;"",'game1 (34)'!$X$2,"")</f>
        <v/>
      </c>
      <c r="B169" s="134">
        <f>'game1 (34)'!D$31</f>
        <v>0</v>
      </c>
      <c r="C169" s="134">
        <f>'game1 (34)'!E$31</f>
        <v>0</v>
      </c>
      <c r="D169" s="135" t="str">
        <f>'game1 (34)'!R$31</f>
        <v/>
      </c>
      <c r="E169" s="134">
        <f>'game1 (34)'!F$31</f>
        <v>0</v>
      </c>
      <c r="F169" s="134">
        <f>'game1 (34)'!G$31</f>
        <v>0</v>
      </c>
      <c r="G169" s="135" t="str">
        <f>'game1 (34)'!S$31</f>
        <v/>
      </c>
      <c r="H169" s="134">
        <f>'game1 (34)'!H$31</f>
        <v>0</v>
      </c>
      <c r="I169" s="134">
        <f>'game1 (34)'!I$31</f>
        <v>0</v>
      </c>
      <c r="J169" s="135" t="str">
        <f>'game1 (34)'!T$31</f>
        <v/>
      </c>
      <c r="K169" s="135" t="str">
        <f>'game1 (34)'!U$31</f>
        <v/>
      </c>
      <c r="L169" s="134">
        <f>'game1 (34)'!J$31</f>
        <v>0</v>
      </c>
      <c r="M169" s="134">
        <f>'game1 (34)'!K$31</f>
        <v>0</v>
      </c>
      <c r="N169" s="145">
        <f t="shared" si="15"/>
        <v>0</v>
      </c>
      <c r="O169" s="134">
        <f>'game1 (34)'!L$31</f>
        <v>0</v>
      </c>
      <c r="P169" s="145">
        <f>'game1 (34)'!M$31</f>
        <v>0</v>
      </c>
      <c r="Q169" s="134">
        <f>'game1 (34)'!N$31</f>
        <v>0</v>
      </c>
      <c r="R169" s="134">
        <f>'game1 (34)'!O$31</f>
        <v>0</v>
      </c>
      <c r="S169" s="145">
        <f>'game1 (34)'!P$31</f>
        <v>0</v>
      </c>
      <c r="T169" s="284" t="str">
        <f>IF(A169&lt;&gt;"",CONCATENATE('game1 (34)'!$B$36," - ",IF('game1 (34)'!$B$49=1,'game1 (34)'!$C$36,IF('game1 (34)'!$B$49=2,CONCATENATE('game1 (34)'!$C$36,": ",'game1 (34)'!$C$37),IF('game1 (34)'!$B$49=3,CONCATENATE('game1 (34)'!$C$36,": ",'game1 (34)'!$C$37,": ",'game1 (34)'!$C$38),IF('game1 (34)'!$B$49=4,CONCATENATE('game1 (34)'!$C$36,": ",'game1 (34)'!$C$37,": ",'game1 (34)'!$C$38,": ",'game1 (34)'!$C$39),CONCATENATE('game1 (34)'!$C$36,": ",'game1 (34)'!$C$37,": ",'game1 (34)'!$C$38,": ",'game1 (34)'!$C$39,": ",'game1 (34)'!$C$40)))))),"")</f>
        <v/>
      </c>
      <c r="U169" s="284"/>
      <c r="V169" s="284"/>
      <c r="W169" s="284" t="str">
        <f>IF(A169&lt;&gt;"",CONCATENATE('game1 (34)'!$E$36," - ",IF('game1 (34)'!$E$49=1,'game1 (34)'!$F$36,IF('game1 (34)'!$E$49=2,CONCATENATE('game1 (34)'!$F$36,": ",'game1 (34)'!$F$37),IF('game1 (34)'!$E$49=3,CONCATENATE('game1 (34)'!$F$36,": ",'game1 (34)'!$F$37,": ",'game1 (34)'!$F$38),IF('game1 (34)'!$E$49=4,CONCATENATE('game1 (34)'!$F$36,": ",'game1 (34)'!$F$37,": ",'game1 (34)'!$F$38,": ",'game1 (34)'!$F$39),CONCATENATE('game1 (34)'!$F$36,": ",'game1 (34)'!$F$37,": ",'game1 (34)'!$F$38,": ",'game1 (34)'!$F$39,": ",'game1 (34)'!$F$40)))))),"")</f>
        <v/>
      </c>
      <c r="X169" s="284"/>
      <c r="Y169" s="284"/>
      <c r="Z169" s="284" t="str">
        <f>IF(A169&lt;&gt;"",CONCATENATE('game1 (34)'!$H$36," - ",IF('game1 (34)'!$H$49=1,'game1 (34)'!$I$36,IF('game1 (34)'!$H$49=2,CONCATENATE('game1 (34)'!$I$36,": ",'game1 (34)'!$I$37),IF('game1 (34)'!$H$49=3,CONCATENATE('game1 (34)'!$I$36,": ",'game1 (34)'!$I$37,": ",'game1 (34)'!$I$38),IF('game1 (34)'!$H$49=4,CONCATENATE('game1 (34)'!$I$36,": ",'game1 (34)'!$I$37,": ",'game1 (34)'!$I$38,": ",'game1 (34)'!$I$39),CONCATENATE('game1 (34)'!$I$36,": ",'game1 (34)'!$I$37,": ",'game1 (34)'!$I$38,": ",'game1 (34)'!$I$39,": ",'game1 (34)'!$I$40)))))),"")</f>
        <v/>
      </c>
      <c r="AA169" s="284"/>
      <c r="AB169" s="284"/>
      <c r="AC169" s="284"/>
    </row>
    <row r="170" spans="1:29" x14ac:dyDescent="0.25">
      <c r="A170" s="136" t="str">
        <f>IF(A169&lt;&gt;"",CONCATENATE('game1 (34)'!$C$4," - ",'game1 (34)'!$D$4, " ", UPPER('game1 (34)'!$E$4)),"")</f>
        <v/>
      </c>
      <c r="B170" s="137">
        <f>'game1 (34)'!D$32</f>
        <v>0</v>
      </c>
      <c r="C170" s="137">
        <f>'game1 (34)'!E$32</f>
        <v>0</v>
      </c>
      <c r="D170" s="138" t="str">
        <f>'game1 (34)'!R$32</f>
        <v/>
      </c>
      <c r="E170" s="137">
        <f>'game1 (34)'!F$32</f>
        <v>0</v>
      </c>
      <c r="F170" s="137">
        <f>'game1 (34)'!G$32</f>
        <v>0</v>
      </c>
      <c r="G170" s="138" t="str">
        <f>'game1 (34)'!S$32</f>
        <v/>
      </c>
      <c r="H170" s="137">
        <f>'game1 (34)'!H$32</f>
        <v>0</v>
      </c>
      <c r="I170" s="137">
        <f>'game1 (34)'!I$32</f>
        <v>0</v>
      </c>
      <c r="J170" s="138" t="str">
        <f>'game1 (34)'!T$32</f>
        <v/>
      </c>
      <c r="K170" s="138" t="str">
        <f>'game1 (34)'!U$32</f>
        <v/>
      </c>
      <c r="L170" s="137">
        <f>'game1 (34)'!J$32</f>
        <v>0</v>
      </c>
      <c r="M170" s="137">
        <f>'game1 (34)'!K$32</f>
        <v>0</v>
      </c>
      <c r="N170" s="146">
        <f t="shared" si="15"/>
        <v>0</v>
      </c>
      <c r="O170" s="137">
        <f>'game1 (34)'!L$32</f>
        <v>0</v>
      </c>
      <c r="P170" s="146">
        <f>'game1 (34)'!M$32</f>
        <v>0</v>
      </c>
      <c r="Q170" s="137">
        <f>'game1 (34)'!N$32</f>
        <v>0</v>
      </c>
      <c r="R170" s="137">
        <f>'game1 (34)'!O$32</f>
        <v>0</v>
      </c>
      <c r="S170" s="146">
        <f>'game1 (34)'!P$32</f>
        <v>0</v>
      </c>
      <c r="T170" s="284"/>
      <c r="U170" s="284"/>
      <c r="V170" s="284"/>
      <c r="W170" s="284"/>
      <c r="X170" s="284"/>
      <c r="Y170" s="284"/>
      <c r="Z170" s="284"/>
      <c r="AA170" s="284"/>
      <c r="AB170" s="284"/>
      <c r="AC170" s="284"/>
    </row>
    <row r="171" spans="1:29" x14ac:dyDescent="0.25">
      <c r="A171" s="221" t="str">
        <f>IF('game1 (35)'!$C$2&lt;&gt;"",'game1 (35)'!$X$2,"")</f>
        <v/>
      </c>
      <c r="B171" s="134">
        <f>'game1 (35)'!D$31</f>
        <v>0</v>
      </c>
      <c r="C171" s="134">
        <f>'game1 (35)'!E$31</f>
        <v>0</v>
      </c>
      <c r="D171" s="135" t="str">
        <f>'game1 (35)'!R$31</f>
        <v/>
      </c>
      <c r="E171" s="134">
        <f>'game1 (35)'!F$31</f>
        <v>0</v>
      </c>
      <c r="F171" s="134">
        <f>'game1 (35)'!G$31</f>
        <v>0</v>
      </c>
      <c r="G171" s="135" t="str">
        <f>'game1 (35)'!S$31</f>
        <v/>
      </c>
      <c r="H171" s="134">
        <f>'game1 (35)'!H$31</f>
        <v>0</v>
      </c>
      <c r="I171" s="134">
        <f>'game1 (35)'!I$31</f>
        <v>0</v>
      </c>
      <c r="J171" s="135" t="str">
        <f>'game1 (35)'!T$31</f>
        <v/>
      </c>
      <c r="K171" s="135" t="str">
        <f>'game1 (35)'!U$31</f>
        <v/>
      </c>
      <c r="L171" s="134">
        <f>'game1 (35)'!J$31</f>
        <v>0</v>
      </c>
      <c r="M171" s="134">
        <f>'game1 (35)'!K$31</f>
        <v>0</v>
      </c>
      <c r="N171" s="145">
        <f t="shared" ref="N171:N182" si="16">SUM($L171:$M171)</f>
        <v>0</v>
      </c>
      <c r="O171" s="134">
        <f>'game1 (35)'!L$31</f>
        <v>0</v>
      </c>
      <c r="P171" s="145">
        <f>'game1 (35)'!M$31</f>
        <v>0</v>
      </c>
      <c r="Q171" s="134">
        <f>'game1 (35)'!N$31</f>
        <v>0</v>
      </c>
      <c r="R171" s="134">
        <f>'game1 (35)'!O$31</f>
        <v>0</v>
      </c>
      <c r="S171" s="145">
        <f>'game1 (35)'!P$31</f>
        <v>0</v>
      </c>
      <c r="T171" s="284" t="str">
        <f>IF(A171&lt;&gt;"",CONCATENATE('game1 (35)'!$B$36," - ",IF('game1 (35)'!$B$49=1,'game1 (35)'!$C$36,IF('game1 (35)'!$B$49=2,CONCATENATE('game1 (35)'!$C$36,": ",'game1 (35)'!$C$37),IF('game1 (35)'!$B$49=3,CONCATENATE('game1 (35)'!$C$36,": ",'game1 (35)'!$C$37,": ",'game1 (35)'!$C$38),IF('game1 (35)'!$B$49=4,CONCATENATE('game1 (35)'!$C$36,": ",'game1 (35)'!$C$37,": ",'game1 (35)'!$C$38,": ",'game1 (35)'!$C$39),CONCATENATE('game1 (35)'!$C$36,": ",'game1 (35)'!$C$37,": ",'game1 (35)'!$C$38,": ",'game1 (35)'!$C$39,": ",'game1 (35)'!$C$40)))))),"")</f>
        <v/>
      </c>
      <c r="U171" s="284"/>
      <c r="V171" s="284"/>
      <c r="W171" s="284" t="str">
        <f>IF(A171&lt;&gt;"",CONCATENATE('game1 (35)'!$E$36," - ",IF('game1 (35)'!$E$49=1,'game1 (35)'!$F$36,IF('game1 (35)'!$E$49=2,CONCATENATE('game1 (35)'!$F$36,": ",'game1 (35)'!$F$37),IF('game1 (35)'!$E$49=3,CONCATENATE('game1 (35)'!$F$36,": ",'game1 (35)'!$F$37,": ",'game1 (35)'!$F$38),IF('game1 (35)'!$E$49=4,CONCATENATE('game1 (35)'!$F$36,": ",'game1 (35)'!$F$37,": ",'game1 (35)'!$F$38,": ",'game1 (35)'!$F$39),CONCATENATE('game1 (35)'!$F$36,": ",'game1 (35)'!$F$37,": ",'game1 (35)'!$F$38,": ",'game1 (35)'!$F$39,": ",'game1 (35)'!$F$40)))))),"")</f>
        <v/>
      </c>
      <c r="X171" s="284"/>
      <c r="Y171" s="284"/>
      <c r="Z171" s="284" t="str">
        <f>IF(A171&lt;&gt;"",CONCATENATE('game1 (35)'!$H$36," - ",IF('game1 (35)'!$H$49=1,'game1 (35)'!$I$36,IF('game1 (35)'!$H$49=2,CONCATENATE('game1 (35)'!$I$36,": ",'game1 (35)'!$I$37),IF('game1 (35)'!$H$49=3,CONCATENATE('game1 (35)'!$I$36,": ",'game1 (35)'!$I$37,": ",'game1 (35)'!$I$38),IF('game1 (35)'!$H$49=4,CONCATENATE('game1 (35)'!$I$36,": ",'game1 (35)'!$I$37,": ",'game1 (35)'!$I$38,": ",'game1 (35)'!$I$39),CONCATENATE('game1 (35)'!$I$36,": ",'game1 (35)'!$I$37,": ",'game1 (35)'!$I$38,": ",'game1 (35)'!$I$39,": ",'game1 (35)'!$I$40)))))),"")</f>
        <v/>
      </c>
      <c r="AA171" s="284"/>
      <c r="AB171" s="284"/>
      <c r="AC171" s="284"/>
    </row>
    <row r="172" spans="1:29" x14ac:dyDescent="0.25">
      <c r="A172" s="136" t="str">
        <f>IF(A171&lt;&gt;"",CONCATENATE('game1 (35)'!$C$4," - ",'game1 (35)'!$D$4, " ", UPPER('game1 (35)'!$E$4)),"")</f>
        <v/>
      </c>
      <c r="B172" s="137">
        <f>'game1 (35)'!D$32</f>
        <v>0</v>
      </c>
      <c r="C172" s="137">
        <f>'game1 (35)'!E$32</f>
        <v>0</v>
      </c>
      <c r="D172" s="138" t="str">
        <f>'game1 (35)'!R$32</f>
        <v/>
      </c>
      <c r="E172" s="137">
        <f>'game1 (35)'!F$32</f>
        <v>0</v>
      </c>
      <c r="F172" s="137">
        <f>'game1 (35)'!G$32</f>
        <v>0</v>
      </c>
      <c r="G172" s="138" t="str">
        <f>'game1 (35)'!S$32</f>
        <v/>
      </c>
      <c r="H172" s="137">
        <f>'game1 (35)'!H$32</f>
        <v>0</v>
      </c>
      <c r="I172" s="137">
        <f>'game1 (35)'!I$32</f>
        <v>0</v>
      </c>
      <c r="J172" s="138" t="str">
        <f>'game1 (35)'!T$32</f>
        <v/>
      </c>
      <c r="K172" s="138" t="str">
        <f>'game1 (35)'!U$32</f>
        <v/>
      </c>
      <c r="L172" s="137">
        <f>'game1 (35)'!J$32</f>
        <v>0</v>
      </c>
      <c r="M172" s="137">
        <f>'game1 (35)'!K$32</f>
        <v>0</v>
      </c>
      <c r="N172" s="146">
        <f t="shared" si="16"/>
        <v>0</v>
      </c>
      <c r="O172" s="137">
        <f>'game1 (35)'!L$32</f>
        <v>0</v>
      </c>
      <c r="P172" s="146">
        <f>'game1 (35)'!M$32</f>
        <v>0</v>
      </c>
      <c r="Q172" s="137">
        <f>'game1 (35)'!N$32</f>
        <v>0</v>
      </c>
      <c r="R172" s="137">
        <f>'game1 (35)'!O$32</f>
        <v>0</v>
      </c>
      <c r="S172" s="146">
        <f>'game1 (35)'!P$32</f>
        <v>0</v>
      </c>
      <c r="T172" s="284"/>
      <c r="U172" s="284"/>
      <c r="V172" s="284"/>
      <c r="W172" s="284"/>
      <c r="X172" s="284"/>
      <c r="Y172" s="284"/>
      <c r="Z172" s="284"/>
      <c r="AA172" s="284"/>
      <c r="AB172" s="284"/>
      <c r="AC172" s="284"/>
    </row>
    <row r="173" spans="1:29" x14ac:dyDescent="0.25">
      <c r="A173" s="221" t="str">
        <f>IF('game1 (36)'!$C$2&lt;&gt;"",'game1 (36)'!$X$2,"")</f>
        <v/>
      </c>
      <c r="B173" s="134">
        <f>'game1 (36)'!D$31</f>
        <v>0</v>
      </c>
      <c r="C173" s="134">
        <f>'game1 (36)'!E$31</f>
        <v>0</v>
      </c>
      <c r="D173" s="135" t="str">
        <f>'game1 (36)'!R$31</f>
        <v/>
      </c>
      <c r="E173" s="134">
        <f>'game1 (36)'!F$31</f>
        <v>0</v>
      </c>
      <c r="F173" s="134">
        <f>'game1 (36)'!G$31</f>
        <v>0</v>
      </c>
      <c r="G173" s="135" t="str">
        <f>'game1 (36)'!S$31</f>
        <v/>
      </c>
      <c r="H173" s="134">
        <f>'game1 (36)'!H$31</f>
        <v>0</v>
      </c>
      <c r="I173" s="134">
        <f>'game1 (36)'!I$31</f>
        <v>0</v>
      </c>
      <c r="J173" s="135" t="str">
        <f>'game1 (36)'!T$31</f>
        <v/>
      </c>
      <c r="K173" s="135" t="str">
        <f>'game1 (36)'!U$31</f>
        <v/>
      </c>
      <c r="L173" s="134">
        <f>'game1 (36)'!J$31</f>
        <v>0</v>
      </c>
      <c r="M173" s="134">
        <f>'game1 (36)'!K$31</f>
        <v>0</v>
      </c>
      <c r="N173" s="145">
        <f t="shared" si="16"/>
        <v>0</v>
      </c>
      <c r="O173" s="134">
        <f>'game1 (36)'!L$31</f>
        <v>0</v>
      </c>
      <c r="P173" s="145">
        <f>'game1 (36)'!M$31</f>
        <v>0</v>
      </c>
      <c r="Q173" s="134">
        <f>'game1 (36)'!N$31</f>
        <v>0</v>
      </c>
      <c r="R173" s="134">
        <f>'game1 (36)'!O$31</f>
        <v>0</v>
      </c>
      <c r="S173" s="145">
        <f>'game1 (36)'!P$31</f>
        <v>0</v>
      </c>
      <c r="T173" s="284" t="str">
        <f>IF(A173&lt;&gt;"",CONCATENATE('game1 (36)'!$B$36," - ",IF('game1 (36)'!$B$49=1,'game1 (36)'!$C$36,IF('game1 (36)'!$B$49=2,CONCATENATE('game1 (36)'!$C$36,": ",'game1 (36)'!$C$37),IF('game1 (36)'!$B$49=3,CONCATENATE('game1 (36)'!$C$36,": ",'game1 (36)'!$C$37,": ",'game1 (36)'!$C$38),IF('game1 (36)'!$B$49=4,CONCATENATE('game1 (36)'!$C$36,": ",'game1 (36)'!$C$37,": ",'game1 (36)'!$C$38,": ",'game1 (36)'!$C$39),CONCATENATE('game1 (36)'!$C$36,": ",'game1 (36)'!$C$37,": ",'game1 (36)'!$C$38,": ",'game1 (36)'!$C$39,": ",'game1 (36)'!$C$40)))))),"")</f>
        <v/>
      </c>
      <c r="U173" s="284"/>
      <c r="V173" s="284"/>
      <c r="W173" s="284" t="str">
        <f>IF(A173&lt;&gt;"",CONCATENATE('game1 (36)'!$E$36," - ",IF('game1 (36)'!$E$49=1,'game1 (36)'!$F$36,IF('game1 (36)'!$E$49=2,CONCATENATE('game1 (36)'!$F$36,": ",'game1 (36)'!$F$37),IF('game1 (36)'!$E$49=3,CONCATENATE('game1 (36)'!$F$36,": ",'game1 (36)'!$F$37,": ",'game1 (36)'!$F$38),IF('game1 (36)'!$E$49=4,CONCATENATE('game1 (36)'!$F$36,": ",'game1 (36)'!$F$37,": ",'game1 (36)'!$F$38,": ",'game1 (36)'!$F$39),CONCATENATE('game1 (36)'!$F$36,": ",'game1 (36)'!$F$37,": ",'game1 (36)'!$F$38,": ",'game1 (36)'!$F$39,": ",'game1 (36)'!$F$40)))))),"")</f>
        <v/>
      </c>
      <c r="X173" s="284"/>
      <c r="Y173" s="284"/>
      <c r="Z173" s="284" t="str">
        <f>IF(A173&lt;&gt;"",CONCATENATE('game1 (36)'!$H$36," - ",IF('game1 (36)'!$H$49=1,'game1 (36)'!$I$36,IF('game1 (36)'!$H$49=2,CONCATENATE('game1 (36)'!$I$36,": ",'game1 (36)'!$I$37),IF('game1 (36)'!$H$49=3,CONCATENATE('game1 (36)'!$I$36,": ",'game1 (36)'!$I$37,": ",'game1 (36)'!$I$38),IF('game1 (36)'!$H$49=4,CONCATENATE('game1 (36)'!$I$36,": ",'game1 (36)'!$I$37,": ",'game1 (36)'!$I$38,": ",'game1 (36)'!$I$39),CONCATENATE('game1 (36)'!$I$36,": ",'game1 (36)'!$I$37,": ",'game1 (36)'!$I$38,": ",'game1 (36)'!$I$39,": ",'game1 (36)'!$I$40)))))),"")</f>
        <v/>
      </c>
      <c r="AA173" s="284"/>
      <c r="AB173" s="284"/>
      <c r="AC173" s="284"/>
    </row>
    <row r="174" spans="1:29" x14ac:dyDescent="0.25">
      <c r="A174" s="136" t="str">
        <f>IF(A173&lt;&gt;"",CONCATENATE('game1 (36)'!$C$4," - ",'game1 (36)'!$D$4, " ", UPPER('game1 (36)'!$E$4)),"")</f>
        <v/>
      </c>
      <c r="B174" s="137">
        <f>'game1 (36)'!D$32</f>
        <v>0</v>
      </c>
      <c r="C174" s="137">
        <f>'game1 (36)'!E$32</f>
        <v>0</v>
      </c>
      <c r="D174" s="138" t="str">
        <f>'game1 (36)'!R$32</f>
        <v/>
      </c>
      <c r="E174" s="137">
        <f>'game1 (36)'!F$32</f>
        <v>0</v>
      </c>
      <c r="F174" s="137">
        <f>'game1 (36)'!G$32</f>
        <v>0</v>
      </c>
      <c r="G174" s="138" t="str">
        <f>'game1 (36)'!S$32</f>
        <v/>
      </c>
      <c r="H174" s="137">
        <f>'game1 (36)'!H$32</f>
        <v>0</v>
      </c>
      <c r="I174" s="137">
        <f>'game1 (36)'!I$32</f>
        <v>0</v>
      </c>
      <c r="J174" s="138" t="str">
        <f>'game1 (36)'!T$32</f>
        <v/>
      </c>
      <c r="K174" s="138" t="str">
        <f>'game1 (36)'!U$32</f>
        <v/>
      </c>
      <c r="L174" s="137">
        <f>'game1 (36)'!J$32</f>
        <v>0</v>
      </c>
      <c r="M174" s="137">
        <f>'game1 (36)'!K$32</f>
        <v>0</v>
      </c>
      <c r="N174" s="146">
        <f t="shared" si="16"/>
        <v>0</v>
      </c>
      <c r="O174" s="137">
        <f>'game1 (36)'!L$32</f>
        <v>0</v>
      </c>
      <c r="P174" s="146">
        <f>'game1 (36)'!M$32</f>
        <v>0</v>
      </c>
      <c r="Q174" s="137">
        <f>'game1 (36)'!N$32</f>
        <v>0</v>
      </c>
      <c r="R174" s="137">
        <f>'game1 (36)'!O$32</f>
        <v>0</v>
      </c>
      <c r="S174" s="146">
        <f>'game1 (36)'!P$32</f>
        <v>0</v>
      </c>
      <c r="T174" s="284"/>
      <c r="U174" s="284"/>
      <c r="V174" s="284"/>
      <c r="W174" s="284"/>
      <c r="X174" s="284"/>
      <c r="Y174" s="284"/>
      <c r="Z174" s="284"/>
      <c r="AA174" s="284"/>
      <c r="AB174" s="284"/>
      <c r="AC174" s="284"/>
    </row>
    <row r="175" spans="1:29" x14ac:dyDescent="0.25">
      <c r="A175" s="221" t="str">
        <f>IF('game1 (37)'!$C$2&lt;&gt;"",'game1 (37)'!$X$2,"")</f>
        <v/>
      </c>
      <c r="B175" s="134">
        <f>'game1 (37)'!D$31</f>
        <v>0</v>
      </c>
      <c r="C175" s="134">
        <f>'game1 (37)'!E$31</f>
        <v>0</v>
      </c>
      <c r="D175" s="135" t="str">
        <f>'game1 (37)'!R$31</f>
        <v/>
      </c>
      <c r="E175" s="134">
        <f>'game1 (37)'!F$31</f>
        <v>0</v>
      </c>
      <c r="F175" s="134">
        <f>'game1 (37)'!G$31</f>
        <v>0</v>
      </c>
      <c r="G175" s="135" t="str">
        <f>'game1 (37)'!S$31</f>
        <v/>
      </c>
      <c r="H175" s="134">
        <f>'game1 (37)'!H$31</f>
        <v>0</v>
      </c>
      <c r="I175" s="134">
        <f>'game1 (37)'!I$31</f>
        <v>0</v>
      </c>
      <c r="J175" s="135" t="str">
        <f>'game1 (37)'!T$31</f>
        <v/>
      </c>
      <c r="K175" s="135" t="str">
        <f>'game1 (37)'!U$31</f>
        <v/>
      </c>
      <c r="L175" s="134">
        <f>'game1 (37)'!J$31</f>
        <v>0</v>
      </c>
      <c r="M175" s="134">
        <f>'game1 (37)'!K$31</f>
        <v>0</v>
      </c>
      <c r="N175" s="145">
        <f t="shared" si="16"/>
        <v>0</v>
      </c>
      <c r="O175" s="134">
        <f>'game1 (37)'!L$31</f>
        <v>0</v>
      </c>
      <c r="P175" s="145">
        <f>'game1 (37)'!M$31</f>
        <v>0</v>
      </c>
      <c r="Q175" s="134">
        <f>'game1 (37)'!N$31</f>
        <v>0</v>
      </c>
      <c r="R175" s="134">
        <f>'game1 (37)'!O$31</f>
        <v>0</v>
      </c>
      <c r="S175" s="145">
        <f>'game1 (37)'!P$31</f>
        <v>0</v>
      </c>
      <c r="T175" s="284" t="str">
        <f>IF(A175&lt;&gt;"",CONCATENATE('game1 (37)'!$B$36," - ",IF('game1 (37)'!$B$49=1,'game1 (37)'!$C$36,IF('game1 (37)'!$B$49=2,CONCATENATE('game1 (37)'!$C$36,": ",'game1 (37)'!$C$37),IF('game1 (37)'!$B$49=3,CONCATENATE('game1 (37)'!$C$36,": ",'game1 (37)'!$C$37,": ",'game1 (37)'!$C$38),IF('game1 (37)'!$B$49=4,CONCATENATE('game1 (37)'!$C$36,": ",'game1 (37)'!$C$37,": ",'game1 (37)'!$C$38,": ",'game1 (37)'!$C$39),CONCATENATE('game1 (37)'!$C$36,": ",'game1 (37)'!$C$37,": ",'game1 (37)'!$C$38,": ",'game1 (37)'!$C$39,": ",'game1 (37)'!$C$40)))))),"")</f>
        <v/>
      </c>
      <c r="U175" s="284"/>
      <c r="V175" s="284"/>
      <c r="W175" s="284" t="str">
        <f>IF(A175&lt;&gt;"",CONCATENATE('game1 (37)'!$E$36," - ",IF('game1 (37)'!$E$49=1,'game1 (37)'!$F$36,IF('game1 (37)'!$E$49=2,CONCATENATE('game1 (37)'!$F$36,": ",'game1 (37)'!$F$37),IF('game1 (37)'!$E$49=3,CONCATENATE('game1 (37)'!$F$36,": ",'game1 (37)'!$F$37,": ",'game1 (37)'!$F$38),IF('game1 (37)'!$E$49=4,CONCATENATE('game1 (37)'!$F$36,": ",'game1 (37)'!$F$37,": ",'game1 (37)'!$F$38,": ",'game1 (37)'!$F$39),CONCATENATE('game1 (37)'!$F$36,": ",'game1 (37)'!$F$37,": ",'game1 (37)'!$F$38,": ",'game1 (37)'!$F$39,": ",'game1 (37)'!$F$40)))))),"")</f>
        <v/>
      </c>
      <c r="X175" s="284"/>
      <c r="Y175" s="284"/>
      <c r="Z175" s="284" t="str">
        <f>IF(A175&lt;&gt;"",CONCATENATE('game1 (37)'!$H$36," - ",IF('game1 (37)'!$H$49=1,'game1 (37)'!$I$36,IF('game1 (37)'!$H$49=2,CONCATENATE('game1 (37)'!$I$36,": ",'game1 (37)'!$I$37),IF('game1 (37)'!$H$49=3,CONCATENATE('game1 (37)'!$I$36,": ",'game1 (37)'!$I$37,": ",'game1 (37)'!$I$38),IF('game1 (37)'!$H$49=4,CONCATENATE('game1 (37)'!$I$36,": ",'game1 (37)'!$I$37,": ",'game1 (37)'!$I$38,": ",'game1 (37)'!$I$39),CONCATENATE('game1 (37)'!$I$36,": ",'game1 (37)'!$I$37,": ",'game1 (37)'!$I$38,": ",'game1 (37)'!$I$39,": ",'game1 (37)'!$I$40)))))),"")</f>
        <v/>
      </c>
      <c r="AA175" s="284"/>
      <c r="AB175" s="284"/>
      <c r="AC175" s="284"/>
    </row>
    <row r="176" spans="1:29" x14ac:dyDescent="0.25">
      <c r="A176" s="136" t="str">
        <f>IF(A175&lt;&gt;"",CONCATENATE('game1 (37)'!$C$4," - ",'game1 (37)'!$D$4, " ", UPPER('game1 (37)'!$E$4)),"")</f>
        <v/>
      </c>
      <c r="B176" s="137">
        <f>'game1 (37)'!D$32</f>
        <v>0</v>
      </c>
      <c r="C176" s="137">
        <f>'game1 (37)'!E$32</f>
        <v>0</v>
      </c>
      <c r="D176" s="138" t="str">
        <f>'game1 (37)'!R$32</f>
        <v/>
      </c>
      <c r="E176" s="137">
        <f>'game1 (37)'!F$32</f>
        <v>0</v>
      </c>
      <c r="F176" s="137">
        <f>'game1 (37)'!G$32</f>
        <v>0</v>
      </c>
      <c r="G176" s="138" t="str">
        <f>'game1 (37)'!S$32</f>
        <v/>
      </c>
      <c r="H176" s="137">
        <f>'game1 (37)'!H$32</f>
        <v>0</v>
      </c>
      <c r="I176" s="137">
        <f>'game1 (37)'!I$32</f>
        <v>0</v>
      </c>
      <c r="J176" s="138" t="str">
        <f>'game1 (37)'!T$32</f>
        <v/>
      </c>
      <c r="K176" s="138" t="str">
        <f>'game1 (37)'!U$32</f>
        <v/>
      </c>
      <c r="L176" s="137">
        <f>'game1 (37)'!J$32</f>
        <v>0</v>
      </c>
      <c r="M176" s="137">
        <f>'game1 (37)'!K$32</f>
        <v>0</v>
      </c>
      <c r="N176" s="146">
        <f t="shared" si="16"/>
        <v>0</v>
      </c>
      <c r="O176" s="137">
        <f>'game1 (37)'!L$32</f>
        <v>0</v>
      </c>
      <c r="P176" s="146">
        <f>'game1 (37)'!M$32</f>
        <v>0</v>
      </c>
      <c r="Q176" s="137">
        <f>'game1 (37)'!N$32</f>
        <v>0</v>
      </c>
      <c r="R176" s="137">
        <f>'game1 (37)'!O$32</f>
        <v>0</v>
      </c>
      <c r="S176" s="146">
        <f>'game1 (37)'!P$32</f>
        <v>0</v>
      </c>
      <c r="T176" s="284"/>
      <c r="U176" s="284"/>
      <c r="V176" s="284"/>
      <c r="W176" s="284"/>
      <c r="X176" s="284"/>
      <c r="Y176" s="284"/>
      <c r="Z176" s="284"/>
      <c r="AA176" s="284"/>
      <c r="AB176" s="284"/>
      <c r="AC176" s="284"/>
    </row>
    <row r="177" spans="1:29" x14ac:dyDescent="0.25">
      <c r="A177" s="221" t="str">
        <f>IF('game1 (38)'!$C$2&lt;&gt;"",'game1 (38)'!$X$2,"")</f>
        <v/>
      </c>
      <c r="B177" s="134">
        <f>'game1 (38)'!D$31</f>
        <v>0</v>
      </c>
      <c r="C177" s="134">
        <f>'game1 (38)'!E$31</f>
        <v>0</v>
      </c>
      <c r="D177" s="135" t="str">
        <f>'game1 (38)'!R$31</f>
        <v/>
      </c>
      <c r="E177" s="134">
        <f>'game1 (38)'!F$31</f>
        <v>0</v>
      </c>
      <c r="F177" s="134">
        <f>'game1 (38)'!G$31</f>
        <v>0</v>
      </c>
      <c r="G177" s="135" t="str">
        <f>'game1 (38)'!S$31</f>
        <v/>
      </c>
      <c r="H177" s="134">
        <f>'game1 (38)'!H$31</f>
        <v>0</v>
      </c>
      <c r="I177" s="134">
        <f>'game1 (38)'!I$31</f>
        <v>0</v>
      </c>
      <c r="J177" s="135" t="str">
        <f>'game1 (38)'!T$31</f>
        <v/>
      </c>
      <c r="K177" s="135" t="str">
        <f>'game1 (38)'!U$31</f>
        <v/>
      </c>
      <c r="L177" s="134">
        <f>'game1 (38)'!J$31</f>
        <v>0</v>
      </c>
      <c r="M177" s="134">
        <f>'game1 (38)'!K$31</f>
        <v>0</v>
      </c>
      <c r="N177" s="145">
        <f t="shared" si="16"/>
        <v>0</v>
      </c>
      <c r="O177" s="134">
        <f>'game1 (38)'!L$31</f>
        <v>0</v>
      </c>
      <c r="P177" s="145">
        <f>'game1 (38)'!M$31</f>
        <v>0</v>
      </c>
      <c r="Q177" s="134">
        <f>'game1 (38)'!N$31</f>
        <v>0</v>
      </c>
      <c r="R177" s="134">
        <f>'game1 (38)'!O$31</f>
        <v>0</v>
      </c>
      <c r="S177" s="145">
        <f>'game1 (38)'!P$31</f>
        <v>0</v>
      </c>
      <c r="T177" s="284" t="str">
        <f>IF(A177&lt;&gt;"",CONCATENATE('game1 (38)'!$B$36," - ",IF('game1 (38)'!$B$49=1,'game1 (38)'!$C$36,IF('game1 (38)'!$B$49=2,CONCATENATE('game1 (38)'!$C$36,": ",'game1 (38)'!$C$37),IF('game1 (38)'!$B$49=3,CONCATENATE('game1 (38)'!$C$36,": ",'game1 (38)'!$C$37,": ",'game1 (38)'!$C$38),IF('game1 (38)'!$B$49=4,CONCATENATE('game1 (38)'!$C$36,": ",'game1 (38)'!$C$37,": ",'game1 (38)'!$C$38,": ",'game1 (38)'!$C$39),CONCATENATE('game1 (38)'!$C$36,": ",'game1 (38)'!$C$37,": ",'game1 (38)'!$C$38,": ",'game1 (38)'!$C$39,": ",'game1 (38)'!$C$40)))))),"")</f>
        <v/>
      </c>
      <c r="U177" s="284"/>
      <c r="V177" s="284"/>
      <c r="W177" s="284" t="str">
        <f>IF(A177&lt;&gt;"",CONCATENATE('game1 (38)'!$E$36," - ",IF('game1 (38)'!$E$49=1,'game1 (38)'!$F$36,IF('game1 (38)'!$E$49=2,CONCATENATE('game1 (38)'!$F$36,": ",'game1 (38)'!$F$37),IF('game1 (38)'!$E$49=3,CONCATENATE('game1 (38)'!$F$36,": ",'game1 (38)'!$F$37,": ",'game1 (38)'!$F$38),IF('game1 (38)'!$E$49=4,CONCATENATE('game1 (38)'!$F$36,": ",'game1 (38)'!$F$37,": ",'game1 (38)'!$F$38,": ",'game1 (38)'!$F$39),CONCATENATE('game1 (38)'!$F$36,": ",'game1 (38)'!$F$37,": ",'game1 (38)'!$F$38,": ",'game1 (38)'!$F$39,": ",'game1 (38)'!$F$40)))))),"")</f>
        <v/>
      </c>
      <c r="X177" s="284"/>
      <c r="Y177" s="284"/>
      <c r="Z177" s="284" t="str">
        <f>IF(A177&lt;&gt;"",CONCATENATE('game1 (38)'!$H$36," - ",IF('game1 (38)'!$H$49=1,'game1 (38)'!$I$36,IF('game1 (38)'!$H$49=2,CONCATENATE('game1 (38)'!$I$36,": ",'game1 (38)'!$I$37),IF('game1 (38)'!$H$49=3,CONCATENATE('game1 (38)'!$I$36,": ",'game1 (38)'!$I$37,": ",'game1 (38)'!$I$38),IF('game1 (38)'!$H$49=4,CONCATENATE('game1 (38)'!$I$36,": ",'game1 (38)'!$I$37,": ",'game1 (38)'!$I$38,": ",'game1 (38)'!$I$39),CONCATENATE('game1 (38)'!$I$36,": ",'game1 (38)'!$I$37,": ",'game1 (38)'!$I$38,": ",'game1 (38)'!$I$39,": ",'game1 (38)'!$I$40)))))),"")</f>
        <v/>
      </c>
      <c r="AA177" s="284"/>
      <c r="AB177" s="284"/>
      <c r="AC177" s="284"/>
    </row>
    <row r="178" spans="1:29" x14ac:dyDescent="0.25">
      <c r="A178" s="136" t="str">
        <f>IF(A177&lt;&gt;"",CONCATENATE('game1 (38)'!$C$4," - ",'game1 (38)'!$D$4, " ", UPPER('game1 (38)'!$E$4)),"")</f>
        <v/>
      </c>
      <c r="B178" s="137">
        <f>'game1 (38)'!D$32</f>
        <v>0</v>
      </c>
      <c r="C178" s="137">
        <f>'game1 (38)'!E$32</f>
        <v>0</v>
      </c>
      <c r="D178" s="138" t="str">
        <f>'game1 (38)'!R$32</f>
        <v/>
      </c>
      <c r="E178" s="137">
        <f>'game1 (38)'!F$32</f>
        <v>0</v>
      </c>
      <c r="F178" s="137">
        <f>'game1 (38)'!G$32</f>
        <v>0</v>
      </c>
      <c r="G178" s="138" t="str">
        <f>'game1 (38)'!S$32</f>
        <v/>
      </c>
      <c r="H178" s="137">
        <f>'game1 (38)'!H$32</f>
        <v>0</v>
      </c>
      <c r="I178" s="137">
        <f>'game1 (38)'!I$32</f>
        <v>0</v>
      </c>
      <c r="J178" s="138" t="str">
        <f>'game1 (38)'!T$32</f>
        <v/>
      </c>
      <c r="K178" s="138" t="str">
        <f>'game1 (38)'!U$32</f>
        <v/>
      </c>
      <c r="L178" s="137">
        <f>'game1 (38)'!J$32</f>
        <v>0</v>
      </c>
      <c r="M178" s="137">
        <f>'game1 (38)'!K$32</f>
        <v>0</v>
      </c>
      <c r="N178" s="146">
        <f t="shared" si="16"/>
        <v>0</v>
      </c>
      <c r="O178" s="137">
        <f>'game1 (38)'!L$32</f>
        <v>0</v>
      </c>
      <c r="P178" s="146">
        <f>'game1 (38)'!M$32</f>
        <v>0</v>
      </c>
      <c r="Q178" s="137">
        <f>'game1 (38)'!N$32</f>
        <v>0</v>
      </c>
      <c r="R178" s="137">
        <f>'game1 (38)'!O$32</f>
        <v>0</v>
      </c>
      <c r="S178" s="146">
        <f>'game1 (38)'!P$32</f>
        <v>0</v>
      </c>
      <c r="T178" s="284"/>
      <c r="U178" s="284"/>
      <c r="V178" s="284"/>
      <c r="W178" s="284"/>
      <c r="X178" s="284"/>
      <c r="Y178" s="284"/>
      <c r="Z178" s="284"/>
      <c r="AA178" s="284"/>
      <c r="AB178" s="284"/>
      <c r="AC178" s="284"/>
    </row>
    <row r="179" spans="1:29" x14ac:dyDescent="0.25">
      <c r="A179" s="221" t="str">
        <f>IF('game1 (39)'!$C$2&lt;&gt;"",'game1 (39)'!$X$2,"")</f>
        <v/>
      </c>
      <c r="B179" s="134">
        <f>'game1 (39)'!D$31</f>
        <v>0</v>
      </c>
      <c r="C179" s="134">
        <f>'game1 (39)'!E$31</f>
        <v>0</v>
      </c>
      <c r="D179" s="135" t="str">
        <f>'game1 (39)'!R$31</f>
        <v/>
      </c>
      <c r="E179" s="134">
        <f>'game1 (39)'!F$31</f>
        <v>0</v>
      </c>
      <c r="F179" s="134">
        <f>'game1 (39)'!G$31</f>
        <v>0</v>
      </c>
      <c r="G179" s="135" t="str">
        <f>'game1 (39)'!S$31</f>
        <v/>
      </c>
      <c r="H179" s="134">
        <f>'game1 (39)'!H$31</f>
        <v>0</v>
      </c>
      <c r="I179" s="134">
        <f>'game1 (39)'!I$31</f>
        <v>0</v>
      </c>
      <c r="J179" s="135" t="str">
        <f>'game1 (39)'!T$31</f>
        <v/>
      </c>
      <c r="K179" s="135" t="str">
        <f>'game1 (39)'!U$31</f>
        <v/>
      </c>
      <c r="L179" s="134">
        <f>'game1 (39)'!J$31</f>
        <v>0</v>
      </c>
      <c r="M179" s="134">
        <f>'game1 (39)'!K$31</f>
        <v>0</v>
      </c>
      <c r="N179" s="145">
        <f t="shared" si="16"/>
        <v>0</v>
      </c>
      <c r="O179" s="134">
        <f>'game1 (39)'!L$31</f>
        <v>0</v>
      </c>
      <c r="P179" s="145">
        <f>'game1 (39)'!M$31</f>
        <v>0</v>
      </c>
      <c r="Q179" s="134">
        <f>'game1 (39)'!N$31</f>
        <v>0</v>
      </c>
      <c r="R179" s="134">
        <f>'game1 (39)'!O$31</f>
        <v>0</v>
      </c>
      <c r="S179" s="145">
        <f>'game1 (39)'!P$31</f>
        <v>0</v>
      </c>
      <c r="T179" s="284" t="str">
        <f>IF(A179&lt;&gt;"",CONCATENATE('game1 (39)'!$B$36," - ",IF('game1 (39)'!$B$49=1,'game1 (39)'!$C$36,IF('game1 (39)'!$B$49=2,CONCATENATE('game1 (39)'!$C$36,": ",'game1 (39)'!$C$37),IF('game1 (39)'!$B$49=3,CONCATENATE('game1 (39)'!$C$36,": ",'game1 (39)'!$C$37,": ",'game1 (39)'!$C$38),IF('game1 (39)'!$B$49=4,CONCATENATE('game1 (39)'!$C$36,": ",'game1 (39)'!$C$37,": ",'game1 (39)'!$C$38,": ",'game1 (39)'!$C$39),CONCATENATE('game1 (39)'!$C$36,": ",'game1 (39)'!$C$37,": ",'game1 (39)'!$C$38,": ",'game1 (39)'!$C$39,": ",'game1 (39)'!$C$40)))))),"")</f>
        <v/>
      </c>
      <c r="U179" s="284"/>
      <c r="V179" s="284"/>
      <c r="W179" s="284" t="str">
        <f>IF(A179&lt;&gt;"",CONCATENATE('game1 (39)'!$E$36," - ",IF('game1 (39)'!$E$49=1,'game1 (39)'!$F$36,IF('game1 (39)'!$E$49=2,CONCATENATE('game1 (39)'!$F$36,": ",'game1 (39)'!$F$37),IF('game1 (39)'!$E$49=3,CONCATENATE('game1 (39)'!$F$36,": ",'game1 (39)'!$F$37,": ",'game1 (39)'!$F$38),IF('game1 (39)'!$E$49=4,CONCATENATE('game1 (39)'!$F$36,": ",'game1 (39)'!$F$37,": ",'game1 (39)'!$F$38,": ",'game1 (39)'!$F$39),CONCATENATE('game1 (39)'!$F$36,": ",'game1 (39)'!$F$37,": ",'game1 (39)'!$F$38,": ",'game1 (39)'!$F$39,": ",'game1 (39)'!$F$40)))))),"")</f>
        <v/>
      </c>
      <c r="X179" s="284"/>
      <c r="Y179" s="284"/>
      <c r="Z179" s="284" t="str">
        <f>IF(A179&lt;&gt;"",CONCATENATE('game1 (39)'!$H$36," - ",IF('game1 (39)'!$H$49=1,'game1 (39)'!$I$36,IF('game1 (39)'!$H$49=2,CONCATENATE('game1 (39)'!$I$36,": ",'game1 (39)'!$I$37),IF('game1 (39)'!$H$49=3,CONCATENATE('game1 (39)'!$I$36,": ",'game1 (39)'!$I$37,": ",'game1 (39)'!$I$38),IF('game1 (39)'!$H$49=4,CONCATENATE('game1 (39)'!$I$36,": ",'game1 (39)'!$I$37,": ",'game1 (39)'!$I$38,": ",'game1 (39)'!$I$39),CONCATENATE('game1 (39)'!$I$36,": ",'game1 (39)'!$I$37,": ",'game1 (39)'!$I$38,": ",'game1 (39)'!$I$39,": ",'game1 (39)'!$I$40)))))),"")</f>
        <v/>
      </c>
      <c r="AA179" s="284"/>
      <c r="AB179" s="284"/>
      <c r="AC179" s="284"/>
    </row>
    <row r="180" spans="1:29" x14ac:dyDescent="0.25">
      <c r="A180" s="136" t="str">
        <f>IF(A179&lt;&gt;"",CONCATENATE('game1 (39)'!$C$4," - ",'game1 (39)'!$D$4, " ", UPPER('game1 (39)'!$E$4)),"")</f>
        <v/>
      </c>
      <c r="B180" s="137">
        <f>'game1 (39)'!D$32</f>
        <v>0</v>
      </c>
      <c r="C180" s="137">
        <f>'game1 (39)'!E$32</f>
        <v>0</v>
      </c>
      <c r="D180" s="138" t="str">
        <f>'game1 (39)'!R$32</f>
        <v/>
      </c>
      <c r="E180" s="137">
        <f>'game1 (39)'!F$32</f>
        <v>0</v>
      </c>
      <c r="F180" s="137">
        <f>'game1 (39)'!G$32</f>
        <v>0</v>
      </c>
      <c r="G180" s="138" t="str">
        <f>'game1 (39)'!S$32</f>
        <v/>
      </c>
      <c r="H180" s="137">
        <f>'game1 (39)'!H$32</f>
        <v>0</v>
      </c>
      <c r="I180" s="137">
        <f>'game1 (39)'!I$32</f>
        <v>0</v>
      </c>
      <c r="J180" s="138" t="str">
        <f>'game1 (39)'!T$32</f>
        <v/>
      </c>
      <c r="K180" s="138" t="str">
        <f>'game1 (39)'!U$32</f>
        <v/>
      </c>
      <c r="L180" s="137">
        <f>'game1 (39)'!J$32</f>
        <v>0</v>
      </c>
      <c r="M180" s="137">
        <f>'game1 (39)'!K$32</f>
        <v>0</v>
      </c>
      <c r="N180" s="146">
        <f t="shared" si="16"/>
        <v>0</v>
      </c>
      <c r="O180" s="137">
        <f>'game1 (39)'!L$32</f>
        <v>0</v>
      </c>
      <c r="P180" s="146">
        <f>'game1 (39)'!M$32</f>
        <v>0</v>
      </c>
      <c r="Q180" s="137">
        <f>'game1 (39)'!N$32</f>
        <v>0</v>
      </c>
      <c r="R180" s="137">
        <f>'game1 (39)'!O$32</f>
        <v>0</v>
      </c>
      <c r="S180" s="146">
        <f>'game1 (39)'!P$32</f>
        <v>0</v>
      </c>
      <c r="T180" s="284"/>
      <c r="U180" s="284"/>
      <c r="V180" s="284"/>
      <c r="W180" s="284"/>
      <c r="X180" s="284"/>
      <c r="Y180" s="284"/>
      <c r="Z180" s="284"/>
      <c r="AA180" s="284"/>
      <c r="AB180" s="284"/>
      <c r="AC180" s="284"/>
    </row>
    <row r="181" spans="1:29" x14ac:dyDescent="0.25">
      <c r="A181" s="221" t="str">
        <f>IF('game1 (40)'!$C$2&lt;&gt;"",'game1 (40)'!$X$2,"")</f>
        <v/>
      </c>
      <c r="B181" s="134">
        <f>'game1 (40)'!D$31</f>
        <v>0</v>
      </c>
      <c r="C181" s="134">
        <f>'game1 (40)'!E$31</f>
        <v>0</v>
      </c>
      <c r="D181" s="135" t="str">
        <f>'game1 (40)'!R$31</f>
        <v/>
      </c>
      <c r="E181" s="134">
        <f>'game1 (40)'!F$31</f>
        <v>0</v>
      </c>
      <c r="F181" s="134">
        <f>'game1 (40)'!G$31</f>
        <v>0</v>
      </c>
      <c r="G181" s="135" t="str">
        <f>'game1 (40)'!S$31</f>
        <v/>
      </c>
      <c r="H181" s="134">
        <f>'game1 (40)'!H$31</f>
        <v>0</v>
      </c>
      <c r="I181" s="134">
        <f>'game1 (40)'!I$31</f>
        <v>0</v>
      </c>
      <c r="J181" s="135" t="str">
        <f>'game1 (40)'!T$31</f>
        <v/>
      </c>
      <c r="K181" s="135" t="str">
        <f>'game1 (40)'!U$31</f>
        <v/>
      </c>
      <c r="L181" s="134">
        <f>'game1 (40)'!J$31</f>
        <v>0</v>
      </c>
      <c r="M181" s="134">
        <f>'game1 (40)'!K$31</f>
        <v>0</v>
      </c>
      <c r="N181" s="145">
        <f t="shared" si="16"/>
        <v>0</v>
      </c>
      <c r="O181" s="134">
        <f>'game1 (40)'!L$31</f>
        <v>0</v>
      </c>
      <c r="P181" s="145">
        <f>'game1 (40)'!M$31</f>
        <v>0</v>
      </c>
      <c r="Q181" s="134">
        <f>'game1 (40)'!N$31</f>
        <v>0</v>
      </c>
      <c r="R181" s="134">
        <f>'game1 (40)'!O$31</f>
        <v>0</v>
      </c>
      <c r="S181" s="145">
        <f>'game1 (40)'!P$31</f>
        <v>0</v>
      </c>
      <c r="T181" s="284" t="str">
        <f>IF(A181&lt;&gt;"",CONCATENATE('game1 (40)'!$B$36," - ",IF('game1 (40)'!$B$49=1,'game1 (40)'!$C$36,IF('game1 (40)'!$B$49=2,CONCATENATE('game1 (40)'!$C$36,": ",'game1 (40)'!$C$37),IF('game1 (40)'!$B$49=3,CONCATENATE('game1 (40)'!$C$36,": ",'game1 (40)'!$C$37,": ",'game1 (40)'!$C$38),IF('game1 (40)'!$B$49=4,CONCATENATE('game1 (40)'!$C$36,": ",'game1 (40)'!$C$37,": ",'game1 (40)'!$C$38,": ",'game1 (40)'!$C$39),CONCATENATE('game1 (40)'!$C$36,": ",'game1 (40)'!$C$37,": ",'game1 (40)'!$C$38,": ",'game1 (40)'!$C$39,": ",'game1 (40)'!$C$40)))))),"")</f>
        <v/>
      </c>
      <c r="U181" s="284"/>
      <c r="V181" s="284"/>
      <c r="W181" s="284" t="str">
        <f>IF(A181&lt;&gt;"",CONCATENATE('game1 (40)'!$E$36," - ",IF('game1 (40)'!$E$49=1,'game1 (40)'!$F$36,IF('game1 (40)'!$E$49=2,CONCATENATE('game1 (40)'!$F$36,": ",'game1 (40)'!$F$37),IF('game1 (40)'!$E$49=3,CONCATENATE('game1 (40)'!$F$36,": ",'game1 (40)'!$F$37,": ",'game1 (40)'!$F$38),IF('game1 (40)'!$E$49=4,CONCATENATE('game1 (40)'!$F$36,": ",'game1 (40)'!$F$37,": ",'game1 (40)'!$F$38,": ",'game1 (40)'!$F$39),CONCATENATE('game1 (40)'!$F$36,": ",'game1 (40)'!$F$37,": ",'game1 (40)'!$F$38,": ",'game1 (40)'!$F$39,": ",'game1 (40)'!$F$40)))))),"")</f>
        <v/>
      </c>
      <c r="X181" s="284"/>
      <c r="Y181" s="284"/>
      <c r="Z181" s="284" t="str">
        <f>IF(A181&lt;&gt;"",CONCATENATE('game1 (40)'!$H$36," - ",IF('game1 (40)'!$H$49=1,'game1 (40)'!$I$36,IF('game1 (40)'!$H$49=2,CONCATENATE('game1 (40)'!$I$36,": ",'game1 (40)'!$I$37),IF('game1 (40)'!$H$49=3,CONCATENATE('game1 (40)'!$I$36,": ",'game1 (40)'!$I$37,": ",'game1 (40)'!$I$38),IF('game1 (40)'!$H$49=4,CONCATENATE('game1 (40)'!$I$36,": ",'game1 (40)'!$I$37,": ",'game1 (40)'!$I$38,": ",'game1 (40)'!$I$39),CONCATENATE('game1 (40)'!$I$36,": ",'game1 (40)'!$I$37,": ",'game1 (40)'!$I$38,": ",'game1 (40)'!$I$39,": ",'game1 (40)'!$I$40)))))),"")</f>
        <v/>
      </c>
      <c r="AA181" s="284"/>
      <c r="AB181" s="284"/>
      <c r="AC181" s="284"/>
    </row>
    <row r="182" spans="1:29" x14ac:dyDescent="0.25">
      <c r="A182" s="136" t="str">
        <f>IF(A181&lt;&gt;"",CONCATENATE('game1 (40)'!$C$4," - ",'game1 (40)'!$D$4, " ", UPPER('game1 (40)'!$E$4)),"")</f>
        <v/>
      </c>
      <c r="B182" s="137">
        <f>'game1 (40)'!D$32</f>
        <v>0</v>
      </c>
      <c r="C182" s="137">
        <f>'game1 (40)'!E$32</f>
        <v>0</v>
      </c>
      <c r="D182" s="138" t="str">
        <f>'game1 (40)'!R$32</f>
        <v/>
      </c>
      <c r="E182" s="137">
        <f>'game1 (40)'!F$32</f>
        <v>0</v>
      </c>
      <c r="F182" s="137">
        <f>'game1 (40)'!G$32</f>
        <v>0</v>
      </c>
      <c r="G182" s="138" t="str">
        <f>'game1 (40)'!S$32</f>
        <v/>
      </c>
      <c r="H182" s="137">
        <f>'game1 (40)'!H$32</f>
        <v>0</v>
      </c>
      <c r="I182" s="137">
        <f>'game1 (40)'!I$32</f>
        <v>0</v>
      </c>
      <c r="J182" s="138" t="str">
        <f>'game1 (40)'!T$32</f>
        <v/>
      </c>
      <c r="K182" s="138" t="str">
        <f>'game1 (40)'!U$32</f>
        <v/>
      </c>
      <c r="L182" s="137">
        <f>'game1 (40)'!J$32</f>
        <v>0</v>
      </c>
      <c r="M182" s="137">
        <f>'game1 (40)'!K$32</f>
        <v>0</v>
      </c>
      <c r="N182" s="146">
        <f t="shared" si="16"/>
        <v>0</v>
      </c>
      <c r="O182" s="137">
        <f>'game1 (40)'!L$32</f>
        <v>0</v>
      </c>
      <c r="P182" s="146">
        <f>'game1 (40)'!M$32</f>
        <v>0</v>
      </c>
      <c r="Q182" s="137">
        <f>'game1 (40)'!N$32</f>
        <v>0</v>
      </c>
      <c r="R182" s="137">
        <f>'game1 (40)'!O$32</f>
        <v>0</v>
      </c>
      <c r="S182" s="146">
        <f>'game1 (40)'!P$32</f>
        <v>0</v>
      </c>
      <c r="T182" s="284"/>
      <c r="U182" s="284"/>
      <c r="V182" s="284"/>
      <c r="W182" s="284"/>
      <c r="X182" s="284"/>
      <c r="Y182" s="284"/>
      <c r="Z182" s="284"/>
      <c r="AA182" s="284"/>
      <c r="AB182" s="284"/>
      <c r="AC182" s="284"/>
    </row>
  </sheetData>
  <sheetProtection sheet="1"/>
  <mergeCells count="696">
    <mergeCell ref="AA98:AB98"/>
    <mergeCell ref="B98:D98"/>
    <mergeCell ref="E98:F98"/>
    <mergeCell ref="G98:H98"/>
    <mergeCell ref="J98:L98"/>
    <mergeCell ref="M98:O98"/>
    <mergeCell ref="P98:Q98"/>
    <mergeCell ref="R98:S98"/>
    <mergeCell ref="U98:W98"/>
    <mergeCell ref="X98:Z98"/>
    <mergeCell ref="AA96:AB96"/>
    <mergeCell ref="B97:D97"/>
    <mergeCell ref="E97:F97"/>
    <mergeCell ref="G97:H97"/>
    <mergeCell ref="J97:L97"/>
    <mergeCell ref="M97:O97"/>
    <mergeCell ref="P97:Q97"/>
    <mergeCell ref="R97:S97"/>
    <mergeCell ref="U97:W97"/>
    <mergeCell ref="X97:Z97"/>
    <mergeCell ref="AA97:AB97"/>
    <mergeCell ref="B96:D96"/>
    <mergeCell ref="E96:F96"/>
    <mergeCell ref="G96:H96"/>
    <mergeCell ref="J96:L96"/>
    <mergeCell ref="M96:O96"/>
    <mergeCell ref="P96:Q96"/>
    <mergeCell ref="R96:S96"/>
    <mergeCell ref="U96:W96"/>
    <mergeCell ref="X96:Z96"/>
    <mergeCell ref="AA95:AB95"/>
    <mergeCell ref="B94:D94"/>
    <mergeCell ref="E94:F94"/>
    <mergeCell ref="G94:H94"/>
    <mergeCell ref="J94:L94"/>
    <mergeCell ref="M94:O94"/>
    <mergeCell ref="P94:Q94"/>
    <mergeCell ref="R94:S94"/>
    <mergeCell ref="U94:W94"/>
    <mergeCell ref="X94:Z94"/>
    <mergeCell ref="B95:D95"/>
    <mergeCell ref="E95:F95"/>
    <mergeCell ref="G95:H95"/>
    <mergeCell ref="J95:L95"/>
    <mergeCell ref="M95:O95"/>
    <mergeCell ref="P95:Q95"/>
    <mergeCell ref="R95:S95"/>
    <mergeCell ref="U95:W95"/>
    <mergeCell ref="X95:Z95"/>
    <mergeCell ref="B91:D91"/>
    <mergeCell ref="E91:F91"/>
    <mergeCell ref="G91:H91"/>
    <mergeCell ref="J91:L91"/>
    <mergeCell ref="M91:O91"/>
    <mergeCell ref="P91:Q91"/>
    <mergeCell ref="R91:S91"/>
    <mergeCell ref="U91:W91"/>
    <mergeCell ref="X91:Z91"/>
    <mergeCell ref="B93:D93"/>
    <mergeCell ref="E93:F93"/>
    <mergeCell ref="G93:H93"/>
    <mergeCell ref="J93:L93"/>
    <mergeCell ref="M93:O93"/>
    <mergeCell ref="P93:Q93"/>
    <mergeCell ref="R93:S93"/>
    <mergeCell ref="U93:W93"/>
    <mergeCell ref="X93:Z93"/>
    <mergeCell ref="B89:D89"/>
    <mergeCell ref="E89:F89"/>
    <mergeCell ref="G89:H89"/>
    <mergeCell ref="J89:L89"/>
    <mergeCell ref="M89:O89"/>
    <mergeCell ref="P89:Q89"/>
    <mergeCell ref="R89:S89"/>
    <mergeCell ref="U89:W89"/>
    <mergeCell ref="X89:Z89"/>
    <mergeCell ref="B90:D90"/>
    <mergeCell ref="E90:F90"/>
    <mergeCell ref="G90:H90"/>
    <mergeCell ref="J90:L90"/>
    <mergeCell ref="M90:O90"/>
    <mergeCell ref="P90:Q90"/>
    <mergeCell ref="R90:S90"/>
    <mergeCell ref="U90:W90"/>
    <mergeCell ref="X90:Z90"/>
    <mergeCell ref="B87:D87"/>
    <mergeCell ref="E87:F87"/>
    <mergeCell ref="G87:H87"/>
    <mergeCell ref="J87:L87"/>
    <mergeCell ref="M87:O87"/>
    <mergeCell ref="P87:Q87"/>
    <mergeCell ref="R87:S87"/>
    <mergeCell ref="U87:W87"/>
    <mergeCell ref="X87:Z87"/>
    <mergeCell ref="B88:D88"/>
    <mergeCell ref="E88:F88"/>
    <mergeCell ref="G88:H88"/>
    <mergeCell ref="J88:L88"/>
    <mergeCell ref="M88:O88"/>
    <mergeCell ref="P88:Q88"/>
    <mergeCell ref="R88:S88"/>
    <mergeCell ref="U88:W88"/>
    <mergeCell ref="X88:Z88"/>
    <mergeCell ref="B84:D84"/>
    <mergeCell ref="E84:F84"/>
    <mergeCell ref="G84:H84"/>
    <mergeCell ref="J84:L84"/>
    <mergeCell ref="M84:O84"/>
    <mergeCell ref="P84:Q84"/>
    <mergeCell ref="R84:S84"/>
    <mergeCell ref="U84:W84"/>
    <mergeCell ref="X84:Z84"/>
    <mergeCell ref="B86:D86"/>
    <mergeCell ref="E86:F86"/>
    <mergeCell ref="G86:H86"/>
    <mergeCell ref="J86:L86"/>
    <mergeCell ref="M86:O86"/>
    <mergeCell ref="P86:Q86"/>
    <mergeCell ref="R86:S86"/>
    <mergeCell ref="U86:W86"/>
    <mergeCell ref="X86:Z86"/>
    <mergeCell ref="B82:D82"/>
    <mergeCell ref="E82:F82"/>
    <mergeCell ref="G82:H82"/>
    <mergeCell ref="J82:L82"/>
    <mergeCell ref="M82:O82"/>
    <mergeCell ref="P82:Q82"/>
    <mergeCell ref="R82:S82"/>
    <mergeCell ref="U82:W82"/>
    <mergeCell ref="X82:Z82"/>
    <mergeCell ref="B83:D83"/>
    <mergeCell ref="E83:F83"/>
    <mergeCell ref="G83:H83"/>
    <mergeCell ref="J83:L83"/>
    <mergeCell ref="M83:O83"/>
    <mergeCell ref="P83:Q83"/>
    <mergeCell ref="R83:S83"/>
    <mergeCell ref="U83:W83"/>
    <mergeCell ref="X83:Z83"/>
    <mergeCell ref="B81:D81"/>
    <mergeCell ref="E81:F81"/>
    <mergeCell ref="G81:H81"/>
    <mergeCell ref="J81:L81"/>
    <mergeCell ref="M81:O81"/>
    <mergeCell ref="P81:Q81"/>
    <mergeCell ref="R81:S81"/>
    <mergeCell ref="U81:W81"/>
    <mergeCell ref="X81:Z81"/>
    <mergeCell ref="B80:D80"/>
    <mergeCell ref="E80:F80"/>
    <mergeCell ref="G80:H80"/>
    <mergeCell ref="J80:L80"/>
    <mergeCell ref="M80:O80"/>
    <mergeCell ref="P80:Q80"/>
    <mergeCell ref="R80:S80"/>
    <mergeCell ref="U80:W80"/>
    <mergeCell ref="X80:Z80"/>
    <mergeCell ref="B79:D79"/>
    <mergeCell ref="E79:F79"/>
    <mergeCell ref="G79:H79"/>
    <mergeCell ref="J79:L79"/>
    <mergeCell ref="M79:O79"/>
    <mergeCell ref="P79:Q79"/>
    <mergeCell ref="R79:S79"/>
    <mergeCell ref="U79:W79"/>
    <mergeCell ref="X79:Z79"/>
    <mergeCell ref="B77:D77"/>
    <mergeCell ref="E77:F77"/>
    <mergeCell ref="G77:H77"/>
    <mergeCell ref="J77:L77"/>
    <mergeCell ref="M77:O77"/>
    <mergeCell ref="P77:Q77"/>
    <mergeCell ref="R77:S77"/>
    <mergeCell ref="U77:W77"/>
    <mergeCell ref="X77:Z77"/>
    <mergeCell ref="B76:D76"/>
    <mergeCell ref="E76:F76"/>
    <mergeCell ref="G76:H76"/>
    <mergeCell ref="J76:L76"/>
    <mergeCell ref="M76:O76"/>
    <mergeCell ref="P76:Q76"/>
    <mergeCell ref="R76:S76"/>
    <mergeCell ref="U76:W76"/>
    <mergeCell ref="X76:Z76"/>
    <mergeCell ref="B75:D75"/>
    <mergeCell ref="E75:F75"/>
    <mergeCell ref="G75:H75"/>
    <mergeCell ref="J75:L75"/>
    <mergeCell ref="M75:O75"/>
    <mergeCell ref="P75:Q75"/>
    <mergeCell ref="R75:S75"/>
    <mergeCell ref="U75:W75"/>
    <mergeCell ref="X75:Z75"/>
    <mergeCell ref="B74:D74"/>
    <mergeCell ref="E74:F74"/>
    <mergeCell ref="G74:H74"/>
    <mergeCell ref="J74:L74"/>
    <mergeCell ref="M74:O74"/>
    <mergeCell ref="P74:Q74"/>
    <mergeCell ref="R74:S74"/>
    <mergeCell ref="U74:W74"/>
    <mergeCell ref="X74:Z74"/>
    <mergeCell ref="B73:D73"/>
    <mergeCell ref="E73:F73"/>
    <mergeCell ref="G73:H73"/>
    <mergeCell ref="J73:L73"/>
    <mergeCell ref="M73:O73"/>
    <mergeCell ref="P73:Q73"/>
    <mergeCell ref="R73:S73"/>
    <mergeCell ref="U73:W73"/>
    <mergeCell ref="X73:Z73"/>
    <mergeCell ref="B72:D72"/>
    <mergeCell ref="E72:F72"/>
    <mergeCell ref="G72:H72"/>
    <mergeCell ref="J72:L72"/>
    <mergeCell ref="M72:O72"/>
    <mergeCell ref="P72:Q72"/>
    <mergeCell ref="R72:S72"/>
    <mergeCell ref="U72:W72"/>
    <mergeCell ref="X72:Z72"/>
    <mergeCell ref="P70:Q70"/>
    <mergeCell ref="R70:S70"/>
    <mergeCell ref="U65:W65"/>
    <mergeCell ref="X65:Z65"/>
    <mergeCell ref="AA65:AB65"/>
    <mergeCell ref="U66:W66"/>
    <mergeCell ref="X66:Z66"/>
    <mergeCell ref="AA66:AB66"/>
    <mergeCell ref="U67:W67"/>
    <mergeCell ref="X67:Z67"/>
    <mergeCell ref="AA67:AB67"/>
    <mergeCell ref="U68:W68"/>
    <mergeCell ref="X68:Z68"/>
    <mergeCell ref="AA68:AB68"/>
    <mergeCell ref="U69:W69"/>
    <mergeCell ref="X69:Z69"/>
    <mergeCell ref="AA69:AB69"/>
    <mergeCell ref="U70:W70"/>
    <mergeCell ref="X70:Z70"/>
    <mergeCell ref="P65:Q65"/>
    <mergeCell ref="R65:S65"/>
    <mergeCell ref="P66:Q66"/>
    <mergeCell ref="R66:S66"/>
    <mergeCell ref="P67:Q67"/>
    <mergeCell ref="G56:I56"/>
    <mergeCell ref="E67:F67"/>
    <mergeCell ref="R67:S67"/>
    <mergeCell ref="P68:Q68"/>
    <mergeCell ref="R68:S68"/>
    <mergeCell ref="P69:Q69"/>
    <mergeCell ref="R69:S69"/>
    <mergeCell ref="J65:L65"/>
    <mergeCell ref="J66:L66"/>
    <mergeCell ref="J67:L67"/>
    <mergeCell ref="J68:L68"/>
    <mergeCell ref="J69:L69"/>
    <mergeCell ref="G67:H67"/>
    <mergeCell ref="J56:K56"/>
    <mergeCell ref="L56:M56"/>
    <mergeCell ref="G57:I57"/>
    <mergeCell ref="J57:K57"/>
    <mergeCell ref="L57:M57"/>
    <mergeCell ref="G58:I58"/>
    <mergeCell ref="J58:K58"/>
    <mergeCell ref="L58:M58"/>
    <mergeCell ref="B61:C61"/>
    <mergeCell ref="D61:E61"/>
    <mergeCell ref="B56:C56"/>
    <mergeCell ref="D56:E56"/>
    <mergeCell ref="B57:C57"/>
    <mergeCell ref="D57:E57"/>
    <mergeCell ref="B58:C58"/>
    <mergeCell ref="D58:E58"/>
    <mergeCell ref="B59:C59"/>
    <mergeCell ref="D59:E59"/>
    <mergeCell ref="B60:C60"/>
    <mergeCell ref="D60:E60"/>
    <mergeCell ref="B53:C53"/>
    <mergeCell ref="D53:E53"/>
    <mergeCell ref="B54:C54"/>
    <mergeCell ref="D54:E54"/>
    <mergeCell ref="B50:C50"/>
    <mergeCell ref="D50:E50"/>
    <mergeCell ref="B51:C51"/>
    <mergeCell ref="D51:E51"/>
    <mergeCell ref="B52:C52"/>
    <mergeCell ref="D52:E52"/>
    <mergeCell ref="G46:I46"/>
    <mergeCell ref="J46:K46"/>
    <mergeCell ref="L46:M46"/>
    <mergeCell ref="G47:I47"/>
    <mergeCell ref="J47:K47"/>
    <mergeCell ref="L47:M47"/>
    <mergeCell ref="W42:Y42"/>
    <mergeCell ref="W43:Y43"/>
    <mergeCell ref="R43:S43"/>
    <mergeCell ref="T43:U43"/>
    <mergeCell ref="O43:Q43"/>
    <mergeCell ref="J42:K42"/>
    <mergeCell ref="L42:M42"/>
    <mergeCell ref="G43:I43"/>
    <mergeCell ref="J43:K43"/>
    <mergeCell ref="L43:M43"/>
    <mergeCell ref="G44:I44"/>
    <mergeCell ref="J44:K44"/>
    <mergeCell ref="L44:M44"/>
    <mergeCell ref="G45:I45"/>
    <mergeCell ref="J45:K45"/>
    <mergeCell ref="L45:M45"/>
    <mergeCell ref="W44:Y44"/>
    <mergeCell ref="W45:Y45"/>
    <mergeCell ref="O51:Q51"/>
    <mergeCell ref="T51:U51"/>
    <mergeCell ref="O52:Q52"/>
    <mergeCell ref="T52:U52"/>
    <mergeCell ref="O53:Q53"/>
    <mergeCell ref="T53:U53"/>
    <mergeCell ref="Z47:AA47"/>
    <mergeCell ref="AB47:AC47"/>
    <mergeCell ref="Z52:AA52"/>
    <mergeCell ref="AB52:AC52"/>
    <mergeCell ref="W53:Y53"/>
    <mergeCell ref="Z53:AA53"/>
    <mergeCell ref="AB53:AC53"/>
    <mergeCell ref="W51:Y51"/>
    <mergeCell ref="Z51:AA51"/>
    <mergeCell ref="AB51:AC51"/>
    <mergeCell ref="W52:Y52"/>
    <mergeCell ref="O47:Q47"/>
    <mergeCell ref="W47:Y47"/>
    <mergeCell ref="W46:Y46"/>
    <mergeCell ref="T54:U54"/>
    <mergeCell ref="R49:S49"/>
    <mergeCell ref="R50:S50"/>
    <mergeCell ref="R51:S51"/>
    <mergeCell ref="R52:S52"/>
    <mergeCell ref="R53:S53"/>
    <mergeCell ref="R47:S47"/>
    <mergeCell ref="T47:U47"/>
    <mergeCell ref="W54:Y54"/>
    <mergeCell ref="B42:C42"/>
    <mergeCell ref="D42:E42"/>
    <mergeCell ref="B43:C43"/>
    <mergeCell ref="D43:E43"/>
    <mergeCell ref="B44:C44"/>
    <mergeCell ref="D44:E44"/>
    <mergeCell ref="T50:U50"/>
    <mergeCell ref="B45:C45"/>
    <mergeCell ref="D45:E45"/>
    <mergeCell ref="R44:S44"/>
    <mergeCell ref="T44:U44"/>
    <mergeCell ref="R45:S45"/>
    <mergeCell ref="T45:U45"/>
    <mergeCell ref="R46:S46"/>
    <mergeCell ref="T46:U46"/>
    <mergeCell ref="O44:Q44"/>
    <mergeCell ref="O45:Q45"/>
    <mergeCell ref="O46:Q46"/>
    <mergeCell ref="B46:C46"/>
    <mergeCell ref="D46:E46"/>
    <mergeCell ref="B47:C47"/>
    <mergeCell ref="D47:E47"/>
    <mergeCell ref="B49:C49"/>
    <mergeCell ref="G42:I42"/>
    <mergeCell ref="D49:E49"/>
    <mergeCell ref="AB54:AC54"/>
    <mergeCell ref="T49:U49"/>
    <mergeCell ref="R54:S54"/>
    <mergeCell ref="O49:Q49"/>
    <mergeCell ref="O54:Q54"/>
    <mergeCell ref="Z42:AA42"/>
    <mergeCell ref="AB42:AC42"/>
    <mergeCell ref="Z43:AA43"/>
    <mergeCell ref="AB43:AC43"/>
    <mergeCell ref="Z44:AA44"/>
    <mergeCell ref="AB44:AC44"/>
    <mergeCell ref="Z45:AA45"/>
    <mergeCell ref="AB45:AC45"/>
    <mergeCell ref="Z46:AA46"/>
    <mergeCell ref="AB46:AC46"/>
    <mergeCell ref="O50:Q50"/>
    <mergeCell ref="W49:Y49"/>
    <mergeCell ref="Z49:AA49"/>
    <mergeCell ref="AB49:AC49"/>
    <mergeCell ref="W50:Y50"/>
    <mergeCell ref="Z50:AA50"/>
    <mergeCell ref="AB50:AC50"/>
    <mergeCell ref="Z54:AA54"/>
    <mergeCell ref="W39:Y39"/>
    <mergeCell ref="Z39:AA39"/>
    <mergeCell ref="AB39:AC39"/>
    <mergeCell ref="W40:Y40"/>
    <mergeCell ref="Z40:AA40"/>
    <mergeCell ref="AB40:AC40"/>
    <mergeCell ref="O35:Q35"/>
    <mergeCell ref="R35:S35"/>
    <mergeCell ref="T35:U35"/>
    <mergeCell ref="O36:Q36"/>
    <mergeCell ref="R36:S36"/>
    <mergeCell ref="T36:U36"/>
    <mergeCell ref="O37:Q37"/>
    <mergeCell ref="R37:S37"/>
    <mergeCell ref="T37:U37"/>
    <mergeCell ref="O38:Q38"/>
    <mergeCell ref="R38:S38"/>
    <mergeCell ref="T38:U38"/>
    <mergeCell ref="O39:Q39"/>
    <mergeCell ref="R39:S39"/>
    <mergeCell ref="T39:U39"/>
    <mergeCell ref="O40:Q40"/>
    <mergeCell ref="W36:Y36"/>
    <mergeCell ref="Z36:AA36"/>
    <mergeCell ref="AB36:AC36"/>
    <mergeCell ref="W37:Y37"/>
    <mergeCell ref="Z37:AA37"/>
    <mergeCell ref="AB37:AC37"/>
    <mergeCell ref="W38:Y38"/>
    <mergeCell ref="Z38:AA38"/>
    <mergeCell ref="AB38:AC38"/>
    <mergeCell ref="G35:I35"/>
    <mergeCell ref="R42:S42"/>
    <mergeCell ref="T42:U42"/>
    <mergeCell ref="G39:I39"/>
    <mergeCell ref="O42:Q42"/>
    <mergeCell ref="G38:I38"/>
    <mergeCell ref="J35:K35"/>
    <mergeCell ref="L35:M35"/>
    <mergeCell ref="R40:S40"/>
    <mergeCell ref="T40:U40"/>
    <mergeCell ref="J36:K36"/>
    <mergeCell ref="L36:M36"/>
    <mergeCell ref="J37:K37"/>
    <mergeCell ref="L37:M37"/>
    <mergeCell ref="J38:K38"/>
    <mergeCell ref="L38:M38"/>
    <mergeCell ref="J39:K39"/>
    <mergeCell ref="B35:C35"/>
    <mergeCell ref="B37:C37"/>
    <mergeCell ref="B38:C38"/>
    <mergeCell ref="B39:C39"/>
    <mergeCell ref="B40:C40"/>
    <mergeCell ref="D35:E35"/>
    <mergeCell ref="D36:E36"/>
    <mergeCell ref="D37:E37"/>
    <mergeCell ref="D38:E38"/>
    <mergeCell ref="D39:E39"/>
    <mergeCell ref="D40:E40"/>
    <mergeCell ref="A1:J1"/>
    <mergeCell ref="T179:V180"/>
    <mergeCell ref="W179:Y180"/>
    <mergeCell ref="Z179:AC180"/>
    <mergeCell ref="T181:V182"/>
    <mergeCell ref="W181:Y182"/>
    <mergeCell ref="Z181:AC182"/>
    <mergeCell ref="T175:V176"/>
    <mergeCell ref="W175:Y176"/>
    <mergeCell ref="Z175:AC176"/>
    <mergeCell ref="T177:V178"/>
    <mergeCell ref="W177:Y178"/>
    <mergeCell ref="Z177:AC178"/>
    <mergeCell ref="T171:V172"/>
    <mergeCell ref="W171:Y172"/>
    <mergeCell ref="Z171:AC172"/>
    <mergeCell ref="T173:V174"/>
    <mergeCell ref="W173:Y174"/>
    <mergeCell ref="Z173:AC174"/>
    <mergeCell ref="T167:V168"/>
    <mergeCell ref="W167:Y168"/>
    <mergeCell ref="Z167:AC168"/>
    <mergeCell ref="T169:V170"/>
    <mergeCell ref="W169:Y170"/>
    <mergeCell ref="Z169:AC170"/>
    <mergeCell ref="T163:V164"/>
    <mergeCell ref="W163:Y164"/>
    <mergeCell ref="Z163:AC164"/>
    <mergeCell ref="T165:V166"/>
    <mergeCell ref="W165:Y166"/>
    <mergeCell ref="Z165:AC166"/>
    <mergeCell ref="T159:V160"/>
    <mergeCell ref="W159:Y160"/>
    <mergeCell ref="Z159:AC160"/>
    <mergeCell ref="T161:V162"/>
    <mergeCell ref="W161:Y162"/>
    <mergeCell ref="Z161:AC162"/>
    <mergeCell ref="T155:V156"/>
    <mergeCell ref="W155:Y156"/>
    <mergeCell ref="Z155:AC156"/>
    <mergeCell ref="T157:V158"/>
    <mergeCell ref="W157:Y158"/>
    <mergeCell ref="Z157:AC158"/>
    <mergeCell ref="T151:V152"/>
    <mergeCell ref="W151:Y152"/>
    <mergeCell ref="Z151:AC152"/>
    <mergeCell ref="T153:V154"/>
    <mergeCell ref="W153:Y154"/>
    <mergeCell ref="Z153:AC154"/>
    <mergeCell ref="T147:V148"/>
    <mergeCell ref="W147:Y148"/>
    <mergeCell ref="Z147:AC148"/>
    <mergeCell ref="T149:V150"/>
    <mergeCell ref="W149:Y150"/>
    <mergeCell ref="Z149:AC150"/>
    <mergeCell ref="T143:V144"/>
    <mergeCell ref="W143:Y144"/>
    <mergeCell ref="Z143:AC144"/>
    <mergeCell ref="T145:V146"/>
    <mergeCell ref="W145:Y146"/>
    <mergeCell ref="Z145:AC146"/>
    <mergeCell ref="T139:V140"/>
    <mergeCell ref="W139:Y140"/>
    <mergeCell ref="Z139:AC140"/>
    <mergeCell ref="T141:V142"/>
    <mergeCell ref="W141:Y142"/>
    <mergeCell ref="Z141:AC142"/>
    <mergeCell ref="T135:V136"/>
    <mergeCell ref="W135:Y136"/>
    <mergeCell ref="Z135:AC136"/>
    <mergeCell ref="T137:V138"/>
    <mergeCell ref="W137:Y138"/>
    <mergeCell ref="Z137:AC138"/>
    <mergeCell ref="T131:V132"/>
    <mergeCell ref="W131:Y132"/>
    <mergeCell ref="Z131:AC132"/>
    <mergeCell ref="T133:V134"/>
    <mergeCell ref="W133:Y134"/>
    <mergeCell ref="Z133:AC134"/>
    <mergeCell ref="T127:V128"/>
    <mergeCell ref="W127:Y128"/>
    <mergeCell ref="Z127:AC128"/>
    <mergeCell ref="T129:V130"/>
    <mergeCell ref="W129:Y130"/>
    <mergeCell ref="Z129:AC130"/>
    <mergeCell ref="J70:L70"/>
    <mergeCell ref="M65:O65"/>
    <mergeCell ref="M66:O66"/>
    <mergeCell ref="M67:O67"/>
    <mergeCell ref="M68:O68"/>
    <mergeCell ref="M69:O69"/>
    <mergeCell ref="M70:O70"/>
    <mergeCell ref="B68:D68"/>
    <mergeCell ref="E68:F68"/>
    <mergeCell ref="G68:H68"/>
    <mergeCell ref="B69:D69"/>
    <mergeCell ref="E69:F69"/>
    <mergeCell ref="G69:H69"/>
    <mergeCell ref="B70:D70"/>
    <mergeCell ref="E70:F70"/>
    <mergeCell ref="G70:H70"/>
    <mergeCell ref="B65:D65"/>
    <mergeCell ref="E65:F65"/>
    <mergeCell ref="G65:H65"/>
    <mergeCell ref="B66:D66"/>
    <mergeCell ref="E66:F66"/>
    <mergeCell ref="G66:H66"/>
    <mergeCell ref="B67:D67"/>
    <mergeCell ref="AA81:AB81"/>
    <mergeCell ref="T123:V124"/>
    <mergeCell ref="W123:Y124"/>
    <mergeCell ref="Z123:AC124"/>
    <mergeCell ref="T125:V126"/>
    <mergeCell ref="W125:Y126"/>
    <mergeCell ref="Z125:AC126"/>
    <mergeCell ref="T119:V120"/>
    <mergeCell ref="W119:Y120"/>
    <mergeCell ref="Z119:AC120"/>
    <mergeCell ref="T121:V122"/>
    <mergeCell ref="W121:Y122"/>
    <mergeCell ref="Z121:AC122"/>
    <mergeCell ref="AA82:AB82"/>
    <mergeCell ref="AA83:AB83"/>
    <mergeCell ref="AA84:AB84"/>
    <mergeCell ref="AA86:AB86"/>
    <mergeCell ref="AA87:AB87"/>
    <mergeCell ref="AA88:AB88"/>
    <mergeCell ref="AA89:AB89"/>
    <mergeCell ref="AA90:AB90"/>
    <mergeCell ref="AA91:AB91"/>
    <mergeCell ref="AA93:AB93"/>
    <mergeCell ref="AA94:AB94"/>
    <mergeCell ref="AA70:AB70"/>
    <mergeCell ref="AA72:AB72"/>
    <mergeCell ref="AA73:AB73"/>
    <mergeCell ref="AA74:AB74"/>
    <mergeCell ref="AA75:AB75"/>
    <mergeCell ref="AA76:AB76"/>
    <mergeCell ref="AA77:AB77"/>
    <mergeCell ref="AA79:AB79"/>
    <mergeCell ref="AA80:AB80"/>
    <mergeCell ref="T115:V116"/>
    <mergeCell ref="W115:Y116"/>
    <mergeCell ref="Z115:AC116"/>
    <mergeCell ref="T117:V118"/>
    <mergeCell ref="W117:Y118"/>
    <mergeCell ref="Z117:AC118"/>
    <mergeCell ref="T111:V112"/>
    <mergeCell ref="W111:Y112"/>
    <mergeCell ref="Z111:AC112"/>
    <mergeCell ref="T113:V114"/>
    <mergeCell ref="W113:Y114"/>
    <mergeCell ref="Z113:AC114"/>
    <mergeCell ref="B101:D101"/>
    <mergeCell ref="T101:AB101"/>
    <mergeCell ref="B36:C36"/>
    <mergeCell ref="T107:V108"/>
    <mergeCell ref="W107:Y108"/>
    <mergeCell ref="Z107:AC108"/>
    <mergeCell ref="T109:V110"/>
    <mergeCell ref="W109:Y110"/>
    <mergeCell ref="Z109:AC110"/>
    <mergeCell ref="G59:I59"/>
    <mergeCell ref="J59:K59"/>
    <mergeCell ref="L59:M59"/>
    <mergeCell ref="G60:I60"/>
    <mergeCell ref="J60:K60"/>
    <mergeCell ref="L60:M60"/>
    <mergeCell ref="G61:I61"/>
    <mergeCell ref="J61:K61"/>
    <mergeCell ref="L61:M61"/>
    <mergeCell ref="O56:Q56"/>
    <mergeCell ref="O57:Q57"/>
    <mergeCell ref="O58:Q58"/>
    <mergeCell ref="O59:Q59"/>
    <mergeCell ref="O60:Q60"/>
    <mergeCell ref="R60:S60"/>
    <mergeCell ref="S1:U1"/>
    <mergeCell ref="V1:W1"/>
    <mergeCell ref="X1:AA1"/>
    <mergeCell ref="AB1:AC1"/>
    <mergeCell ref="T105:V106"/>
    <mergeCell ref="W105:Y106"/>
    <mergeCell ref="Z105:AC106"/>
    <mergeCell ref="T103:V104"/>
    <mergeCell ref="W103:Y104"/>
    <mergeCell ref="Z103:AC104"/>
    <mergeCell ref="T102:V102"/>
    <mergeCell ref="W102:Y102"/>
    <mergeCell ref="Z102:AC102"/>
    <mergeCell ref="W35:Y35"/>
    <mergeCell ref="Z35:AA35"/>
    <mergeCell ref="AB35:AC35"/>
    <mergeCell ref="R56:S56"/>
    <mergeCell ref="T56:U56"/>
    <mergeCell ref="R57:S57"/>
    <mergeCell ref="T57:U57"/>
    <mergeCell ref="R58:S58"/>
    <mergeCell ref="T58:U58"/>
    <mergeCell ref="R59:S59"/>
    <mergeCell ref="T59:U59"/>
    <mergeCell ref="L39:M39"/>
    <mergeCell ref="J40:K40"/>
    <mergeCell ref="L40:M40"/>
    <mergeCell ref="G36:I36"/>
    <mergeCell ref="G37:I37"/>
    <mergeCell ref="G40:I40"/>
    <mergeCell ref="J54:K54"/>
    <mergeCell ref="L54:M54"/>
    <mergeCell ref="J53:K53"/>
    <mergeCell ref="L52:M52"/>
    <mergeCell ref="L53:M53"/>
    <mergeCell ref="G49:I49"/>
    <mergeCell ref="G50:I50"/>
    <mergeCell ref="G51:I51"/>
    <mergeCell ref="G52:I52"/>
    <mergeCell ref="G53:I53"/>
    <mergeCell ref="G54:I54"/>
    <mergeCell ref="J49:K49"/>
    <mergeCell ref="L49:M49"/>
    <mergeCell ref="J50:K50"/>
    <mergeCell ref="L50:M50"/>
    <mergeCell ref="J51:K51"/>
    <mergeCell ref="L51:M51"/>
    <mergeCell ref="J52:K52"/>
    <mergeCell ref="A34:U34"/>
    <mergeCell ref="A64:S64"/>
    <mergeCell ref="T60:U60"/>
    <mergeCell ref="O61:Q61"/>
    <mergeCell ref="R61:S61"/>
    <mergeCell ref="T61:U61"/>
    <mergeCell ref="W56:Y56"/>
    <mergeCell ref="Z56:AA56"/>
    <mergeCell ref="AB56:AC56"/>
    <mergeCell ref="W57:Y57"/>
    <mergeCell ref="Z57:AA57"/>
    <mergeCell ref="AB57:AC57"/>
    <mergeCell ref="W58:Y58"/>
    <mergeCell ref="Z58:AA58"/>
    <mergeCell ref="AB58:AC58"/>
    <mergeCell ref="W59:Y59"/>
    <mergeCell ref="Z59:AA59"/>
    <mergeCell ref="AB59:AC59"/>
    <mergeCell ref="W60:Y60"/>
    <mergeCell ref="Z60:AA60"/>
    <mergeCell ref="AB60:AC60"/>
    <mergeCell ref="W61:Y61"/>
    <mergeCell ref="Z61:AA61"/>
    <mergeCell ref="AB61:AC61"/>
  </mergeCells>
  <conditionalFormatting sqref="C7:C30">
    <cfRule type="top10" dxfId="1270" priority="6458" rank="1"/>
  </conditionalFormatting>
  <conditionalFormatting sqref="D7:D30">
    <cfRule type="top10" dxfId="1269" priority="6457" stopIfTrue="1" rank="1"/>
  </conditionalFormatting>
  <conditionalFormatting sqref="F7:F30">
    <cfRule type="top10" dxfId="1268" priority="6456" stopIfTrue="1" rank="1"/>
  </conditionalFormatting>
  <conditionalFormatting sqref="G7:G30">
    <cfRule type="top10" dxfId="1267" priority="6455" stopIfTrue="1" rank="1"/>
  </conditionalFormatting>
  <conditionalFormatting sqref="I7:I30">
    <cfRule type="top10" dxfId="1266" priority="6454" stopIfTrue="1" rank="1"/>
  </conditionalFormatting>
  <conditionalFormatting sqref="J7:J30">
    <cfRule type="top10" dxfId="1265" priority="6453" stopIfTrue="1" rank="1"/>
  </conditionalFormatting>
  <conditionalFormatting sqref="L7:L30">
    <cfRule type="top10" dxfId="1264" priority="6452" stopIfTrue="1" rank="1"/>
  </conditionalFormatting>
  <conditionalFormatting sqref="E7:E30">
    <cfRule type="top10" dxfId="1263" priority="6451" stopIfTrue="1" rank="1"/>
  </conditionalFormatting>
  <conditionalFormatting sqref="H7:H30">
    <cfRule type="top10" dxfId="1262" priority="6450" stopIfTrue="1" rank="1"/>
  </conditionalFormatting>
  <conditionalFormatting sqref="M7:M30">
    <cfRule type="top10" dxfId="1261" priority="6449" stopIfTrue="1" rank="1"/>
  </conditionalFormatting>
  <conditionalFormatting sqref="N7:N30">
    <cfRule type="top10" dxfId="1260" priority="6448" stopIfTrue="1" rank="1"/>
  </conditionalFormatting>
  <conditionalFormatting sqref="O7:O30">
    <cfRule type="top10" dxfId="1259" priority="6447" stopIfTrue="1" rank="1"/>
  </conditionalFormatting>
  <conditionalFormatting sqref="P7:P30">
    <cfRule type="top10" dxfId="1258" priority="6446" stopIfTrue="1" rank="1"/>
  </conditionalFormatting>
  <conditionalFormatting sqref="Q7:Q30">
    <cfRule type="top10" dxfId="1257" priority="6445" stopIfTrue="1" rank="1"/>
  </conditionalFormatting>
  <conditionalFormatting sqref="R7:R30">
    <cfRule type="top10" dxfId="1256" priority="6444" stopIfTrue="1" rank="1"/>
  </conditionalFormatting>
  <conditionalFormatting sqref="S7:S30">
    <cfRule type="top10" dxfId="1255" priority="6443" stopIfTrue="1" rank="1"/>
  </conditionalFormatting>
  <conditionalFormatting sqref="T7:T30">
    <cfRule type="top10" dxfId="1254" priority="6442" stopIfTrue="1" rank="1"/>
  </conditionalFormatting>
  <conditionalFormatting sqref="U7:U30">
    <cfRule type="top10" dxfId="1253" priority="6441" stopIfTrue="1" rank="1"/>
  </conditionalFormatting>
  <conditionalFormatting sqref="V7:V30">
    <cfRule type="top10" dxfId="1252" priority="6440" stopIfTrue="1" rank="1"/>
  </conditionalFormatting>
  <conditionalFormatting sqref="W7:W30">
    <cfRule type="top10" dxfId="1251" priority="6439" stopIfTrue="1" rank="1"/>
  </conditionalFormatting>
  <conditionalFormatting sqref="X7:X30">
    <cfRule type="top10" dxfId="1250" priority="6438" stopIfTrue="1" rank="1"/>
  </conditionalFormatting>
  <conditionalFormatting sqref="Y7:Y30">
    <cfRule type="top10" dxfId="1249" priority="6437" stopIfTrue="1" rank="1"/>
  </conditionalFormatting>
  <conditionalFormatting sqref="Z7:Z30">
    <cfRule type="top10" dxfId="1248" priority="6436" stopIfTrue="1" rank="1"/>
  </conditionalFormatting>
  <conditionalFormatting sqref="AA7:AA30">
    <cfRule type="top10" dxfId="1247" priority="6435" stopIfTrue="1" rank="1"/>
  </conditionalFormatting>
  <conditionalFormatting sqref="AB7:AB30">
    <cfRule type="top10" dxfId="1246" priority="6434" stopIfTrue="1" rank="1"/>
  </conditionalFormatting>
  <conditionalFormatting sqref="AC7:AC30">
    <cfRule type="top10" dxfId="1245" priority="6433" stopIfTrue="1" rank="1"/>
  </conditionalFormatting>
  <conditionalFormatting sqref="K7:K30">
    <cfRule type="top10" dxfId="1244" priority="6432" stopIfTrue="1" rank="1"/>
  </conditionalFormatting>
  <conditionalFormatting sqref="B101">
    <cfRule type="notContainsBlanks" dxfId="1243" priority="6405">
      <formula>LEN(TRIM(B101))&gt;0</formula>
    </cfRule>
  </conditionalFormatting>
  <conditionalFormatting sqref="A103">
    <cfRule type="expression" dxfId="1242" priority="6403">
      <formula>(3*$B103+2*$E103+$H103)&gt;(3*$B104+2*$E104+$H104)</formula>
    </cfRule>
  </conditionalFormatting>
  <conditionalFormatting sqref="T103:AC182">
    <cfRule type="notContainsBlanks" dxfId="1241" priority="5507">
      <formula>LEN(TRIM(T103))&gt;0</formula>
    </cfRule>
  </conditionalFormatting>
  <conditionalFormatting sqref="B104:S104">
    <cfRule type="expression" dxfId="1240" priority="285">
      <formula>$A104&lt;&gt;""</formula>
    </cfRule>
  </conditionalFormatting>
  <conditionalFormatting sqref="D103 G103 K103 N103 P103 S103">
    <cfRule type="expression" dxfId="1239" priority="282">
      <formula>$A103&lt;&gt;""</formula>
    </cfRule>
  </conditionalFormatting>
  <conditionalFormatting sqref="A125">
    <cfRule type="expression" dxfId="1238" priority="116">
      <formula>(3*$B125+2*$E125+$H125)&gt;(3*$B126+2*$E126+$H126)</formula>
    </cfRule>
  </conditionalFormatting>
  <conditionalFormatting sqref="B126:S126">
    <cfRule type="expression" dxfId="1237" priority="115">
      <formula>$A126&lt;&gt;""</formula>
    </cfRule>
  </conditionalFormatting>
  <conditionalFormatting sqref="D125 G125 K125 N125 P125 S125">
    <cfRule type="expression" dxfId="1236" priority="114">
      <formula>$A125&lt;&gt;""</formula>
    </cfRule>
  </conditionalFormatting>
  <conditionalFormatting sqref="A131">
    <cfRule type="expression" dxfId="1235" priority="104">
      <formula>(3*$B131+2*$E131+$H131)&gt;(3*$B132+2*$E132+$H132)</formula>
    </cfRule>
  </conditionalFormatting>
  <conditionalFormatting sqref="B132:S132">
    <cfRule type="expression" dxfId="1234" priority="103">
      <formula>$A132&lt;&gt;""</formula>
    </cfRule>
  </conditionalFormatting>
  <conditionalFormatting sqref="D131 G131 K131 N131 P131 S131">
    <cfRule type="expression" dxfId="1233" priority="102">
      <formula>$A131&lt;&gt;""</formula>
    </cfRule>
  </conditionalFormatting>
  <conditionalFormatting sqref="A137">
    <cfRule type="expression" dxfId="1232" priority="92">
      <formula>(3*$B137+2*$E137+$H137)&gt;(3*$B138+2*$E138+$H138)</formula>
    </cfRule>
  </conditionalFormatting>
  <conditionalFormatting sqref="B138:S138">
    <cfRule type="expression" dxfId="1231" priority="91">
      <formula>$A138&lt;&gt;""</formula>
    </cfRule>
  </conditionalFormatting>
  <conditionalFormatting sqref="D137 G137 K137 N137 P137 S137">
    <cfRule type="expression" dxfId="1230" priority="90">
      <formula>$A137&lt;&gt;""</formula>
    </cfRule>
  </conditionalFormatting>
  <conditionalFormatting sqref="A143">
    <cfRule type="expression" dxfId="1229" priority="80">
      <formula>(3*$B143+2*$E143+$H143)&gt;(3*$B144+2*$E144+$H144)</formula>
    </cfRule>
  </conditionalFormatting>
  <conditionalFormatting sqref="B144:S144">
    <cfRule type="expression" dxfId="1228" priority="79">
      <formula>$A144&lt;&gt;""</formula>
    </cfRule>
  </conditionalFormatting>
  <conditionalFormatting sqref="D143 G143 K143 N143 P143 S143">
    <cfRule type="expression" dxfId="1227" priority="78">
      <formula>$A143&lt;&gt;""</formula>
    </cfRule>
  </conditionalFormatting>
  <conditionalFormatting sqref="A149">
    <cfRule type="expression" dxfId="1226" priority="68">
      <formula>(3*$B149+2*$E149+$H149)&gt;(3*$B150+2*$E150+$H150)</formula>
    </cfRule>
  </conditionalFormatting>
  <conditionalFormatting sqref="B150:S150">
    <cfRule type="expression" dxfId="1225" priority="67">
      <formula>$A150&lt;&gt;""</formula>
    </cfRule>
  </conditionalFormatting>
  <conditionalFormatting sqref="D149 G149 K149 N149 P149 S149">
    <cfRule type="expression" dxfId="1224" priority="66">
      <formula>$A149&lt;&gt;""</formula>
    </cfRule>
  </conditionalFormatting>
  <conditionalFormatting sqref="A155">
    <cfRule type="expression" dxfId="1223" priority="56">
      <formula>(3*$B155+2*$E155+$H155)&gt;(3*$B156+2*$E156+$H156)</formula>
    </cfRule>
  </conditionalFormatting>
  <conditionalFormatting sqref="B156:S156">
    <cfRule type="expression" dxfId="1222" priority="55">
      <formula>$A156&lt;&gt;""</formula>
    </cfRule>
  </conditionalFormatting>
  <conditionalFormatting sqref="D155 G155 K155 N155 P155 S155">
    <cfRule type="expression" dxfId="1221" priority="54">
      <formula>$A155&lt;&gt;""</formula>
    </cfRule>
  </conditionalFormatting>
  <conditionalFormatting sqref="D160 G160 K160 N160 P160 S160">
    <cfRule type="expression" dxfId="1220" priority="45">
      <formula>$A160&lt;&gt;""</formula>
    </cfRule>
  </conditionalFormatting>
  <conditionalFormatting sqref="A161">
    <cfRule type="expression" dxfId="1219" priority="44">
      <formula>(3*$B161+2*$E161+$H161)&gt;(3*$B162+2*$E162+$H162)</formula>
    </cfRule>
  </conditionalFormatting>
  <conditionalFormatting sqref="B162:S162">
    <cfRule type="expression" dxfId="1218" priority="43">
      <formula>$A162&lt;&gt;""</formula>
    </cfRule>
  </conditionalFormatting>
  <conditionalFormatting sqref="D161 G161 K161 N161 P161 S161">
    <cfRule type="expression" dxfId="1217" priority="42">
      <formula>$A161&lt;&gt;""</formula>
    </cfRule>
  </conditionalFormatting>
  <conditionalFormatting sqref="D166 G166 K166 N166 P166 S166">
    <cfRule type="expression" dxfId="1216" priority="33">
      <formula>$A166&lt;&gt;""</formula>
    </cfRule>
  </conditionalFormatting>
  <conditionalFormatting sqref="A167">
    <cfRule type="expression" dxfId="1215" priority="32">
      <formula>(3*$B167+2*$E167+$H167)&gt;(3*$B168+2*$E168+$H168)</formula>
    </cfRule>
  </conditionalFormatting>
  <conditionalFormatting sqref="B168:S168">
    <cfRule type="expression" dxfId="1214" priority="31">
      <formula>$A168&lt;&gt;""</formula>
    </cfRule>
  </conditionalFormatting>
  <conditionalFormatting sqref="D167 G167 K167 N167 P167 S167">
    <cfRule type="expression" dxfId="1213" priority="30">
      <formula>$A167&lt;&gt;""</formula>
    </cfRule>
  </conditionalFormatting>
  <conditionalFormatting sqref="D104 G104 K104 N104 P104 S104">
    <cfRule type="expression" dxfId="1212" priority="185">
      <formula>$A104&lt;&gt;""</formula>
    </cfRule>
  </conditionalFormatting>
  <conditionalFormatting sqref="A169">
    <cfRule type="expression" dxfId="1211" priority="28">
      <formula>(3*$B169+2*$E169+$H169)&gt;(3*$B170+2*$E170+$H170)</formula>
    </cfRule>
  </conditionalFormatting>
  <conditionalFormatting sqref="B170:S170">
    <cfRule type="expression" dxfId="1210" priority="27">
      <formula>$A170&lt;&gt;""</formula>
    </cfRule>
  </conditionalFormatting>
  <conditionalFormatting sqref="D169 G169 K169 N169 P169 S169">
    <cfRule type="expression" dxfId="1209" priority="26">
      <formula>$A169&lt;&gt;""</formula>
    </cfRule>
  </conditionalFormatting>
  <conditionalFormatting sqref="D170 G170 K170 N170 P170 S170">
    <cfRule type="expression" dxfId="1208" priority="25">
      <formula>$A170&lt;&gt;""</formula>
    </cfRule>
  </conditionalFormatting>
  <conditionalFormatting sqref="A171">
    <cfRule type="expression" dxfId="1207" priority="24">
      <formula>(3*$B171+2*$E171+$H171)&gt;(3*$B172+2*$E172+$H172)</formula>
    </cfRule>
  </conditionalFormatting>
  <conditionalFormatting sqref="B172:S172">
    <cfRule type="expression" dxfId="1206" priority="23">
      <formula>$A172&lt;&gt;""</formula>
    </cfRule>
  </conditionalFormatting>
  <conditionalFormatting sqref="D171 G171 K171 N171 P171 S171">
    <cfRule type="expression" dxfId="1205" priority="22">
      <formula>$A171&lt;&gt;""</formula>
    </cfRule>
  </conditionalFormatting>
  <conditionalFormatting sqref="D172 G172 K172 N172 P172 S172">
    <cfRule type="expression" dxfId="1204" priority="21">
      <formula>$A172&lt;&gt;""</formula>
    </cfRule>
  </conditionalFormatting>
  <conditionalFormatting sqref="A173">
    <cfRule type="expression" dxfId="1203" priority="20">
      <formula>(3*$B173+2*$E173+$H173)&gt;(3*$B174+2*$E174+$H174)</formula>
    </cfRule>
  </conditionalFormatting>
  <conditionalFormatting sqref="B174:S174">
    <cfRule type="expression" dxfId="1202" priority="19">
      <formula>$A174&lt;&gt;""</formula>
    </cfRule>
  </conditionalFormatting>
  <conditionalFormatting sqref="D173 G173 K173 N173 P173 S173">
    <cfRule type="expression" dxfId="1201" priority="18">
      <formula>$A173&lt;&gt;""</formula>
    </cfRule>
  </conditionalFormatting>
  <conditionalFormatting sqref="D174 G174 K174 N174 P174 S174">
    <cfRule type="expression" dxfId="1200" priority="17">
      <formula>$A174&lt;&gt;""</formula>
    </cfRule>
  </conditionalFormatting>
  <conditionalFormatting sqref="A175">
    <cfRule type="expression" dxfId="1199" priority="16">
      <formula>(3*$B175+2*$E175+$H175)&gt;(3*$B176+2*$E176+$H176)</formula>
    </cfRule>
  </conditionalFormatting>
  <conditionalFormatting sqref="B176:S176">
    <cfRule type="expression" dxfId="1198" priority="15">
      <formula>$A176&lt;&gt;""</formula>
    </cfRule>
  </conditionalFormatting>
  <conditionalFormatting sqref="D175 G175 K175 N175 P175 S175">
    <cfRule type="expression" dxfId="1197" priority="14">
      <formula>$A175&lt;&gt;""</formula>
    </cfRule>
  </conditionalFormatting>
  <conditionalFormatting sqref="D176 G176 K176 N176 P176 S176">
    <cfRule type="expression" dxfId="1196" priority="13">
      <formula>$A176&lt;&gt;""</formula>
    </cfRule>
  </conditionalFormatting>
  <conditionalFormatting sqref="A177">
    <cfRule type="expression" dxfId="1195" priority="12">
      <formula>(3*$B177+2*$E177+$H177)&gt;(3*$B178+2*$E178+$H178)</formula>
    </cfRule>
  </conditionalFormatting>
  <conditionalFormatting sqref="B178:S178">
    <cfRule type="expression" dxfId="1194" priority="11">
      <formula>$A178&lt;&gt;""</formula>
    </cfRule>
  </conditionalFormatting>
  <conditionalFormatting sqref="D177 G177 K177 N177 P177 S177">
    <cfRule type="expression" dxfId="1193" priority="10">
      <formula>$A177&lt;&gt;""</formula>
    </cfRule>
  </conditionalFormatting>
  <conditionalFormatting sqref="D178 G178 K178 N178 P178 S178">
    <cfRule type="expression" dxfId="1192" priority="9">
      <formula>$A178&lt;&gt;""</formula>
    </cfRule>
  </conditionalFormatting>
  <conditionalFormatting sqref="A179">
    <cfRule type="expression" dxfId="1191" priority="8">
      <formula>(3*$B179+2*$E179+$H179)&gt;(3*$B180+2*$E180+$H180)</formula>
    </cfRule>
  </conditionalFormatting>
  <conditionalFormatting sqref="B180:S180">
    <cfRule type="expression" dxfId="1190" priority="7">
      <formula>$A180&lt;&gt;""</formula>
    </cfRule>
  </conditionalFormatting>
  <conditionalFormatting sqref="D179 G179 K179 N179 P179 S179">
    <cfRule type="expression" dxfId="1189" priority="6">
      <formula>$A179&lt;&gt;""</formula>
    </cfRule>
  </conditionalFormatting>
  <conditionalFormatting sqref="D180 G180 K180 N180 P180 S180">
    <cfRule type="expression" dxfId="1188" priority="5">
      <formula>$A180&lt;&gt;""</formula>
    </cfRule>
  </conditionalFormatting>
  <conditionalFormatting sqref="A181">
    <cfRule type="expression" dxfId="1187" priority="4">
      <formula>(3*$B181+2*$E181+$H181)&gt;(3*$B182+2*$E182+$H182)</formula>
    </cfRule>
  </conditionalFormatting>
  <conditionalFormatting sqref="B182:S182">
    <cfRule type="expression" dxfId="1186" priority="3">
      <formula>$A182&lt;&gt;""</formula>
    </cfRule>
  </conditionalFormatting>
  <conditionalFormatting sqref="D181 G181 K181 N181 P181 S181">
    <cfRule type="expression" dxfId="1185" priority="2">
      <formula>$A181&lt;&gt;""</formula>
    </cfRule>
  </conditionalFormatting>
  <conditionalFormatting sqref="D182 G182 K182 N182 P182 S182">
    <cfRule type="expression" dxfId="1184" priority="1">
      <formula>$A182&lt;&gt;""</formula>
    </cfRule>
  </conditionalFormatting>
  <conditionalFormatting sqref="A105">
    <cfRule type="expression" dxfId="1183" priority="156">
      <formula>(3*$B105+2*$E105+$H105)&gt;(3*$B106+2*$E106+$H106)</formula>
    </cfRule>
  </conditionalFormatting>
  <conditionalFormatting sqref="B106:S106">
    <cfRule type="expression" dxfId="1182" priority="155">
      <formula>$A106&lt;&gt;""</formula>
    </cfRule>
  </conditionalFormatting>
  <conditionalFormatting sqref="D105 G105 K105 N105 P105 S105">
    <cfRule type="expression" dxfId="1181" priority="154">
      <formula>$A105&lt;&gt;""</formula>
    </cfRule>
  </conditionalFormatting>
  <conditionalFormatting sqref="D106 G106 K106 N106 P106 S106">
    <cfRule type="expression" dxfId="1180" priority="153">
      <formula>$A106&lt;&gt;""</formula>
    </cfRule>
  </conditionalFormatting>
  <conditionalFormatting sqref="A107">
    <cfRule type="expression" dxfId="1179" priority="152">
      <formula>(3*$B107+2*$E107+$H107)&gt;(3*$B108+2*$E108+$H108)</formula>
    </cfRule>
  </conditionalFormatting>
  <conditionalFormatting sqref="B108:S108">
    <cfRule type="expression" dxfId="1178" priority="151">
      <formula>$A108&lt;&gt;""</formula>
    </cfRule>
  </conditionalFormatting>
  <conditionalFormatting sqref="D107 G107 K107 N107 P107 S107">
    <cfRule type="expression" dxfId="1177" priority="150">
      <formula>$A107&lt;&gt;""</formula>
    </cfRule>
  </conditionalFormatting>
  <conditionalFormatting sqref="D108 G108 K108 N108 P108 S108">
    <cfRule type="expression" dxfId="1176" priority="149">
      <formula>$A108&lt;&gt;""</formula>
    </cfRule>
  </conditionalFormatting>
  <conditionalFormatting sqref="A109">
    <cfRule type="expression" dxfId="1175" priority="148">
      <formula>(3*$B109+2*$E109+$H109)&gt;(3*$B110+2*$E110+$H110)</formula>
    </cfRule>
  </conditionalFormatting>
  <conditionalFormatting sqref="B110:S110">
    <cfRule type="expression" dxfId="1174" priority="147">
      <formula>$A110&lt;&gt;""</formula>
    </cfRule>
  </conditionalFormatting>
  <conditionalFormatting sqref="D109 G109 K109 N109 P109 S109">
    <cfRule type="expression" dxfId="1173" priority="146">
      <formula>$A109&lt;&gt;""</formula>
    </cfRule>
  </conditionalFormatting>
  <conditionalFormatting sqref="D110 G110 K110 N110 P110 S110">
    <cfRule type="expression" dxfId="1172" priority="145">
      <formula>$A110&lt;&gt;""</formula>
    </cfRule>
  </conditionalFormatting>
  <conditionalFormatting sqref="A111">
    <cfRule type="expression" dxfId="1171" priority="144">
      <formula>(3*$B111+2*$E111+$H111)&gt;(3*$B112+2*$E112+$H112)</formula>
    </cfRule>
  </conditionalFormatting>
  <conditionalFormatting sqref="B112:S112">
    <cfRule type="expression" dxfId="1170" priority="143">
      <formula>$A112&lt;&gt;""</formula>
    </cfRule>
  </conditionalFormatting>
  <conditionalFormatting sqref="D111 G111 K111 N111 P111 S111">
    <cfRule type="expression" dxfId="1169" priority="142">
      <formula>$A111&lt;&gt;""</formula>
    </cfRule>
  </conditionalFormatting>
  <conditionalFormatting sqref="D112 G112 K112 N112 P112 S112">
    <cfRule type="expression" dxfId="1168" priority="141">
      <formula>$A112&lt;&gt;""</formula>
    </cfRule>
  </conditionalFormatting>
  <conditionalFormatting sqref="A113">
    <cfRule type="expression" dxfId="1167" priority="140">
      <formula>(3*$B113+2*$E113+$H113)&gt;(3*$B114+2*$E114+$H114)</formula>
    </cfRule>
  </conditionalFormatting>
  <conditionalFormatting sqref="B114:S114">
    <cfRule type="expression" dxfId="1166" priority="139">
      <formula>$A114&lt;&gt;""</formula>
    </cfRule>
  </conditionalFormatting>
  <conditionalFormatting sqref="D113 G113 K113 N113 P113 S113">
    <cfRule type="expression" dxfId="1165" priority="138">
      <formula>$A113&lt;&gt;""</formula>
    </cfRule>
  </conditionalFormatting>
  <conditionalFormatting sqref="D114 G114 K114 N114 P114 S114">
    <cfRule type="expression" dxfId="1164" priority="137">
      <formula>$A114&lt;&gt;""</formula>
    </cfRule>
  </conditionalFormatting>
  <conditionalFormatting sqref="A115">
    <cfRule type="expression" dxfId="1163" priority="136">
      <formula>(3*$B115+2*$E115+$H115)&gt;(3*$B116+2*$E116+$H116)</formula>
    </cfRule>
  </conditionalFormatting>
  <conditionalFormatting sqref="B116:S116">
    <cfRule type="expression" dxfId="1162" priority="135">
      <formula>$A116&lt;&gt;""</formula>
    </cfRule>
  </conditionalFormatting>
  <conditionalFormatting sqref="D115 G115 K115 N115 P115 S115">
    <cfRule type="expression" dxfId="1161" priority="134">
      <formula>$A115&lt;&gt;""</formula>
    </cfRule>
  </conditionalFormatting>
  <conditionalFormatting sqref="D116 G116 K116 N116 P116 S116">
    <cfRule type="expression" dxfId="1160" priority="133">
      <formula>$A116&lt;&gt;""</formula>
    </cfRule>
  </conditionalFormatting>
  <conditionalFormatting sqref="A117">
    <cfRule type="expression" dxfId="1159" priority="132">
      <formula>(3*$B117+2*$E117+$H117)&gt;(3*$B118+2*$E118+$H118)</formula>
    </cfRule>
  </conditionalFormatting>
  <conditionalFormatting sqref="B118:S118">
    <cfRule type="expression" dxfId="1158" priority="131">
      <formula>$A118&lt;&gt;""</formula>
    </cfRule>
  </conditionalFormatting>
  <conditionalFormatting sqref="D117 G117 K117 N117 P117 S117">
    <cfRule type="expression" dxfId="1157" priority="130">
      <formula>$A117&lt;&gt;""</formula>
    </cfRule>
  </conditionalFormatting>
  <conditionalFormatting sqref="D118 G118 K118 N118 P118 S118">
    <cfRule type="expression" dxfId="1156" priority="129">
      <formula>$A118&lt;&gt;""</formula>
    </cfRule>
  </conditionalFormatting>
  <conditionalFormatting sqref="A119">
    <cfRule type="expression" dxfId="1155" priority="128">
      <formula>(3*$B119+2*$E119+$H119)&gt;(3*$B120+2*$E120+$H120)</formula>
    </cfRule>
  </conditionalFormatting>
  <conditionalFormatting sqref="B120:S120">
    <cfRule type="expression" dxfId="1154" priority="127">
      <formula>$A120&lt;&gt;""</formula>
    </cfRule>
  </conditionalFormatting>
  <conditionalFormatting sqref="D119 G119 K119 N119 P119 S119">
    <cfRule type="expression" dxfId="1153" priority="126">
      <formula>$A119&lt;&gt;""</formula>
    </cfRule>
  </conditionalFormatting>
  <conditionalFormatting sqref="D120 G120 K120 N120 P120 S120">
    <cfRule type="expression" dxfId="1152" priority="125">
      <formula>$A120&lt;&gt;""</formula>
    </cfRule>
  </conditionalFormatting>
  <conditionalFormatting sqref="A121">
    <cfRule type="expression" dxfId="1151" priority="124">
      <formula>(3*$B121+2*$E121+$H121)&gt;(3*$B122+2*$E122+$H122)</formula>
    </cfRule>
  </conditionalFormatting>
  <conditionalFormatting sqref="B122:S122">
    <cfRule type="expression" dxfId="1150" priority="123">
      <formula>$A122&lt;&gt;""</formula>
    </cfRule>
  </conditionalFormatting>
  <conditionalFormatting sqref="D121 G121 K121 N121 P121 S121">
    <cfRule type="expression" dxfId="1149" priority="122">
      <formula>$A121&lt;&gt;""</formula>
    </cfRule>
  </conditionalFormatting>
  <conditionalFormatting sqref="D122 G122 K122 N122 P122 S122">
    <cfRule type="expression" dxfId="1148" priority="121">
      <formula>$A122&lt;&gt;""</formula>
    </cfRule>
  </conditionalFormatting>
  <conditionalFormatting sqref="A123">
    <cfRule type="expression" dxfId="1147" priority="120">
      <formula>(3*$B123+2*$E123+$H123)&gt;(3*$B124+2*$E124+$H124)</formula>
    </cfRule>
  </conditionalFormatting>
  <conditionalFormatting sqref="B124:S124">
    <cfRule type="expression" dxfId="1146" priority="119">
      <formula>$A124&lt;&gt;""</formula>
    </cfRule>
  </conditionalFormatting>
  <conditionalFormatting sqref="D123 G123 K123 N123 P123 S123">
    <cfRule type="expression" dxfId="1145" priority="118">
      <formula>$A123&lt;&gt;""</formula>
    </cfRule>
  </conditionalFormatting>
  <conditionalFormatting sqref="D124 G124 K124 N124 P124 S124">
    <cfRule type="expression" dxfId="1144" priority="117">
      <formula>$A124&lt;&gt;""</formula>
    </cfRule>
  </conditionalFormatting>
  <conditionalFormatting sqref="D126 G126 K126 N126 P126 S126">
    <cfRule type="expression" dxfId="1143" priority="113">
      <formula>$A126&lt;&gt;""</formula>
    </cfRule>
  </conditionalFormatting>
  <conditionalFormatting sqref="A127">
    <cfRule type="expression" dxfId="1142" priority="112">
      <formula>(3*$B127+2*$E127+$H127)&gt;(3*$B128+2*$E128+$H128)</formula>
    </cfRule>
  </conditionalFormatting>
  <conditionalFormatting sqref="B128:S128">
    <cfRule type="expression" dxfId="1141" priority="111">
      <formula>$A128&lt;&gt;""</formula>
    </cfRule>
  </conditionalFormatting>
  <conditionalFormatting sqref="D127 G127 K127 N127 P127 S127">
    <cfRule type="expression" dxfId="1140" priority="110">
      <formula>$A127&lt;&gt;""</formula>
    </cfRule>
  </conditionalFormatting>
  <conditionalFormatting sqref="D128 G128 K128 N128 P128 S128">
    <cfRule type="expression" dxfId="1139" priority="109">
      <formula>$A128&lt;&gt;""</formula>
    </cfRule>
  </conditionalFormatting>
  <conditionalFormatting sqref="A129">
    <cfRule type="expression" dxfId="1138" priority="108">
      <formula>(3*$B129+2*$E129+$H129)&gt;(3*$B130+2*$E130+$H130)</formula>
    </cfRule>
  </conditionalFormatting>
  <conditionalFormatting sqref="B130:S130">
    <cfRule type="expression" dxfId="1137" priority="107">
      <formula>$A130&lt;&gt;""</formula>
    </cfRule>
  </conditionalFormatting>
  <conditionalFormatting sqref="D129 G129 K129 N129 P129 S129">
    <cfRule type="expression" dxfId="1136" priority="106">
      <formula>$A129&lt;&gt;""</formula>
    </cfRule>
  </conditionalFormatting>
  <conditionalFormatting sqref="D130 G130 K130 N130 P130 S130">
    <cfRule type="expression" dxfId="1135" priority="105">
      <formula>$A130&lt;&gt;""</formula>
    </cfRule>
  </conditionalFormatting>
  <conditionalFormatting sqref="D132 G132 K132 N132 P132 S132">
    <cfRule type="expression" dxfId="1134" priority="101">
      <formula>$A132&lt;&gt;""</formula>
    </cfRule>
  </conditionalFormatting>
  <conditionalFormatting sqref="A133">
    <cfRule type="expression" dxfId="1133" priority="100">
      <formula>(3*$B133+2*$E133+$H133)&gt;(3*$B134+2*$E134+$H134)</formula>
    </cfRule>
  </conditionalFormatting>
  <conditionalFormatting sqref="B134:S134">
    <cfRule type="expression" dxfId="1132" priority="99">
      <formula>$A134&lt;&gt;""</formula>
    </cfRule>
  </conditionalFormatting>
  <conditionalFormatting sqref="D133 G133 K133 N133 P133 S133">
    <cfRule type="expression" dxfId="1131" priority="98">
      <formula>$A133&lt;&gt;""</formula>
    </cfRule>
  </conditionalFormatting>
  <conditionalFormatting sqref="D134 G134 K134 N134 P134 S134">
    <cfRule type="expression" dxfId="1130" priority="97">
      <formula>$A134&lt;&gt;""</formula>
    </cfRule>
  </conditionalFormatting>
  <conditionalFormatting sqref="A135">
    <cfRule type="expression" dxfId="1129" priority="96">
      <formula>(3*$B135+2*$E135+$H135)&gt;(3*$B136+2*$E136+$H136)</formula>
    </cfRule>
  </conditionalFormatting>
  <conditionalFormatting sqref="B136:S136">
    <cfRule type="expression" dxfId="1128" priority="95">
      <formula>$A136&lt;&gt;""</formula>
    </cfRule>
  </conditionalFormatting>
  <conditionalFormatting sqref="D135 G135 K135 N135 P135 S135">
    <cfRule type="expression" dxfId="1127" priority="94">
      <formula>$A135&lt;&gt;""</formula>
    </cfRule>
  </conditionalFormatting>
  <conditionalFormatting sqref="D136 G136 K136 N136 P136 S136">
    <cfRule type="expression" dxfId="1126" priority="93">
      <formula>$A136&lt;&gt;""</formula>
    </cfRule>
  </conditionalFormatting>
  <conditionalFormatting sqref="D138 G138 K138 N138 P138 S138">
    <cfRule type="expression" dxfId="1125" priority="89">
      <formula>$A138&lt;&gt;""</formula>
    </cfRule>
  </conditionalFormatting>
  <conditionalFormatting sqref="A139">
    <cfRule type="expression" dxfId="1124" priority="88">
      <formula>(3*$B139+2*$E139+$H139)&gt;(3*$B140+2*$E140+$H140)</formula>
    </cfRule>
  </conditionalFormatting>
  <conditionalFormatting sqref="B140:S140">
    <cfRule type="expression" dxfId="1123" priority="87">
      <formula>$A140&lt;&gt;""</formula>
    </cfRule>
  </conditionalFormatting>
  <conditionalFormatting sqref="D139 G139 K139 N139 P139 S139">
    <cfRule type="expression" dxfId="1122" priority="86">
      <formula>$A139&lt;&gt;""</formula>
    </cfRule>
  </conditionalFormatting>
  <conditionalFormatting sqref="D140 G140 K140 N140 P140 S140">
    <cfRule type="expression" dxfId="1121" priority="85">
      <formula>$A140&lt;&gt;""</formula>
    </cfRule>
  </conditionalFormatting>
  <conditionalFormatting sqref="A141">
    <cfRule type="expression" dxfId="1120" priority="84">
      <formula>(3*$B141+2*$E141+$H141)&gt;(3*$B142+2*$E142+$H142)</formula>
    </cfRule>
  </conditionalFormatting>
  <conditionalFormatting sqref="B142:S142">
    <cfRule type="expression" dxfId="1119" priority="83">
      <formula>$A142&lt;&gt;""</formula>
    </cfRule>
  </conditionalFormatting>
  <conditionalFormatting sqref="D141 G141 K141 N141 P141 S141">
    <cfRule type="expression" dxfId="1118" priority="82">
      <formula>$A141&lt;&gt;""</formula>
    </cfRule>
  </conditionalFormatting>
  <conditionalFormatting sqref="D142 G142 K142 N142 P142 S142">
    <cfRule type="expression" dxfId="1117" priority="81">
      <formula>$A142&lt;&gt;""</formula>
    </cfRule>
  </conditionalFormatting>
  <conditionalFormatting sqref="D144 G144 K144 N144 P144 S144">
    <cfRule type="expression" dxfId="1116" priority="77">
      <formula>$A144&lt;&gt;""</formula>
    </cfRule>
  </conditionalFormatting>
  <conditionalFormatting sqref="A145">
    <cfRule type="expression" dxfId="1115" priority="76">
      <formula>(3*$B145+2*$E145+$H145)&gt;(3*$B146+2*$E146+$H146)</formula>
    </cfRule>
  </conditionalFormatting>
  <conditionalFormatting sqref="B146:S146">
    <cfRule type="expression" dxfId="1114" priority="75">
      <formula>$A146&lt;&gt;""</formula>
    </cfRule>
  </conditionalFormatting>
  <conditionalFormatting sqref="D145 G145 K145 N145 P145 S145">
    <cfRule type="expression" dxfId="1113" priority="74">
      <formula>$A145&lt;&gt;""</formula>
    </cfRule>
  </conditionalFormatting>
  <conditionalFormatting sqref="D146 G146 K146 N146 P146 S146">
    <cfRule type="expression" dxfId="1112" priority="73">
      <formula>$A146&lt;&gt;""</formula>
    </cfRule>
  </conditionalFormatting>
  <conditionalFormatting sqref="A147">
    <cfRule type="expression" dxfId="1111" priority="72">
      <formula>(3*$B147+2*$E147+$H147)&gt;(3*$B148+2*$E148+$H148)</formula>
    </cfRule>
  </conditionalFormatting>
  <conditionalFormatting sqref="B148:S148">
    <cfRule type="expression" dxfId="1110" priority="71">
      <formula>$A148&lt;&gt;""</formula>
    </cfRule>
  </conditionalFormatting>
  <conditionalFormatting sqref="D147 G147 K147 N147 P147 S147">
    <cfRule type="expression" dxfId="1109" priority="70">
      <formula>$A147&lt;&gt;""</formula>
    </cfRule>
  </conditionalFormatting>
  <conditionalFormatting sqref="D148 G148 K148 N148 P148 S148">
    <cfRule type="expression" dxfId="1108" priority="69">
      <formula>$A148&lt;&gt;""</formula>
    </cfRule>
  </conditionalFormatting>
  <conditionalFormatting sqref="D150 G150 K150 N150 P150 S150">
    <cfRule type="expression" dxfId="1107" priority="65">
      <formula>$A150&lt;&gt;""</formula>
    </cfRule>
  </conditionalFormatting>
  <conditionalFormatting sqref="A151">
    <cfRule type="expression" dxfId="1106" priority="64">
      <formula>(3*$B151+2*$E151+$H151)&gt;(3*$B152+2*$E152+$H152)</formula>
    </cfRule>
  </conditionalFormatting>
  <conditionalFormatting sqref="B152:S152">
    <cfRule type="expression" dxfId="1105" priority="63">
      <formula>$A152&lt;&gt;""</formula>
    </cfRule>
  </conditionalFormatting>
  <conditionalFormatting sqref="D151 G151 K151 N151 P151 S151">
    <cfRule type="expression" dxfId="1104" priority="62">
      <formula>$A151&lt;&gt;""</formula>
    </cfRule>
  </conditionalFormatting>
  <conditionalFormatting sqref="D152 G152 K152 N152 P152 S152">
    <cfRule type="expression" dxfId="1103" priority="61">
      <formula>$A152&lt;&gt;""</formula>
    </cfRule>
  </conditionalFormatting>
  <conditionalFormatting sqref="A153">
    <cfRule type="expression" dxfId="1102" priority="60">
      <formula>(3*$B153+2*$E153+$H153)&gt;(3*$B154+2*$E154+$H154)</formula>
    </cfRule>
  </conditionalFormatting>
  <conditionalFormatting sqref="B154:S154">
    <cfRule type="expression" dxfId="1101" priority="59">
      <formula>$A154&lt;&gt;""</formula>
    </cfRule>
  </conditionalFormatting>
  <conditionalFormatting sqref="D153 G153 K153 N153 P153 S153">
    <cfRule type="expression" dxfId="1100" priority="58">
      <formula>$A153&lt;&gt;""</formula>
    </cfRule>
  </conditionalFormatting>
  <conditionalFormatting sqref="D154 G154 K154 N154 P154 S154">
    <cfRule type="expression" dxfId="1099" priority="57">
      <formula>$A154&lt;&gt;""</formula>
    </cfRule>
  </conditionalFormatting>
  <conditionalFormatting sqref="D156 G156 K156 N156 P156 S156">
    <cfRule type="expression" dxfId="1098" priority="53">
      <formula>$A156&lt;&gt;""</formula>
    </cfRule>
  </conditionalFormatting>
  <conditionalFormatting sqref="A157">
    <cfRule type="expression" dxfId="1097" priority="52">
      <formula>(3*$B157+2*$E157+$H157)&gt;(3*$B158+2*$E158+$H158)</formula>
    </cfRule>
  </conditionalFormatting>
  <conditionalFormatting sqref="B158:S158">
    <cfRule type="expression" dxfId="1096" priority="51">
      <formula>$A158&lt;&gt;""</formula>
    </cfRule>
  </conditionalFormatting>
  <conditionalFormatting sqref="D157 G157 K157 N157 P157 S157">
    <cfRule type="expression" dxfId="1095" priority="50">
      <formula>$A157&lt;&gt;""</formula>
    </cfRule>
  </conditionalFormatting>
  <conditionalFormatting sqref="D158 G158 K158 N158 P158 S158">
    <cfRule type="expression" dxfId="1094" priority="49">
      <formula>$A158&lt;&gt;""</formula>
    </cfRule>
  </conditionalFormatting>
  <conditionalFormatting sqref="A159">
    <cfRule type="expression" dxfId="1093" priority="48">
      <formula>(3*$B159+2*$E159+$H159)&gt;(3*$B160+2*$E160+$H160)</formula>
    </cfRule>
  </conditionalFormatting>
  <conditionalFormatting sqref="B160:S160">
    <cfRule type="expression" dxfId="1092" priority="47">
      <formula>$A160&lt;&gt;""</formula>
    </cfRule>
  </conditionalFormatting>
  <conditionalFormatting sqref="D159 G159 K159 N159 P159 S159">
    <cfRule type="expression" dxfId="1091" priority="46">
      <formula>$A159&lt;&gt;""</formula>
    </cfRule>
  </conditionalFormatting>
  <conditionalFormatting sqref="D162 G162 K162 N162 P162 S162">
    <cfRule type="expression" dxfId="1090" priority="41">
      <formula>$A162&lt;&gt;""</formula>
    </cfRule>
  </conditionalFormatting>
  <conditionalFormatting sqref="A163">
    <cfRule type="expression" dxfId="1089" priority="40">
      <formula>(3*$B163+2*$E163+$H163)&gt;(3*$B164+2*$E164+$H164)</formula>
    </cfRule>
  </conditionalFormatting>
  <conditionalFormatting sqref="B164:S164">
    <cfRule type="expression" dxfId="1088" priority="39">
      <formula>$A164&lt;&gt;""</formula>
    </cfRule>
  </conditionalFormatting>
  <conditionalFormatting sqref="D163 G163 K163 N163 P163 S163">
    <cfRule type="expression" dxfId="1087" priority="38">
      <formula>$A163&lt;&gt;""</formula>
    </cfRule>
  </conditionalFormatting>
  <conditionalFormatting sqref="D164 G164 K164 N164 P164 S164">
    <cfRule type="expression" dxfId="1086" priority="37">
      <formula>$A164&lt;&gt;""</formula>
    </cfRule>
  </conditionalFormatting>
  <conditionalFormatting sqref="A165">
    <cfRule type="expression" dxfId="1085" priority="36">
      <formula>(3*$B165+2*$E165+$H165)&gt;(3*$B166+2*$E166+$H166)</formula>
    </cfRule>
  </conditionalFormatting>
  <conditionalFormatting sqref="B166:S166">
    <cfRule type="expression" dxfId="1084" priority="35">
      <formula>$A166&lt;&gt;""</formula>
    </cfRule>
  </conditionalFormatting>
  <conditionalFormatting sqref="D165 G165 K165 N165 P165 S165">
    <cfRule type="expression" dxfId="1083" priority="34">
      <formula>$A165&lt;&gt;""</formula>
    </cfRule>
  </conditionalFormatting>
  <conditionalFormatting sqref="D168 G168 K168 N168 P168 S168">
    <cfRule type="expression" dxfId="1082" priority="29">
      <formula>$A168&lt;&gt;""</formula>
    </cfRule>
  </conditionalFormatting>
  <pageMargins left="0.5" right="0.5" top="0.6" bottom="0.6" header="0.3" footer="0.3"/>
  <pageSetup scale="65" fitToHeight="2" orientation="landscape" r:id="rId1"/>
  <headerFooter>
    <oddHeader>&amp;L2017 - 2018 Season</oddHeader>
    <oddFooter>&amp;LUpton&amp;CWyoming HS Basketball</oddFooter>
  </headerFooter>
  <rowBreaks count="3" manualBreakCount="3">
    <brk id="61" max="28" man="1"/>
    <brk id="99" max="28" man="1"/>
    <brk id="155" max="28" man="1"/>
  </rowBreaks>
  <colBreaks count="1" manualBreakCount="1">
    <brk id="2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RefreshAllPivots">
                <anchor moveWithCells="1" sizeWithCells="1">
                  <from>
                    <xdr:col>29</xdr:col>
                    <xdr:colOff>171450</xdr:colOff>
                    <xdr:row>33</xdr:row>
                    <xdr:rowOff>190500</xdr:rowOff>
                  </from>
                  <to>
                    <xdr:col>31</xdr:col>
                    <xdr:colOff>409575</xdr:colOff>
                    <xdr:row>35</xdr:row>
                    <xdr:rowOff>133350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B60"/>
  <sheetViews>
    <sheetView zoomScale="80" zoomScaleNormal="80" workbookViewId="0">
      <selection activeCell="C28" sqref="C28"/>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IF(AND(Roster!$D$1=VLOOKUP(C2,Roster!$L$5:$R$72,2,FALSE),Roster!$D$3=VLOOKUP(C2,Roster!$L$5:$R$72,4,FALSE)),"R","")</f>
        <v>R</v>
      </c>
      <c r="B2" s="56" t="s">
        <v>112</v>
      </c>
      <c r="C2" s="286" t="s">
        <v>197</v>
      </c>
      <c r="D2" s="287"/>
      <c r="E2" s="287"/>
      <c r="F2" s="288"/>
      <c r="G2" s="57"/>
      <c r="H2" s="289" t="s">
        <v>113</v>
      </c>
      <c r="I2" s="289"/>
      <c r="J2" s="289"/>
      <c r="K2" s="290">
        <v>43137</v>
      </c>
      <c r="L2" s="290"/>
      <c r="M2" s="290"/>
      <c r="O2" s="54"/>
      <c r="P2" s="54"/>
      <c r="Q2" s="54"/>
      <c r="R2" s="54"/>
      <c r="S2" s="54"/>
      <c r="T2" s="54"/>
      <c r="X2" s="139" t="str">
        <f>IF(OR($H$4=1,$J$4=1),CONCATENATE($C$2,": ",MONTH($K$2),"/",DAY($K$2),"/",YEAR($K$2)-2000, " **" ),CONCATENATE($C$2,": ",MONTH($K$2),"/",DAY($K$2),"/",YEAR($K$2)-2000))</f>
        <v>Sundance: 2/6/18 **</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69, Sundance 49 </v>
      </c>
    </row>
    <row r="4" spans="1:28" ht="13.5" thickBot="1" x14ac:dyDescent="0.35">
      <c r="B4" s="56" t="s">
        <v>118</v>
      </c>
      <c r="C4" s="22">
        <v>69</v>
      </c>
      <c r="D4" s="22">
        <v>49</v>
      </c>
      <c r="E4" s="89"/>
      <c r="G4" s="60">
        <f>IF(OR($L$4=1,$C$4&gt;$D$4),1,"")</f>
        <v>1</v>
      </c>
      <c r="H4" s="22">
        <v>1</v>
      </c>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0</v>
      </c>
      <c r="E7" s="25">
        <v>4</v>
      </c>
      <c r="F7" s="26">
        <v>5</v>
      </c>
      <c r="G7" s="27">
        <v>7</v>
      </c>
      <c r="H7" s="24">
        <v>0</v>
      </c>
      <c r="I7" s="25">
        <v>2</v>
      </c>
      <c r="J7" s="28">
        <v>6</v>
      </c>
      <c r="K7" s="28">
        <v>5</v>
      </c>
      <c r="L7" s="28">
        <v>1</v>
      </c>
      <c r="M7" s="29">
        <v>1</v>
      </c>
      <c r="N7" s="28"/>
      <c r="O7" s="28"/>
      <c r="P7" s="30">
        <v>4</v>
      </c>
      <c r="Q7" s="65">
        <f>IF(H7+2*F7+3*D7&gt;0,H7+2*F7+3*D7,"")</f>
        <v>10</v>
      </c>
      <c r="R7" s="66">
        <f>IF(E7&gt;0,D7/E7,"")</f>
        <v>0</v>
      </c>
      <c r="S7" s="66">
        <f>IF(G7&gt;0,F7/G7,"")</f>
        <v>0.7142857142857143</v>
      </c>
      <c r="T7" s="67">
        <f>IF(I7&gt;0,H7/I7,"")</f>
        <v>0</v>
      </c>
      <c r="U7" s="68">
        <f>IF(OR(E7&gt;0,G7 &gt;0),(D7+F7)/(E7+G7),"")</f>
        <v>0.45454545454545453</v>
      </c>
      <c r="V7" s="141">
        <f>IF(E7+G7&gt;0,E7+G7,"")</f>
        <v>11</v>
      </c>
      <c r="W7" s="141">
        <f>IF(J7+K7&gt;0,J7+K7,"")</f>
        <v>11</v>
      </c>
      <c r="X7" s="142">
        <f>IF(V7&gt;=$Z$2,U7,0)</f>
        <v>0.45454545454545453</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5</v>
      </c>
      <c r="E8" s="33">
        <v>12</v>
      </c>
      <c r="F8" s="34">
        <v>0</v>
      </c>
      <c r="G8" s="35">
        <v>2</v>
      </c>
      <c r="H8" s="32"/>
      <c r="I8" s="33"/>
      <c r="J8" s="36"/>
      <c r="K8" s="36">
        <v>2</v>
      </c>
      <c r="L8" s="36">
        <v>1</v>
      </c>
      <c r="M8" s="36"/>
      <c r="N8" s="36"/>
      <c r="O8" s="36">
        <v>3</v>
      </c>
      <c r="P8" s="37"/>
      <c r="Q8" s="71">
        <f t="shared" ref="Q8:Q30" si="0">IF(H8+2*F8+3*D8&gt;0,H8+2*F8+3*D8,"")</f>
        <v>15</v>
      </c>
      <c r="R8" s="72">
        <f t="shared" ref="R8:R30" si="1">IF(E8&gt;0,D8/E8,"")</f>
        <v>0.41666666666666669</v>
      </c>
      <c r="S8" s="72">
        <f t="shared" ref="S8:S30" si="2">IF(G8&gt;0,F8/G8,"")</f>
        <v>0</v>
      </c>
      <c r="T8" s="72" t="str">
        <f t="shared" ref="T8:T30" si="3">IF(I8&gt;0,H8/I8,"")</f>
        <v/>
      </c>
      <c r="U8" s="73">
        <f t="shared" ref="U8:U30" si="4">IF(OR(E8&gt;0,G8 &gt;0),(D8+F8)/(E8+G8),"")</f>
        <v>0.35714285714285715</v>
      </c>
      <c r="V8" s="141">
        <f t="shared" ref="V8:V30" si="5">IF(E8+G8&gt;0,E8+G8,"")</f>
        <v>14</v>
      </c>
      <c r="W8" s="141">
        <f t="shared" ref="W8:W30" si="6">IF(J8+K8&gt;0,J8+K8,"")</f>
        <v>2</v>
      </c>
      <c r="X8" s="142">
        <f t="shared" ref="X8:X32" si="7">IF(V8&gt;=$Z$2,U8,0)</f>
        <v>0.35714285714285715</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c r="E9" s="39"/>
      <c r="F9" s="26">
        <v>2</v>
      </c>
      <c r="G9" s="40">
        <v>2</v>
      </c>
      <c r="H9" s="38"/>
      <c r="I9" s="39"/>
      <c r="J9" s="41">
        <v>3</v>
      </c>
      <c r="K9" s="41">
        <v>2</v>
      </c>
      <c r="L9" s="41">
        <v>3</v>
      </c>
      <c r="M9" s="28">
        <v>1</v>
      </c>
      <c r="N9" s="28"/>
      <c r="O9" s="28"/>
      <c r="P9" s="42"/>
      <c r="Q9" s="74">
        <f t="shared" si="0"/>
        <v>4</v>
      </c>
      <c r="R9" s="66" t="str">
        <f t="shared" si="1"/>
        <v/>
      </c>
      <c r="S9" s="66">
        <f t="shared" si="2"/>
        <v>1</v>
      </c>
      <c r="T9" s="66" t="str">
        <f t="shared" si="3"/>
        <v/>
      </c>
      <c r="U9" s="68">
        <f t="shared" si="4"/>
        <v>1</v>
      </c>
      <c r="V9" s="141">
        <f t="shared" si="5"/>
        <v>2</v>
      </c>
      <c r="W9" s="141">
        <f t="shared" si="6"/>
        <v>5</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v>0</v>
      </c>
      <c r="E10" s="33">
        <v>1</v>
      </c>
      <c r="F10" s="34">
        <v>1</v>
      </c>
      <c r="G10" s="35">
        <v>2</v>
      </c>
      <c r="H10" s="32">
        <v>2</v>
      </c>
      <c r="I10" s="33">
        <v>2</v>
      </c>
      <c r="J10" s="36">
        <v>1</v>
      </c>
      <c r="K10" s="36">
        <v>4</v>
      </c>
      <c r="L10" s="36">
        <v>1</v>
      </c>
      <c r="M10" s="36">
        <v>1</v>
      </c>
      <c r="N10" s="36"/>
      <c r="O10" s="36">
        <v>1</v>
      </c>
      <c r="P10" s="37">
        <v>1</v>
      </c>
      <c r="Q10" s="71">
        <f t="shared" si="0"/>
        <v>4</v>
      </c>
      <c r="R10" s="72">
        <f t="shared" si="1"/>
        <v>0</v>
      </c>
      <c r="S10" s="72">
        <f t="shared" si="2"/>
        <v>0.5</v>
      </c>
      <c r="T10" s="72">
        <f t="shared" si="3"/>
        <v>1</v>
      </c>
      <c r="U10" s="73">
        <f t="shared" si="4"/>
        <v>0.33333333333333331</v>
      </c>
      <c r="V10" s="141">
        <f t="shared" si="5"/>
        <v>3</v>
      </c>
      <c r="W10" s="141">
        <f t="shared" si="6"/>
        <v>5</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1</v>
      </c>
      <c r="E11" s="39">
        <v>3</v>
      </c>
      <c r="F11" s="26">
        <v>8</v>
      </c>
      <c r="G11" s="40">
        <v>16</v>
      </c>
      <c r="H11" s="38">
        <v>2</v>
      </c>
      <c r="I11" s="39">
        <v>4</v>
      </c>
      <c r="J11" s="41">
        <v>5</v>
      </c>
      <c r="K11" s="41">
        <v>4</v>
      </c>
      <c r="L11" s="41">
        <v>5</v>
      </c>
      <c r="M11" s="28">
        <v>4</v>
      </c>
      <c r="N11" s="28"/>
      <c r="O11" s="28"/>
      <c r="P11" s="42">
        <v>3</v>
      </c>
      <c r="Q11" s="74">
        <f t="shared" si="0"/>
        <v>21</v>
      </c>
      <c r="R11" s="66">
        <f t="shared" si="1"/>
        <v>0.33333333333333331</v>
      </c>
      <c r="S11" s="66">
        <f t="shared" si="2"/>
        <v>0.5</v>
      </c>
      <c r="T11" s="66">
        <f t="shared" si="3"/>
        <v>0.5</v>
      </c>
      <c r="U11" s="68">
        <f t="shared" si="4"/>
        <v>0.47368421052631576</v>
      </c>
      <c r="V11" s="141">
        <f t="shared" si="5"/>
        <v>19</v>
      </c>
      <c r="W11" s="141">
        <f t="shared" si="6"/>
        <v>9</v>
      </c>
      <c r="X11" s="142">
        <f t="shared" si="7"/>
        <v>0.47368421052631576</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0</v>
      </c>
      <c r="E12" s="33">
        <v>1</v>
      </c>
      <c r="F12" s="34">
        <v>7</v>
      </c>
      <c r="G12" s="35">
        <v>10</v>
      </c>
      <c r="H12" s="32">
        <v>1</v>
      </c>
      <c r="I12" s="33">
        <v>2</v>
      </c>
      <c r="J12" s="36">
        <v>3</v>
      </c>
      <c r="K12" s="36">
        <v>3</v>
      </c>
      <c r="L12" s="36">
        <v>2</v>
      </c>
      <c r="M12" s="36"/>
      <c r="N12" s="36"/>
      <c r="O12" s="36"/>
      <c r="P12" s="37">
        <v>3</v>
      </c>
      <c r="Q12" s="71">
        <f t="shared" si="0"/>
        <v>15</v>
      </c>
      <c r="R12" s="72">
        <f t="shared" si="1"/>
        <v>0</v>
      </c>
      <c r="S12" s="72">
        <f t="shared" si="2"/>
        <v>0.7</v>
      </c>
      <c r="T12" s="72">
        <f t="shared" si="3"/>
        <v>0.5</v>
      </c>
      <c r="U12" s="73">
        <f t="shared" si="4"/>
        <v>0.63636363636363635</v>
      </c>
      <c r="V12" s="141">
        <f t="shared" si="5"/>
        <v>11</v>
      </c>
      <c r="W12" s="141">
        <f t="shared" si="6"/>
        <v>6</v>
      </c>
      <c r="X12" s="142">
        <f t="shared" si="7"/>
        <v>0.63636363636363635</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0</v>
      </c>
      <c r="E14" s="33">
        <v>2</v>
      </c>
      <c r="F14" s="34"/>
      <c r="G14" s="35"/>
      <c r="H14" s="32"/>
      <c r="I14" s="33"/>
      <c r="J14" s="36">
        <v>1</v>
      </c>
      <c r="K14" s="36"/>
      <c r="L14" s="36">
        <v>3</v>
      </c>
      <c r="M14" s="36"/>
      <c r="N14" s="36"/>
      <c r="O14" s="36"/>
      <c r="P14" s="37">
        <v>2</v>
      </c>
      <c r="Q14" s="71" t="str">
        <f t="shared" si="0"/>
        <v/>
      </c>
      <c r="R14" s="72">
        <f t="shared" si="1"/>
        <v>0</v>
      </c>
      <c r="S14" s="72" t="str">
        <f t="shared" si="2"/>
        <v/>
      </c>
      <c r="T14" s="72" t="str">
        <f t="shared" si="3"/>
        <v/>
      </c>
      <c r="U14" s="73">
        <f t="shared" si="4"/>
        <v>0</v>
      </c>
      <c r="V14" s="141">
        <f t="shared" si="5"/>
        <v>2</v>
      </c>
      <c r="W14" s="141">
        <f t="shared" si="6"/>
        <v>1</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v>1</v>
      </c>
      <c r="D15" s="38"/>
      <c r="E15" s="39"/>
      <c r="F15" s="26">
        <v>0</v>
      </c>
      <c r="G15" s="40">
        <v>1</v>
      </c>
      <c r="H15" s="38"/>
      <c r="I15" s="39"/>
      <c r="J15" s="41"/>
      <c r="K15" s="41">
        <v>1</v>
      </c>
      <c r="L15" s="41"/>
      <c r="M15" s="28"/>
      <c r="N15" s="28"/>
      <c r="O15" s="28"/>
      <c r="P15" s="42">
        <v>1</v>
      </c>
      <c r="Q15" s="74" t="str">
        <f t="shared" si="0"/>
        <v/>
      </c>
      <c r="R15" s="66" t="str">
        <f t="shared" si="1"/>
        <v/>
      </c>
      <c r="S15" s="66">
        <f t="shared" si="2"/>
        <v>0</v>
      </c>
      <c r="T15" s="66" t="str">
        <f t="shared" si="3"/>
        <v/>
      </c>
      <c r="U15" s="68">
        <f t="shared" si="4"/>
        <v>0</v>
      </c>
      <c r="V15" s="141">
        <f t="shared" si="5"/>
        <v>1</v>
      </c>
      <c r="W15" s="141">
        <f t="shared" si="6"/>
        <v>1</v>
      </c>
      <c r="X15" s="142">
        <f t="shared" si="7"/>
        <v>0</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2"/>
      <c r="E16" s="33"/>
      <c r="F16" s="34"/>
      <c r="G16" s="35"/>
      <c r="H16" s="32">
        <v>0</v>
      </c>
      <c r="I16" s="33">
        <v>1</v>
      </c>
      <c r="J16" s="36"/>
      <c r="K16" s="36">
        <v>1</v>
      </c>
      <c r="L16" s="36"/>
      <c r="M16" s="36"/>
      <c r="N16" s="36"/>
      <c r="O16" s="36"/>
      <c r="P16" s="37"/>
      <c r="Q16" s="71" t="str">
        <f t="shared" si="0"/>
        <v/>
      </c>
      <c r="R16" s="72" t="str">
        <f t="shared" si="1"/>
        <v/>
      </c>
      <c r="S16" s="72" t="str">
        <f t="shared" si="2"/>
        <v/>
      </c>
      <c r="T16" s="72">
        <f t="shared" si="3"/>
        <v>0</v>
      </c>
      <c r="U16" s="73" t="str">
        <f t="shared" si="4"/>
        <v/>
      </c>
      <c r="V16" s="141" t="str">
        <f t="shared" si="5"/>
        <v/>
      </c>
      <c r="W16" s="141">
        <f t="shared" si="6"/>
        <v>1</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v>1</v>
      </c>
      <c r="D17" s="38">
        <v>0</v>
      </c>
      <c r="E17" s="39">
        <v>1</v>
      </c>
      <c r="F17" s="26">
        <v>0</v>
      </c>
      <c r="G17" s="40">
        <v>1</v>
      </c>
      <c r="H17" s="38"/>
      <c r="I17" s="39"/>
      <c r="J17" s="41">
        <v>1</v>
      </c>
      <c r="K17" s="41">
        <v>1</v>
      </c>
      <c r="L17" s="41"/>
      <c r="M17" s="28"/>
      <c r="N17" s="28"/>
      <c r="O17" s="28"/>
      <c r="P17" s="42"/>
      <c r="Q17" s="74" t="str">
        <f t="shared" si="0"/>
        <v/>
      </c>
      <c r="R17" s="66">
        <f t="shared" si="1"/>
        <v>0</v>
      </c>
      <c r="S17" s="66">
        <f t="shared" si="2"/>
        <v>0</v>
      </c>
      <c r="T17" s="66" t="str">
        <f t="shared" si="3"/>
        <v/>
      </c>
      <c r="U17" s="68">
        <f t="shared" si="4"/>
        <v>0</v>
      </c>
      <c r="V17" s="141">
        <f t="shared" si="5"/>
        <v>2</v>
      </c>
      <c r="W17" s="141">
        <f t="shared" si="6"/>
        <v>2</v>
      </c>
      <c r="X17" s="142">
        <f t="shared" si="7"/>
        <v>0</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v>1</v>
      </c>
      <c r="D18" s="32"/>
      <c r="E18" s="33"/>
      <c r="F18" s="34">
        <v>0</v>
      </c>
      <c r="G18" s="35">
        <v>1</v>
      </c>
      <c r="H18" s="32"/>
      <c r="I18" s="33"/>
      <c r="J18" s="36"/>
      <c r="K18" s="36"/>
      <c r="L18" s="36"/>
      <c r="M18" s="36"/>
      <c r="N18" s="36"/>
      <c r="O18" s="36"/>
      <c r="P18" s="37"/>
      <c r="Q18" s="71" t="str">
        <f t="shared" si="0"/>
        <v/>
      </c>
      <c r="R18" s="72" t="str">
        <f t="shared" si="1"/>
        <v/>
      </c>
      <c r="S18" s="72">
        <f t="shared" si="2"/>
        <v>0</v>
      </c>
      <c r="T18" s="72" t="str">
        <f t="shared" si="3"/>
        <v/>
      </c>
      <c r="U18" s="73">
        <f t="shared" si="4"/>
        <v>0</v>
      </c>
      <c r="V18" s="141">
        <f t="shared" si="5"/>
        <v>1</v>
      </c>
      <c r="W18" s="141" t="str">
        <f t="shared" si="6"/>
        <v/>
      </c>
      <c r="X18" s="142">
        <f t="shared" si="7"/>
        <v>0</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v>1</v>
      </c>
      <c r="D22" s="32">
        <v>0</v>
      </c>
      <c r="E22" s="33">
        <v>1</v>
      </c>
      <c r="F22" s="34"/>
      <c r="G22" s="35"/>
      <c r="H22" s="32"/>
      <c r="I22" s="33"/>
      <c r="J22" s="36"/>
      <c r="K22" s="36">
        <v>1</v>
      </c>
      <c r="L22" s="36"/>
      <c r="M22" s="36">
        <v>1</v>
      </c>
      <c r="N22" s="36"/>
      <c r="O22" s="36"/>
      <c r="P22" s="37"/>
      <c r="Q22" s="71" t="str">
        <f t="shared" si="0"/>
        <v/>
      </c>
      <c r="R22" s="72">
        <f t="shared" si="1"/>
        <v>0</v>
      </c>
      <c r="S22" s="72" t="str">
        <f t="shared" si="2"/>
        <v/>
      </c>
      <c r="T22" s="72" t="str">
        <f t="shared" si="3"/>
        <v/>
      </c>
      <c r="U22" s="73">
        <f t="shared" si="4"/>
        <v>0</v>
      </c>
      <c r="V22" s="141">
        <f t="shared" si="5"/>
        <v>1</v>
      </c>
      <c r="W22" s="141">
        <f t="shared" si="6"/>
        <v>1</v>
      </c>
      <c r="X22" s="142">
        <f t="shared" si="7"/>
        <v>0</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6</v>
      </c>
      <c r="E31" s="79">
        <f t="shared" ref="E31:N31" si="11">SUM(E7:E30)</f>
        <v>25</v>
      </c>
      <c r="F31" s="78">
        <f t="shared" si="11"/>
        <v>23</v>
      </c>
      <c r="G31" s="80">
        <f t="shared" si="11"/>
        <v>42</v>
      </c>
      <c r="H31" s="79">
        <f t="shared" si="11"/>
        <v>5</v>
      </c>
      <c r="I31" s="80">
        <f t="shared" si="11"/>
        <v>11</v>
      </c>
      <c r="J31" s="79">
        <f t="shared" si="11"/>
        <v>20</v>
      </c>
      <c r="K31" s="79">
        <f t="shared" si="11"/>
        <v>24</v>
      </c>
      <c r="L31" s="79">
        <f t="shared" si="11"/>
        <v>16</v>
      </c>
      <c r="M31" s="79">
        <f t="shared" si="11"/>
        <v>8</v>
      </c>
      <c r="N31" s="79">
        <f t="shared" si="11"/>
        <v>0</v>
      </c>
      <c r="O31" s="79">
        <f>SUM(O7:O30)</f>
        <v>4</v>
      </c>
      <c r="P31" s="81">
        <f>SUM(P7:P30)</f>
        <v>14</v>
      </c>
      <c r="Q31" s="82">
        <f>IF(H31+2*F31+3*D31&gt;0,H31+2*F31+3*D31,IF(C4&gt;0,C4,""))</f>
        <v>69</v>
      </c>
      <c r="R31" s="83">
        <f>IF(E31&gt;0,D31/E31,"")</f>
        <v>0.24</v>
      </c>
      <c r="S31" s="83">
        <f>IF(G31&gt;0,F31/G31,"")</f>
        <v>0.54761904761904767</v>
      </c>
      <c r="T31" s="83">
        <f>IF(I31&gt;0,H31/I31,"")</f>
        <v>0.45454545454545453</v>
      </c>
      <c r="U31" s="84">
        <f>IF(OR(E31&gt;0,G31 &gt;0),(D31+F31)/(E31+G31),"")</f>
        <v>0.43283582089552236</v>
      </c>
      <c r="V31" s="141">
        <f>IF(E31+G31&gt;0,E31+G31,"")</f>
        <v>67</v>
      </c>
      <c r="W31" s="141">
        <f>IF(J31+K31&gt;0,J31+K31,"")</f>
        <v>44</v>
      </c>
      <c r="X31" s="142">
        <f t="shared" si="7"/>
        <v>0.43283582089552236</v>
      </c>
      <c r="Y31" s="142">
        <f>IF(I31&gt;=$Z$2,T31,0)</f>
        <v>0.45454545454545453</v>
      </c>
      <c r="Z31" s="141"/>
      <c r="AA31" s="69"/>
    </row>
    <row r="32" spans="1:27" s="63" customFormat="1" ht="17.25" thickTop="1" thickBot="1" x14ac:dyDescent="0.3">
      <c r="B32" s="85" t="s">
        <v>145</v>
      </c>
      <c r="C32" s="47">
        <f>IF(SUM(D32:P32)&gt;0,1,"")</f>
        <v>1</v>
      </c>
      <c r="D32" s="48">
        <v>6</v>
      </c>
      <c r="E32" s="49">
        <v>14</v>
      </c>
      <c r="F32" s="48">
        <v>14</v>
      </c>
      <c r="G32" s="50">
        <v>33</v>
      </c>
      <c r="H32" s="49">
        <v>3</v>
      </c>
      <c r="I32" s="50">
        <v>7</v>
      </c>
      <c r="J32" s="49">
        <v>6</v>
      </c>
      <c r="K32" s="49">
        <v>19</v>
      </c>
      <c r="L32" s="49">
        <v>10</v>
      </c>
      <c r="M32" s="49">
        <v>3</v>
      </c>
      <c r="N32" s="49"/>
      <c r="O32" s="49">
        <v>11</v>
      </c>
      <c r="P32" s="51">
        <v>9</v>
      </c>
      <c r="Q32" s="86">
        <f>IF(H32+2*F32+3*D32&gt;0,H32+2*F32+3*D32,IF(D4&gt;0,D4,""))</f>
        <v>49</v>
      </c>
      <c r="R32" s="87">
        <f>IF(E32&gt;0,D32/E32,"")</f>
        <v>0.42857142857142855</v>
      </c>
      <c r="S32" s="87">
        <f>IF(G32&gt;0,F32/G32,"")</f>
        <v>0.42424242424242425</v>
      </c>
      <c r="T32" s="87">
        <f>IF(I32&gt;0,H32/I32,"")</f>
        <v>0.42857142857142855</v>
      </c>
      <c r="U32" s="88">
        <f>IF(OR(E32&gt;0,G32 &gt;0),(D32+F32)/(E32+G32),"")</f>
        <v>0.42553191489361702</v>
      </c>
      <c r="V32" s="141">
        <f>IF(E32+G32&gt;0,E32+G32,"")</f>
        <v>47</v>
      </c>
      <c r="W32" s="141">
        <f>IF(J32+K32&gt;0,J32+K32,"")</f>
        <v>25</v>
      </c>
      <c r="X32" s="142">
        <f t="shared" si="7"/>
        <v>0.42553191489361702</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21</v>
      </c>
      <c r="C36" s="189" t="str">
        <f t="array" ref="C36">IFERROR(INDEX($AA$7:$AA$30,SMALL(IF(Q$7:Q$30=$B$36,ROW(Q$7:Q$30)-6),ROW(Q7)-6))," ")</f>
        <v>C Louderback, 23</v>
      </c>
      <c r="D36" s="187"/>
      <c r="E36" s="188">
        <f>MAX(W$7:W$30)</f>
        <v>11</v>
      </c>
      <c r="F36" s="189" t="str">
        <f t="array" ref="F36">IFERROR(INDEX($AA$7:$AA$30,SMALL(IF(W$7:W$30=$E$36,ROW(W$7:W$30)-6),ROW(W7)-6))," ")</f>
        <v>P Watt, 24</v>
      </c>
      <c r="G36"/>
      <c r="H36" s="188">
        <f>MAX(L$7:L$30)</f>
        <v>5</v>
      </c>
      <c r="I36" s="189" t="str">
        <f t="array" ref="I36">IFERROR(INDEX($AA$7:$AA$30,SMALL(IF(L$7:L$30=$H$36,ROW(L$7:L$30)-6),ROW(L7)-6))," ")</f>
        <v>C Louderback, 23</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C Louderback, 23</v>
      </c>
      <c r="D42" s="187"/>
      <c r="E42"/>
      <c r="F42" s="193" t="str">
        <f>TRIM(F36)</f>
        <v>P Watt, 24</v>
      </c>
      <c r="G42"/>
      <c r="H42"/>
      <c r="I42" s="193" t="str">
        <f>TRIM(I36)</f>
        <v>C Louderback, 23</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33" priority="3" stopIfTrue="1">
      <formula>$C$4&lt;&gt;$Q$31</formula>
    </cfRule>
  </conditionalFormatting>
  <conditionalFormatting sqref="Q32">
    <cfRule type="expression" dxfId="1032" priority="2" stopIfTrue="1">
      <formula>$D$4&lt;&gt;$Q$32</formula>
    </cfRule>
  </conditionalFormatting>
  <conditionalFormatting sqref="A2">
    <cfRule type="cellIs" dxfId="1031"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B60"/>
  <sheetViews>
    <sheetView zoomScale="80" zoomScaleNormal="80" workbookViewId="0">
      <selection activeCell="C29" sqref="C29"/>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IF(AND(Roster!$D$1=VLOOKUP(C2,Roster!$L$5:$R$72,2,FALSE),Roster!$D$3=VLOOKUP(C2,Roster!$L$5:$R$72,4,FALSE)),"R","")</f>
        <v>R</v>
      </c>
      <c r="B2" s="56" t="s">
        <v>112</v>
      </c>
      <c r="C2" s="286" t="s">
        <v>199</v>
      </c>
      <c r="D2" s="287"/>
      <c r="E2" s="287"/>
      <c r="F2" s="288"/>
      <c r="G2" s="57"/>
      <c r="H2" s="289" t="s">
        <v>113</v>
      </c>
      <c r="I2" s="289"/>
      <c r="J2" s="289"/>
      <c r="K2" s="290">
        <v>43139</v>
      </c>
      <c r="L2" s="290"/>
      <c r="M2" s="290"/>
      <c r="O2" s="54"/>
      <c r="P2" s="54"/>
      <c r="Q2" s="54"/>
      <c r="R2" s="54"/>
      <c r="S2" s="54"/>
      <c r="T2" s="54"/>
      <c r="X2" s="139" t="str">
        <f>IF(OR($H$4=1,$J$4=1),CONCATENATE($C$2,": ",MONTH($K$2),"/",DAY($K$2),"/",YEAR($K$2)-2000, " **" ),CONCATENATE($C$2,": ",MONTH($K$2),"/",DAY($K$2),"/",YEAR($K$2)-2000))</f>
        <v>Wright: 2/8/18 **</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Wright 67, Upton 60 </v>
      </c>
    </row>
    <row r="4" spans="1:28" ht="13.5" thickBot="1" x14ac:dyDescent="0.35">
      <c r="B4" s="56" t="s">
        <v>118</v>
      </c>
      <c r="C4" s="22">
        <v>60</v>
      </c>
      <c r="D4" s="22">
        <v>67</v>
      </c>
      <c r="E4" s="89"/>
      <c r="G4" s="60" t="str">
        <f>IF(OR($L$4=1,$C$4&gt;$D$4),1,"")</f>
        <v/>
      </c>
      <c r="H4" s="22"/>
      <c r="I4" s="60">
        <f>IF(OR($N$4=1,$C$4&lt;$D$4),1,"")</f>
        <v>1</v>
      </c>
      <c r="J4" s="22">
        <v>1</v>
      </c>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2</v>
      </c>
      <c r="E7" s="25">
        <v>7</v>
      </c>
      <c r="F7" s="26">
        <v>6</v>
      </c>
      <c r="G7" s="27">
        <v>12</v>
      </c>
      <c r="H7" s="24">
        <v>5</v>
      </c>
      <c r="I7" s="25">
        <v>6</v>
      </c>
      <c r="J7" s="28">
        <v>2</v>
      </c>
      <c r="K7" s="28">
        <v>9</v>
      </c>
      <c r="L7" s="28">
        <v>3</v>
      </c>
      <c r="M7" s="29">
        <v>2</v>
      </c>
      <c r="N7" s="28">
        <v>1</v>
      </c>
      <c r="O7" s="28">
        <v>2</v>
      </c>
      <c r="P7" s="30">
        <v>1</v>
      </c>
      <c r="Q7" s="65">
        <f>IF(H7+2*F7+3*D7&gt;0,H7+2*F7+3*D7,"")</f>
        <v>23</v>
      </c>
      <c r="R7" s="66">
        <f>IF(E7&gt;0,D7/E7,"")</f>
        <v>0.2857142857142857</v>
      </c>
      <c r="S7" s="66">
        <f>IF(G7&gt;0,F7/G7,"")</f>
        <v>0.5</v>
      </c>
      <c r="T7" s="67">
        <f>IF(I7&gt;0,H7/I7,"")</f>
        <v>0.83333333333333337</v>
      </c>
      <c r="U7" s="68">
        <f>IF(OR(E7&gt;0,G7 &gt;0),(D7+F7)/(E7+G7),"")</f>
        <v>0.42105263157894735</v>
      </c>
      <c r="V7" s="141">
        <f>IF(E7+G7&gt;0,E7+G7,"")</f>
        <v>19</v>
      </c>
      <c r="W7" s="141">
        <f>IF(J7+K7&gt;0,J7+K7,"")</f>
        <v>11</v>
      </c>
      <c r="X7" s="142">
        <f>IF(V7&gt;=$Z$2,U7,0)</f>
        <v>0.42105263157894735</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2</v>
      </c>
      <c r="E8" s="33">
        <v>11</v>
      </c>
      <c r="F8" s="34">
        <v>0</v>
      </c>
      <c r="G8" s="35">
        <v>2</v>
      </c>
      <c r="H8" s="32">
        <v>4</v>
      </c>
      <c r="I8" s="33">
        <v>4</v>
      </c>
      <c r="J8" s="36">
        <v>2</v>
      </c>
      <c r="K8" s="36">
        <v>2</v>
      </c>
      <c r="L8" s="36">
        <v>1</v>
      </c>
      <c r="M8" s="36">
        <v>4</v>
      </c>
      <c r="N8" s="36"/>
      <c r="O8" s="36">
        <v>3</v>
      </c>
      <c r="P8" s="37">
        <v>3</v>
      </c>
      <c r="Q8" s="71">
        <f t="shared" ref="Q8:Q30" si="0">IF(H8+2*F8+3*D8&gt;0,H8+2*F8+3*D8,"")</f>
        <v>10</v>
      </c>
      <c r="R8" s="72">
        <f t="shared" ref="R8:R30" si="1">IF(E8&gt;0,D8/E8,"")</f>
        <v>0.18181818181818182</v>
      </c>
      <c r="S8" s="72">
        <f t="shared" ref="S8:S30" si="2">IF(G8&gt;0,F8/G8,"")</f>
        <v>0</v>
      </c>
      <c r="T8" s="72">
        <f t="shared" ref="T8:T30" si="3">IF(I8&gt;0,H8/I8,"")</f>
        <v>1</v>
      </c>
      <c r="U8" s="73">
        <f t="shared" ref="U8:U30" si="4">IF(OR(E8&gt;0,G8 &gt;0),(D8+F8)/(E8+G8),"")</f>
        <v>0.15384615384615385</v>
      </c>
      <c r="V8" s="141">
        <f t="shared" ref="V8:V30" si="5">IF(E8+G8&gt;0,E8+G8,"")</f>
        <v>13</v>
      </c>
      <c r="W8" s="141">
        <f t="shared" ref="W8:W30" si="6">IF(J8+K8&gt;0,J8+K8,"")</f>
        <v>4</v>
      </c>
      <c r="X8" s="142">
        <f t="shared" ref="X8:X32" si="7">IF(V8&gt;=$Z$2,U8,0)</f>
        <v>0.15384615384615385</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c r="E9" s="39"/>
      <c r="F9" s="26">
        <v>3</v>
      </c>
      <c r="G9" s="40">
        <v>4</v>
      </c>
      <c r="H9" s="38">
        <v>4</v>
      </c>
      <c r="I9" s="39">
        <v>9</v>
      </c>
      <c r="J9" s="41">
        <v>4</v>
      </c>
      <c r="K9" s="41"/>
      <c r="L9" s="41">
        <v>2</v>
      </c>
      <c r="M9" s="28">
        <v>3</v>
      </c>
      <c r="N9" s="28">
        <v>1</v>
      </c>
      <c r="O9" s="28">
        <v>4</v>
      </c>
      <c r="P9" s="42">
        <v>3</v>
      </c>
      <c r="Q9" s="74">
        <f t="shared" si="0"/>
        <v>10</v>
      </c>
      <c r="R9" s="66" t="str">
        <f t="shared" si="1"/>
        <v/>
      </c>
      <c r="S9" s="66">
        <f t="shared" si="2"/>
        <v>0.75</v>
      </c>
      <c r="T9" s="66">
        <f t="shared" si="3"/>
        <v>0.44444444444444442</v>
      </c>
      <c r="U9" s="68">
        <f t="shared" si="4"/>
        <v>0.75</v>
      </c>
      <c r="V9" s="141">
        <f t="shared" si="5"/>
        <v>4</v>
      </c>
      <c r="W9" s="141">
        <f t="shared" si="6"/>
        <v>4</v>
      </c>
      <c r="X9" s="142">
        <f t="shared" si="7"/>
        <v>0</v>
      </c>
      <c r="Y9" s="142">
        <f t="shared" si="8"/>
        <v>0.44444444444444442</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v>1</v>
      </c>
      <c r="E10" s="33">
        <v>1</v>
      </c>
      <c r="F10" s="34"/>
      <c r="G10" s="35"/>
      <c r="H10" s="32"/>
      <c r="I10" s="33"/>
      <c r="J10" s="36">
        <v>1</v>
      </c>
      <c r="K10" s="36"/>
      <c r="L10" s="36">
        <v>1</v>
      </c>
      <c r="M10" s="36">
        <v>1</v>
      </c>
      <c r="N10" s="36">
        <v>1</v>
      </c>
      <c r="O10" s="36">
        <v>2</v>
      </c>
      <c r="P10" s="37">
        <v>4</v>
      </c>
      <c r="Q10" s="71">
        <f t="shared" si="0"/>
        <v>3</v>
      </c>
      <c r="R10" s="72">
        <f t="shared" si="1"/>
        <v>1</v>
      </c>
      <c r="S10" s="72" t="str">
        <f t="shared" si="2"/>
        <v/>
      </c>
      <c r="T10" s="72" t="str">
        <f t="shared" si="3"/>
        <v/>
      </c>
      <c r="U10" s="73">
        <f t="shared" si="4"/>
        <v>1</v>
      </c>
      <c r="V10" s="141">
        <f t="shared" si="5"/>
        <v>1</v>
      </c>
      <c r="W10" s="141">
        <f t="shared" si="6"/>
        <v>1</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0</v>
      </c>
      <c r="E11" s="39">
        <v>1</v>
      </c>
      <c r="F11" s="26">
        <v>2</v>
      </c>
      <c r="G11" s="40">
        <v>13</v>
      </c>
      <c r="H11" s="38">
        <v>4</v>
      </c>
      <c r="I11" s="39">
        <v>4</v>
      </c>
      <c r="J11" s="41">
        <v>7</v>
      </c>
      <c r="K11" s="41">
        <v>3</v>
      </c>
      <c r="L11" s="41"/>
      <c r="M11" s="28">
        <v>1</v>
      </c>
      <c r="N11" s="28"/>
      <c r="O11" s="28">
        <v>8</v>
      </c>
      <c r="P11" s="42">
        <v>5</v>
      </c>
      <c r="Q11" s="74">
        <f t="shared" si="0"/>
        <v>8</v>
      </c>
      <c r="R11" s="66">
        <f t="shared" si="1"/>
        <v>0</v>
      </c>
      <c r="S11" s="66">
        <f t="shared" si="2"/>
        <v>0.15384615384615385</v>
      </c>
      <c r="T11" s="66">
        <f t="shared" si="3"/>
        <v>1</v>
      </c>
      <c r="U11" s="68">
        <f t="shared" si="4"/>
        <v>0.14285714285714285</v>
      </c>
      <c r="V11" s="141">
        <f t="shared" si="5"/>
        <v>14</v>
      </c>
      <c r="W11" s="141">
        <f t="shared" si="6"/>
        <v>10</v>
      </c>
      <c r="X11" s="142">
        <f t="shared" si="7"/>
        <v>0.14285714285714285</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1</v>
      </c>
      <c r="E12" s="33">
        <v>4</v>
      </c>
      <c r="F12" s="34">
        <v>0</v>
      </c>
      <c r="G12" s="35">
        <v>2</v>
      </c>
      <c r="H12" s="32">
        <v>3</v>
      </c>
      <c r="I12" s="33">
        <v>6</v>
      </c>
      <c r="J12" s="36">
        <v>1</v>
      </c>
      <c r="K12" s="36"/>
      <c r="L12" s="36"/>
      <c r="M12" s="36">
        <v>1</v>
      </c>
      <c r="N12" s="36"/>
      <c r="O12" s="36"/>
      <c r="P12" s="37">
        <v>4</v>
      </c>
      <c r="Q12" s="71">
        <f t="shared" si="0"/>
        <v>6</v>
      </c>
      <c r="R12" s="72">
        <f t="shared" si="1"/>
        <v>0.25</v>
      </c>
      <c r="S12" s="72">
        <f t="shared" si="2"/>
        <v>0</v>
      </c>
      <c r="T12" s="72">
        <f t="shared" si="3"/>
        <v>0.5</v>
      </c>
      <c r="U12" s="73">
        <f t="shared" si="4"/>
        <v>0.16666666666666666</v>
      </c>
      <c r="V12" s="141">
        <f t="shared" si="5"/>
        <v>6</v>
      </c>
      <c r="W12" s="141">
        <f t="shared" si="6"/>
        <v>1</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0</v>
      </c>
      <c r="E14" s="33">
        <v>1</v>
      </c>
      <c r="F14" s="34"/>
      <c r="G14" s="35"/>
      <c r="H14" s="32"/>
      <c r="I14" s="33"/>
      <c r="J14" s="36"/>
      <c r="K14" s="36">
        <v>1</v>
      </c>
      <c r="L14" s="36">
        <v>2</v>
      </c>
      <c r="M14" s="36"/>
      <c r="N14" s="36"/>
      <c r="O14" s="36">
        <v>1</v>
      </c>
      <c r="P14" s="37">
        <v>2</v>
      </c>
      <c r="Q14" s="71" t="str">
        <f t="shared" si="0"/>
        <v/>
      </c>
      <c r="R14" s="72">
        <f t="shared" si="1"/>
        <v>0</v>
      </c>
      <c r="S14" s="72" t="str">
        <f t="shared" si="2"/>
        <v/>
      </c>
      <c r="T14" s="72" t="str">
        <f t="shared" si="3"/>
        <v/>
      </c>
      <c r="U14" s="73">
        <f t="shared" si="4"/>
        <v>0</v>
      </c>
      <c r="V14" s="141">
        <f t="shared" si="5"/>
        <v>1</v>
      </c>
      <c r="W14" s="141">
        <f t="shared" si="6"/>
        <v>1</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v>3</v>
      </c>
      <c r="K30" s="41">
        <v>1</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4</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6</v>
      </c>
      <c r="E31" s="79">
        <f t="shared" ref="E31:N31" si="11">SUM(E7:E30)</f>
        <v>25</v>
      </c>
      <c r="F31" s="78">
        <f t="shared" si="11"/>
        <v>11</v>
      </c>
      <c r="G31" s="80">
        <f t="shared" si="11"/>
        <v>33</v>
      </c>
      <c r="H31" s="79">
        <f t="shared" si="11"/>
        <v>20</v>
      </c>
      <c r="I31" s="80">
        <f t="shared" si="11"/>
        <v>29</v>
      </c>
      <c r="J31" s="79">
        <f t="shared" si="11"/>
        <v>20</v>
      </c>
      <c r="K31" s="79">
        <f t="shared" si="11"/>
        <v>16</v>
      </c>
      <c r="L31" s="79">
        <f t="shared" si="11"/>
        <v>9</v>
      </c>
      <c r="M31" s="79">
        <f t="shared" si="11"/>
        <v>12</v>
      </c>
      <c r="N31" s="79">
        <f t="shared" si="11"/>
        <v>3</v>
      </c>
      <c r="O31" s="79">
        <f>SUM(O7:O30)</f>
        <v>20</v>
      </c>
      <c r="P31" s="81">
        <f>SUM(P7:P30)</f>
        <v>22</v>
      </c>
      <c r="Q31" s="82">
        <f>IF(H31+2*F31+3*D31&gt;0,H31+2*F31+3*D31,IF(C4&gt;0,C4,""))</f>
        <v>60</v>
      </c>
      <c r="R31" s="83">
        <f>IF(E31&gt;0,D31/E31,"")</f>
        <v>0.24</v>
      </c>
      <c r="S31" s="83">
        <f>IF(G31&gt;0,F31/G31,"")</f>
        <v>0.33333333333333331</v>
      </c>
      <c r="T31" s="83">
        <f>IF(I31&gt;0,H31/I31,"")</f>
        <v>0.68965517241379315</v>
      </c>
      <c r="U31" s="84">
        <f>IF(OR(E31&gt;0,G31 &gt;0),(D31+F31)/(E31+G31),"")</f>
        <v>0.29310344827586204</v>
      </c>
      <c r="V31" s="141">
        <f>IF(E31+G31&gt;0,E31+G31,"")</f>
        <v>58</v>
      </c>
      <c r="W31" s="141">
        <f>IF(J31+K31&gt;0,J31+K31,"")</f>
        <v>36</v>
      </c>
      <c r="X31" s="142">
        <f t="shared" si="7"/>
        <v>0.29310344827586204</v>
      </c>
      <c r="Y31" s="142">
        <f>IF(I31&gt;=$Z$2,T31,0)</f>
        <v>0.68965517241379315</v>
      </c>
      <c r="Z31" s="141"/>
      <c r="AA31" s="69"/>
    </row>
    <row r="32" spans="1:27" s="63" customFormat="1" ht="17.25" thickTop="1" thickBot="1" x14ac:dyDescent="0.3">
      <c r="B32" s="85" t="s">
        <v>145</v>
      </c>
      <c r="C32" s="47">
        <f>IF(SUM(D32:P32)&gt;0,1,"")</f>
        <v>1</v>
      </c>
      <c r="D32" s="48">
        <v>5</v>
      </c>
      <c r="E32" s="49">
        <v>8</v>
      </c>
      <c r="F32" s="48">
        <v>20</v>
      </c>
      <c r="G32" s="50">
        <v>37</v>
      </c>
      <c r="H32" s="49">
        <v>12</v>
      </c>
      <c r="I32" s="50">
        <v>27</v>
      </c>
      <c r="J32" s="49">
        <v>9</v>
      </c>
      <c r="K32" s="49">
        <v>25</v>
      </c>
      <c r="L32" s="49">
        <v>6</v>
      </c>
      <c r="M32" s="49">
        <v>9</v>
      </c>
      <c r="N32" s="49">
        <v>1</v>
      </c>
      <c r="O32" s="49">
        <v>25</v>
      </c>
      <c r="P32" s="51">
        <v>23</v>
      </c>
      <c r="Q32" s="86">
        <f>IF(H32+2*F32+3*D32&gt;0,H32+2*F32+3*D32,IF(D4&gt;0,D4,""))</f>
        <v>67</v>
      </c>
      <c r="R32" s="87">
        <f>IF(E32&gt;0,D32/E32,"")</f>
        <v>0.625</v>
      </c>
      <c r="S32" s="87">
        <f>IF(G32&gt;0,F32/G32,"")</f>
        <v>0.54054054054054057</v>
      </c>
      <c r="T32" s="87">
        <f>IF(I32&gt;0,H32/I32,"")</f>
        <v>0.44444444444444442</v>
      </c>
      <c r="U32" s="88">
        <f>IF(OR(E32&gt;0,G32 &gt;0),(D32+F32)/(E32+G32),"")</f>
        <v>0.55555555555555558</v>
      </c>
      <c r="V32" s="141">
        <f>IF(E32+G32&gt;0,E32+G32,"")</f>
        <v>45</v>
      </c>
      <c r="W32" s="141">
        <f>IF(J32+K32&gt;0,J32+K32,"")</f>
        <v>34</v>
      </c>
      <c r="X32" s="142">
        <f t="shared" si="7"/>
        <v>0.55555555555555558</v>
      </c>
      <c r="Y32" s="142">
        <f t="shared" si="8"/>
        <v>0.44444444444444442</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23</v>
      </c>
      <c r="C36" s="189" t="str">
        <f t="array" ref="C36">IFERROR(INDEX($AA$7:$AA$30,SMALL(IF(Q$7:Q$30=$B$36,ROW(Q$7:Q$30)-6),ROW(Q7)-6))," ")</f>
        <v>P Watt, 24</v>
      </c>
      <c r="D36" s="187"/>
      <c r="E36" s="188">
        <f>MAX(W$7:W$30)</f>
        <v>11</v>
      </c>
      <c r="F36" s="189" t="str">
        <f t="array" ref="F36">IFERROR(INDEX($AA$7:$AA$30,SMALL(IF(W$7:W$30=$E$36,ROW(W$7:W$30)-6),ROW(W7)-6))," ")</f>
        <v>P Watt, 24</v>
      </c>
      <c r="G36"/>
      <c r="H36" s="188">
        <f>MAX(L$7:L$30)</f>
        <v>3</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P Watt, 24</v>
      </c>
      <c r="D42" s="187"/>
      <c r="E42"/>
      <c r="F42" s="193" t="str">
        <f>TRIM(F36)</f>
        <v>P Watt, 24</v>
      </c>
      <c r="G42"/>
      <c r="H42"/>
      <c r="I42" s="193" t="str">
        <f>TRIM(I36)</f>
        <v>P Watt, 24</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30" priority="3" stopIfTrue="1">
      <formula>$C$4&lt;&gt;$Q$31</formula>
    </cfRule>
  </conditionalFormatting>
  <conditionalFormatting sqref="Q32">
    <cfRule type="expression" dxfId="1029" priority="2" stopIfTrue="1">
      <formula>$D$4&lt;&gt;$Q$32</formula>
    </cfRule>
  </conditionalFormatting>
  <conditionalFormatting sqref="A2">
    <cfRule type="cellIs" dxfId="1028"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B60"/>
  <sheetViews>
    <sheetView zoomScale="80" zoomScaleNormal="80" workbookViewId="0">
      <selection activeCell="P31" sqref="P31"/>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t="s">
        <v>527</v>
      </c>
      <c r="D2" s="287"/>
      <c r="E2" s="287"/>
      <c r="F2" s="288"/>
      <c r="G2" s="57"/>
      <c r="H2" s="289" t="s">
        <v>113</v>
      </c>
      <c r="I2" s="289"/>
      <c r="J2" s="289"/>
      <c r="K2" s="290">
        <v>43141</v>
      </c>
      <c r="L2" s="290"/>
      <c r="M2" s="290"/>
      <c r="O2" s="54"/>
      <c r="P2" s="54"/>
      <c r="Q2" s="54"/>
      <c r="R2" s="54"/>
      <c r="S2" s="54"/>
      <c r="T2" s="54"/>
      <c r="X2" s="139" t="str">
        <f>IF(OR($H$4=1,$J$4=1),CONCATENATE($C$2,": ",MONTH($K$2),"/",DAY($K$2),"/",YEAR($K$2)-2000, " **" ),CONCATENATE($C$2,": ",MONTH($K$2),"/",DAY($K$2),"/",YEAR($K$2)-2000))</f>
        <v>New Underwood: 2/10/18</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75, New Underwood 41 </v>
      </c>
    </row>
    <row r="4" spans="1:28" ht="13.5" thickBot="1" x14ac:dyDescent="0.35">
      <c r="B4" s="56" t="s">
        <v>118</v>
      </c>
      <c r="C4" s="22">
        <v>75</v>
      </c>
      <c r="D4" s="22">
        <v>41</v>
      </c>
      <c r="E4" s="89"/>
      <c r="G4" s="60">
        <f>IF(OR($L$4=1,$C$4&gt;$D$4),1,"")</f>
        <v>1</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4</v>
      </c>
      <c r="E7" s="25">
        <v>7</v>
      </c>
      <c r="F7" s="26">
        <v>4</v>
      </c>
      <c r="G7" s="27">
        <v>5</v>
      </c>
      <c r="H7" s="24">
        <v>2</v>
      </c>
      <c r="I7" s="25">
        <v>3</v>
      </c>
      <c r="J7" s="28">
        <v>2</v>
      </c>
      <c r="K7" s="28">
        <v>5</v>
      </c>
      <c r="L7" s="28">
        <v>2</v>
      </c>
      <c r="M7" s="29">
        <v>2</v>
      </c>
      <c r="N7" s="28"/>
      <c r="O7" s="28">
        <v>2</v>
      </c>
      <c r="P7" s="30">
        <v>2</v>
      </c>
      <c r="Q7" s="65">
        <f>IF(H7+2*F7+3*D7&gt;0,H7+2*F7+3*D7,"")</f>
        <v>22</v>
      </c>
      <c r="R7" s="66">
        <f>IF(E7&gt;0,D7/E7,"")</f>
        <v>0.5714285714285714</v>
      </c>
      <c r="S7" s="66">
        <f>IF(G7&gt;0,F7/G7,"")</f>
        <v>0.8</v>
      </c>
      <c r="T7" s="67">
        <f>IF(I7&gt;0,H7/I7,"")</f>
        <v>0.66666666666666663</v>
      </c>
      <c r="U7" s="68">
        <f>IF(OR(E7&gt;0,G7 &gt;0),(D7+F7)/(E7+G7),"")</f>
        <v>0.66666666666666663</v>
      </c>
      <c r="V7" s="141">
        <f>IF(E7+G7&gt;0,E7+G7,"")</f>
        <v>12</v>
      </c>
      <c r="W7" s="141">
        <f>IF(J7+K7&gt;0,J7+K7,"")</f>
        <v>7</v>
      </c>
      <c r="X7" s="142">
        <f>IF(V7&gt;=$Z$2,U7,0)</f>
        <v>0.66666666666666663</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3</v>
      </c>
      <c r="E8" s="33">
        <v>8</v>
      </c>
      <c r="F8" s="34">
        <v>2</v>
      </c>
      <c r="G8" s="35">
        <v>3</v>
      </c>
      <c r="H8" s="32"/>
      <c r="I8" s="33"/>
      <c r="J8" s="36"/>
      <c r="K8" s="36"/>
      <c r="L8" s="36"/>
      <c r="M8" s="36">
        <v>3</v>
      </c>
      <c r="N8" s="36"/>
      <c r="O8" s="36">
        <v>1</v>
      </c>
      <c r="P8" s="37">
        <v>1</v>
      </c>
      <c r="Q8" s="71">
        <f t="shared" ref="Q8:Q30" si="0">IF(H8+2*F8+3*D8&gt;0,H8+2*F8+3*D8,"")</f>
        <v>13</v>
      </c>
      <c r="R8" s="72">
        <f t="shared" ref="R8:R30" si="1">IF(E8&gt;0,D8/E8,"")</f>
        <v>0.375</v>
      </c>
      <c r="S8" s="72">
        <f t="shared" ref="S8:S30" si="2">IF(G8&gt;0,F8/G8,"")</f>
        <v>0.66666666666666663</v>
      </c>
      <c r="T8" s="72" t="str">
        <f t="shared" ref="T8:T30" si="3">IF(I8&gt;0,H8/I8,"")</f>
        <v/>
      </c>
      <c r="U8" s="73">
        <f t="shared" ref="U8:U30" si="4">IF(OR(E8&gt;0,G8 &gt;0),(D8+F8)/(E8+G8),"")</f>
        <v>0.45454545454545453</v>
      </c>
      <c r="V8" s="141">
        <f t="shared" ref="V8:V30" si="5">IF(E8+G8&gt;0,E8+G8,"")</f>
        <v>11</v>
      </c>
      <c r="W8" s="141" t="str">
        <f t="shared" ref="W8:W30" si="6">IF(J8+K8&gt;0,J8+K8,"")</f>
        <v/>
      </c>
      <c r="X8" s="142">
        <f t="shared" ref="X8:X32" si="7">IF(V8&gt;=$Z$2,U8,0)</f>
        <v>0.45454545454545453</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v>0</v>
      </c>
      <c r="E9" s="39">
        <v>1</v>
      </c>
      <c r="F9" s="26"/>
      <c r="G9" s="40"/>
      <c r="H9" s="38">
        <v>0</v>
      </c>
      <c r="I9" s="39">
        <v>3</v>
      </c>
      <c r="J9" s="41"/>
      <c r="K9" s="41">
        <v>2</v>
      </c>
      <c r="L9" s="41">
        <v>6</v>
      </c>
      <c r="M9" s="28">
        <v>3</v>
      </c>
      <c r="N9" s="28"/>
      <c r="O9" s="28">
        <v>1</v>
      </c>
      <c r="P9" s="42"/>
      <c r="Q9" s="74" t="str">
        <f t="shared" si="0"/>
        <v/>
      </c>
      <c r="R9" s="66">
        <f t="shared" si="1"/>
        <v>0</v>
      </c>
      <c r="S9" s="66" t="str">
        <f t="shared" si="2"/>
        <v/>
      </c>
      <c r="T9" s="66">
        <f t="shared" si="3"/>
        <v>0</v>
      </c>
      <c r="U9" s="68">
        <f t="shared" si="4"/>
        <v>0</v>
      </c>
      <c r="V9" s="141">
        <f t="shared" si="5"/>
        <v>1</v>
      </c>
      <c r="W9" s="141">
        <f t="shared" si="6"/>
        <v>2</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v>0</v>
      </c>
      <c r="E10" s="33">
        <v>1</v>
      </c>
      <c r="F10" s="34">
        <v>1</v>
      </c>
      <c r="G10" s="35">
        <v>2</v>
      </c>
      <c r="H10" s="32">
        <v>1</v>
      </c>
      <c r="I10" s="33">
        <v>2</v>
      </c>
      <c r="J10" s="36"/>
      <c r="K10" s="36">
        <v>2</v>
      </c>
      <c r="L10" s="36">
        <v>2</v>
      </c>
      <c r="M10" s="36">
        <v>4</v>
      </c>
      <c r="N10" s="36"/>
      <c r="O10" s="36">
        <v>2</v>
      </c>
      <c r="P10" s="37"/>
      <c r="Q10" s="71">
        <f t="shared" si="0"/>
        <v>3</v>
      </c>
      <c r="R10" s="72">
        <f t="shared" si="1"/>
        <v>0</v>
      </c>
      <c r="S10" s="72">
        <f t="shared" si="2"/>
        <v>0.5</v>
      </c>
      <c r="T10" s="72">
        <f t="shared" si="3"/>
        <v>0.5</v>
      </c>
      <c r="U10" s="73">
        <f t="shared" si="4"/>
        <v>0.33333333333333331</v>
      </c>
      <c r="V10" s="141">
        <f t="shared" si="5"/>
        <v>3</v>
      </c>
      <c r="W10" s="141">
        <f t="shared" si="6"/>
        <v>2</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c r="E11" s="39"/>
      <c r="F11" s="26">
        <v>5</v>
      </c>
      <c r="G11" s="40">
        <v>8</v>
      </c>
      <c r="H11" s="38">
        <v>9</v>
      </c>
      <c r="I11" s="39">
        <v>11</v>
      </c>
      <c r="J11" s="41">
        <v>2</v>
      </c>
      <c r="K11" s="41">
        <v>4</v>
      </c>
      <c r="L11" s="41">
        <v>1</v>
      </c>
      <c r="M11" s="28"/>
      <c r="N11" s="28"/>
      <c r="O11" s="28">
        <v>2</v>
      </c>
      <c r="P11" s="42">
        <v>1</v>
      </c>
      <c r="Q11" s="74">
        <f t="shared" si="0"/>
        <v>19</v>
      </c>
      <c r="R11" s="66" t="str">
        <f t="shared" si="1"/>
        <v/>
      </c>
      <c r="S11" s="66">
        <f t="shared" si="2"/>
        <v>0.625</v>
      </c>
      <c r="T11" s="66">
        <f t="shared" si="3"/>
        <v>0.81818181818181823</v>
      </c>
      <c r="U11" s="68">
        <f t="shared" si="4"/>
        <v>0.625</v>
      </c>
      <c r="V11" s="141">
        <f t="shared" si="5"/>
        <v>8</v>
      </c>
      <c r="W11" s="141">
        <f t="shared" si="6"/>
        <v>6</v>
      </c>
      <c r="X11" s="142">
        <f t="shared" si="7"/>
        <v>0.625</v>
      </c>
      <c r="Y11" s="142">
        <f t="shared" si="8"/>
        <v>0.81818181818181823</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2</v>
      </c>
      <c r="E12" s="33">
        <v>3</v>
      </c>
      <c r="F12" s="34">
        <v>2</v>
      </c>
      <c r="G12" s="35">
        <v>3</v>
      </c>
      <c r="H12" s="32">
        <v>2</v>
      </c>
      <c r="I12" s="33">
        <v>4</v>
      </c>
      <c r="J12" s="36"/>
      <c r="K12" s="36"/>
      <c r="L12" s="36">
        <v>1</v>
      </c>
      <c r="M12" s="36">
        <v>2</v>
      </c>
      <c r="N12" s="36"/>
      <c r="O12" s="36"/>
      <c r="P12" s="37">
        <v>1</v>
      </c>
      <c r="Q12" s="71">
        <f t="shared" si="0"/>
        <v>12</v>
      </c>
      <c r="R12" s="72">
        <f t="shared" si="1"/>
        <v>0.66666666666666663</v>
      </c>
      <c r="S12" s="72">
        <f t="shared" si="2"/>
        <v>0.66666666666666663</v>
      </c>
      <c r="T12" s="72">
        <f t="shared" si="3"/>
        <v>0.5</v>
      </c>
      <c r="U12" s="73">
        <f t="shared" si="4"/>
        <v>0.66666666666666663</v>
      </c>
      <c r="V12" s="141">
        <f t="shared" si="5"/>
        <v>6</v>
      </c>
      <c r="W12" s="141" t="str">
        <f t="shared" si="6"/>
        <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0</v>
      </c>
      <c r="E14" s="33">
        <v>2</v>
      </c>
      <c r="F14" s="34">
        <v>0</v>
      </c>
      <c r="G14" s="35">
        <v>2</v>
      </c>
      <c r="H14" s="32">
        <v>2</v>
      </c>
      <c r="I14" s="33">
        <v>2</v>
      </c>
      <c r="J14" s="36">
        <v>3</v>
      </c>
      <c r="K14" s="36">
        <v>1</v>
      </c>
      <c r="L14" s="36">
        <v>1</v>
      </c>
      <c r="M14" s="36"/>
      <c r="N14" s="36"/>
      <c r="O14" s="36">
        <v>3</v>
      </c>
      <c r="P14" s="37">
        <v>1</v>
      </c>
      <c r="Q14" s="71">
        <f t="shared" si="0"/>
        <v>2</v>
      </c>
      <c r="R14" s="72">
        <f t="shared" si="1"/>
        <v>0</v>
      </c>
      <c r="S14" s="72">
        <f t="shared" si="2"/>
        <v>0</v>
      </c>
      <c r="T14" s="72">
        <f t="shared" si="3"/>
        <v>1</v>
      </c>
      <c r="U14" s="73">
        <f t="shared" si="4"/>
        <v>0</v>
      </c>
      <c r="V14" s="141">
        <f t="shared" si="5"/>
        <v>4</v>
      </c>
      <c r="W14" s="141">
        <f t="shared" si="6"/>
        <v>4</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v>1</v>
      </c>
      <c r="D15" s="38"/>
      <c r="E15" s="39"/>
      <c r="F15" s="26">
        <v>0</v>
      </c>
      <c r="G15" s="40">
        <v>1</v>
      </c>
      <c r="H15" s="38"/>
      <c r="I15" s="39"/>
      <c r="J15" s="41"/>
      <c r="K15" s="41">
        <v>1</v>
      </c>
      <c r="L15" s="41"/>
      <c r="M15" s="28"/>
      <c r="N15" s="28"/>
      <c r="O15" s="28">
        <v>1</v>
      </c>
      <c r="P15" s="42"/>
      <c r="Q15" s="74" t="str">
        <f t="shared" si="0"/>
        <v/>
      </c>
      <c r="R15" s="66" t="str">
        <f t="shared" si="1"/>
        <v/>
      </c>
      <c r="S15" s="66">
        <f t="shared" si="2"/>
        <v>0</v>
      </c>
      <c r="T15" s="66" t="str">
        <f t="shared" si="3"/>
        <v/>
      </c>
      <c r="U15" s="68">
        <f t="shared" si="4"/>
        <v>0</v>
      </c>
      <c r="V15" s="141">
        <f t="shared" si="5"/>
        <v>1</v>
      </c>
      <c r="W15" s="141">
        <f t="shared" si="6"/>
        <v>1</v>
      </c>
      <c r="X15" s="142">
        <f t="shared" si="7"/>
        <v>0</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2"/>
      <c r="E16" s="33"/>
      <c r="F16" s="34"/>
      <c r="G16" s="35"/>
      <c r="H16" s="32"/>
      <c r="I16" s="33"/>
      <c r="J16" s="36">
        <v>1</v>
      </c>
      <c r="K16" s="36">
        <v>1</v>
      </c>
      <c r="L16" s="36"/>
      <c r="M16" s="36"/>
      <c r="N16" s="36"/>
      <c r="O16" s="36">
        <v>1</v>
      </c>
      <c r="P16" s="37">
        <v>3</v>
      </c>
      <c r="Q16" s="71" t="str">
        <f t="shared" si="0"/>
        <v/>
      </c>
      <c r="R16" s="72" t="str">
        <f t="shared" si="1"/>
        <v/>
      </c>
      <c r="S16" s="72" t="str">
        <f t="shared" si="2"/>
        <v/>
      </c>
      <c r="T16" s="72" t="str">
        <f t="shared" si="3"/>
        <v/>
      </c>
      <c r="U16" s="73" t="str">
        <f t="shared" si="4"/>
        <v/>
      </c>
      <c r="V16" s="141" t="str">
        <f t="shared" si="5"/>
        <v/>
      </c>
      <c r="W16" s="141">
        <f t="shared" si="6"/>
        <v>2</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v>1</v>
      </c>
      <c r="D17" s="38"/>
      <c r="E17" s="39"/>
      <c r="F17" s="26">
        <v>2</v>
      </c>
      <c r="G17" s="40">
        <v>2</v>
      </c>
      <c r="H17" s="38"/>
      <c r="I17" s="39"/>
      <c r="J17" s="41">
        <v>1</v>
      </c>
      <c r="K17" s="41"/>
      <c r="L17" s="41"/>
      <c r="M17" s="28"/>
      <c r="N17" s="28"/>
      <c r="O17" s="28"/>
      <c r="P17" s="42">
        <v>1</v>
      </c>
      <c r="Q17" s="74">
        <f t="shared" si="0"/>
        <v>4</v>
      </c>
      <c r="R17" s="66" t="str">
        <f t="shared" si="1"/>
        <v/>
      </c>
      <c r="S17" s="66">
        <f t="shared" si="2"/>
        <v>1</v>
      </c>
      <c r="T17" s="66" t="str">
        <f t="shared" si="3"/>
        <v/>
      </c>
      <c r="U17" s="68">
        <f t="shared" si="4"/>
        <v>1</v>
      </c>
      <c r="V17" s="141">
        <f t="shared" si="5"/>
        <v>2</v>
      </c>
      <c r="W17" s="141">
        <f t="shared" si="6"/>
        <v>1</v>
      </c>
      <c r="X17" s="142">
        <f t="shared" si="7"/>
        <v>0</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v>1</v>
      </c>
      <c r="D18" s="32">
        <v>0</v>
      </c>
      <c r="E18" s="33">
        <v>2</v>
      </c>
      <c r="F18" s="34"/>
      <c r="G18" s="35"/>
      <c r="H18" s="32">
        <v>0</v>
      </c>
      <c r="I18" s="33">
        <v>1</v>
      </c>
      <c r="J18" s="36"/>
      <c r="K18" s="36"/>
      <c r="L18" s="36"/>
      <c r="M18" s="36"/>
      <c r="N18" s="36"/>
      <c r="O18" s="36">
        <v>1</v>
      </c>
      <c r="P18" s="37">
        <v>1</v>
      </c>
      <c r="Q18" s="71" t="str">
        <f t="shared" si="0"/>
        <v/>
      </c>
      <c r="R18" s="72">
        <f t="shared" si="1"/>
        <v>0</v>
      </c>
      <c r="S18" s="72" t="str">
        <f t="shared" si="2"/>
        <v/>
      </c>
      <c r="T18" s="72">
        <f t="shared" si="3"/>
        <v>0</v>
      </c>
      <c r="U18" s="73">
        <f t="shared" si="4"/>
        <v>0</v>
      </c>
      <c r="V18" s="141">
        <f t="shared" si="5"/>
        <v>2</v>
      </c>
      <c r="W18" s="141" t="str">
        <f t="shared" si="6"/>
        <v/>
      </c>
      <c r="X18" s="142">
        <f t="shared" si="7"/>
        <v>0</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v>1</v>
      </c>
      <c r="D19" s="38">
        <v>0</v>
      </c>
      <c r="E19" s="39">
        <v>1</v>
      </c>
      <c r="F19" s="26"/>
      <c r="G19" s="40"/>
      <c r="H19" s="38"/>
      <c r="I19" s="39"/>
      <c r="J19" s="41"/>
      <c r="K19" s="41"/>
      <c r="L19" s="41"/>
      <c r="M19" s="28"/>
      <c r="N19" s="28"/>
      <c r="O19" s="28">
        <v>1</v>
      </c>
      <c r="P19" s="42"/>
      <c r="Q19" s="74" t="str">
        <f t="shared" si="0"/>
        <v/>
      </c>
      <c r="R19" s="66">
        <f t="shared" si="1"/>
        <v>0</v>
      </c>
      <c r="S19" s="66" t="str">
        <f t="shared" si="2"/>
        <v/>
      </c>
      <c r="T19" s="66" t="str">
        <f t="shared" si="3"/>
        <v/>
      </c>
      <c r="U19" s="68">
        <f t="shared" si="4"/>
        <v>0</v>
      </c>
      <c r="V19" s="141">
        <f t="shared" si="5"/>
        <v>1</v>
      </c>
      <c r="W19" s="141" t="str">
        <f t="shared" si="6"/>
        <v/>
      </c>
      <c r="X19" s="142">
        <f t="shared" si="7"/>
        <v>0</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v>1</v>
      </c>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v>1</v>
      </c>
      <c r="K30" s="41">
        <v>4</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5</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9</v>
      </c>
      <c r="E31" s="79">
        <f t="shared" ref="E31:N31" si="11">SUM(E7:E30)</f>
        <v>25</v>
      </c>
      <c r="F31" s="78">
        <f t="shared" si="11"/>
        <v>16</v>
      </c>
      <c r="G31" s="80">
        <f t="shared" si="11"/>
        <v>26</v>
      </c>
      <c r="H31" s="79">
        <f t="shared" si="11"/>
        <v>16</v>
      </c>
      <c r="I31" s="80">
        <f t="shared" si="11"/>
        <v>26</v>
      </c>
      <c r="J31" s="79">
        <f t="shared" si="11"/>
        <v>10</v>
      </c>
      <c r="K31" s="79">
        <f t="shared" si="11"/>
        <v>20</v>
      </c>
      <c r="L31" s="79">
        <f t="shared" si="11"/>
        <v>13</v>
      </c>
      <c r="M31" s="79">
        <f t="shared" si="11"/>
        <v>14</v>
      </c>
      <c r="N31" s="79">
        <f t="shared" si="11"/>
        <v>0</v>
      </c>
      <c r="O31" s="79">
        <f>SUM(O7:O30)</f>
        <v>15</v>
      </c>
      <c r="P31" s="81">
        <f>SUM(P7:P30)</f>
        <v>11</v>
      </c>
      <c r="Q31" s="82">
        <f>IF(H31+2*F31+3*D31&gt;0,H31+2*F31+3*D31,IF(C4&gt;0,C4,""))</f>
        <v>75</v>
      </c>
      <c r="R31" s="83">
        <f>IF(E31&gt;0,D31/E31,"")</f>
        <v>0.36</v>
      </c>
      <c r="S31" s="83">
        <f>IF(G31&gt;0,F31/G31,"")</f>
        <v>0.61538461538461542</v>
      </c>
      <c r="T31" s="83">
        <f>IF(I31&gt;0,H31/I31,"")</f>
        <v>0.61538461538461542</v>
      </c>
      <c r="U31" s="84">
        <f>IF(OR(E31&gt;0,G31 &gt;0),(D31+F31)/(E31+G31),"")</f>
        <v>0.49019607843137253</v>
      </c>
      <c r="V31" s="141">
        <f>IF(E31+G31&gt;0,E31+G31,"")</f>
        <v>51</v>
      </c>
      <c r="W31" s="141">
        <f>IF(J31+K31&gt;0,J31+K31,"")</f>
        <v>30</v>
      </c>
      <c r="X31" s="142">
        <f t="shared" si="7"/>
        <v>0.49019607843137253</v>
      </c>
      <c r="Y31" s="142">
        <f>IF(I31&gt;=$Z$2,T31,0)</f>
        <v>0.61538461538461542</v>
      </c>
      <c r="Z31" s="141"/>
      <c r="AA31" s="69"/>
    </row>
    <row r="32" spans="1:27" s="63" customFormat="1" ht="17.25" thickTop="1" thickBot="1" x14ac:dyDescent="0.3">
      <c r="B32" s="85" t="s">
        <v>145</v>
      </c>
      <c r="C32" s="47">
        <f>IF(SUM(D32:P32)&gt;0,1,"")</f>
        <v>1</v>
      </c>
      <c r="D32" s="48">
        <v>2</v>
      </c>
      <c r="E32" s="49">
        <v>17</v>
      </c>
      <c r="F32" s="48">
        <v>15</v>
      </c>
      <c r="G32" s="50">
        <v>36</v>
      </c>
      <c r="H32" s="49">
        <v>5</v>
      </c>
      <c r="I32" s="50">
        <v>7</v>
      </c>
      <c r="J32" s="49">
        <v>15</v>
      </c>
      <c r="K32" s="49">
        <v>18</v>
      </c>
      <c r="L32" s="49">
        <v>4</v>
      </c>
      <c r="M32" s="49">
        <v>8</v>
      </c>
      <c r="N32" s="49">
        <v>1</v>
      </c>
      <c r="O32" s="49">
        <v>25</v>
      </c>
      <c r="P32" s="51">
        <v>22</v>
      </c>
      <c r="Q32" s="86">
        <f>IF(H32+2*F32+3*D32&gt;0,H32+2*F32+3*D32,IF(D4&gt;0,D4,""))</f>
        <v>41</v>
      </c>
      <c r="R32" s="87">
        <f>IF(E32&gt;0,D32/E32,"")</f>
        <v>0.11764705882352941</v>
      </c>
      <c r="S32" s="87">
        <f>IF(G32&gt;0,F32/G32,"")</f>
        <v>0.41666666666666669</v>
      </c>
      <c r="T32" s="87">
        <f>IF(I32&gt;0,H32/I32,"")</f>
        <v>0.7142857142857143</v>
      </c>
      <c r="U32" s="88">
        <f>IF(OR(E32&gt;0,G32 &gt;0),(D32+F32)/(E32+G32),"")</f>
        <v>0.32075471698113206</v>
      </c>
      <c r="V32" s="141">
        <f>IF(E32+G32&gt;0,E32+G32,"")</f>
        <v>53</v>
      </c>
      <c r="W32" s="141">
        <f>IF(J32+K32&gt;0,J32+K32,"")</f>
        <v>33</v>
      </c>
      <c r="X32" s="142">
        <f t="shared" si="7"/>
        <v>0.32075471698113206</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22</v>
      </c>
      <c r="C36" s="189" t="str">
        <f t="array" ref="C36">IFERROR(INDEX($AA$7:$AA$30,SMALL(IF(Q$7:Q$30=$B$36,ROW(Q$7:Q$30)-6),ROW(Q7)-6))," ")</f>
        <v>P Watt, 24</v>
      </c>
      <c r="D36" s="187"/>
      <c r="E36" s="188">
        <f>MAX(W$7:W$30)</f>
        <v>7</v>
      </c>
      <c r="F36" s="189" t="str">
        <f t="array" ref="F36">IFERROR(INDEX($AA$7:$AA$30,SMALL(IF(W$7:W$30=$E$36,ROW(W$7:W$30)-6),ROW(W7)-6))," ")</f>
        <v>P Watt, 24</v>
      </c>
      <c r="G36"/>
      <c r="H36" s="188">
        <f>MAX(L$7:L$30)</f>
        <v>6</v>
      </c>
      <c r="I36" s="189" t="str">
        <f t="array" ref="I36">IFERROR(INDEX($AA$7:$AA$30,SMALL(IF(L$7:L$30=$H$36,ROW(L$7:L$30)-6),ROW(L7)-6))," ")</f>
        <v>D Butts, 14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P Watt, 24</v>
      </c>
      <c r="D42" s="187"/>
      <c r="E42"/>
      <c r="F42" s="193" t="str">
        <f>TRIM(F36)</f>
        <v>P Watt, 24</v>
      </c>
      <c r="G42"/>
      <c r="H42"/>
      <c r="I42" s="193" t="str">
        <f>TRIM(I36)</f>
        <v>D Butts, 14</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27" priority="3" stopIfTrue="1">
      <formula>$C$4&lt;&gt;$Q$31</formula>
    </cfRule>
  </conditionalFormatting>
  <conditionalFormatting sqref="Q32">
    <cfRule type="expression" dxfId="1026" priority="2" stopIfTrue="1">
      <formula>$D$4&lt;&gt;$Q$32</formula>
    </cfRule>
  </conditionalFormatting>
  <conditionalFormatting sqref="A2">
    <cfRule type="cellIs" dxfId="1025"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B60"/>
  <sheetViews>
    <sheetView zoomScale="80" zoomScaleNormal="80" workbookViewId="0">
      <selection activeCell="C29" sqref="C29"/>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IF(AND(Roster!$D$1=VLOOKUP(C2,Roster!$L$5:$R$73,2,FALSE),Roster!$D$3=VLOOKUP(C2,Roster!$L$5:$R$73,4,FALSE)),"R","")</f>
        <v>R</v>
      </c>
      <c r="B2" s="56" t="s">
        <v>112</v>
      </c>
      <c r="C2" s="286" t="s">
        <v>186</v>
      </c>
      <c r="D2" s="287"/>
      <c r="E2" s="287"/>
      <c r="F2" s="288"/>
      <c r="G2" s="57"/>
      <c r="H2" s="289" t="s">
        <v>113</v>
      </c>
      <c r="I2" s="289"/>
      <c r="J2" s="289"/>
      <c r="K2" s="290">
        <v>43147</v>
      </c>
      <c r="L2" s="290"/>
      <c r="M2" s="290"/>
      <c r="O2" s="54"/>
      <c r="P2" s="54"/>
      <c r="Q2" s="54"/>
      <c r="R2" s="54"/>
      <c r="S2" s="54"/>
      <c r="T2" s="54"/>
      <c r="X2" s="139" t="str">
        <f>IF(OR($H$4=1,$J$4=1),CONCATENATE($C$2,": ",MONTH($K$2),"/",DAY($K$2),"/",YEAR($K$2)-2000, " **" ),CONCATENATE($C$2,": ",MONTH($K$2),"/",DAY($K$2),"/",YEAR($K$2)-2000))</f>
        <v>Big Horn: 2/16/18 **</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55, Big Horn 52 </v>
      </c>
    </row>
    <row r="4" spans="1:28" ht="13.5" thickBot="1" x14ac:dyDescent="0.35">
      <c r="B4" s="56" t="s">
        <v>118</v>
      </c>
      <c r="C4" s="22">
        <v>55</v>
      </c>
      <c r="D4" s="22">
        <v>52</v>
      </c>
      <c r="E4" s="89"/>
      <c r="G4" s="60">
        <f>IF(OR($L$4=1,$C$4&gt;$D$4),1,"")</f>
        <v>1</v>
      </c>
      <c r="H4" s="22">
        <v>1</v>
      </c>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0</v>
      </c>
      <c r="E7" s="25">
        <v>2</v>
      </c>
      <c r="F7" s="26">
        <v>6</v>
      </c>
      <c r="G7" s="27">
        <v>8</v>
      </c>
      <c r="H7" s="24">
        <v>1</v>
      </c>
      <c r="I7" s="25">
        <v>1</v>
      </c>
      <c r="J7" s="28">
        <v>3</v>
      </c>
      <c r="K7" s="28">
        <v>5</v>
      </c>
      <c r="L7" s="28">
        <v>2</v>
      </c>
      <c r="M7" s="29"/>
      <c r="N7" s="28"/>
      <c r="O7" s="28">
        <v>1</v>
      </c>
      <c r="P7" s="30">
        <v>2</v>
      </c>
      <c r="Q7" s="65">
        <f>IF(H7+2*F7+3*D7&gt;0,H7+2*F7+3*D7,"")</f>
        <v>13</v>
      </c>
      <c r="R7" s="66">
        <f>IF(E7&gt;0,D7/E7,"")</f>
        <v>0</v>
      </c>
      <c r="S7" s="66">
        <f>IF(G7&gt;0,F7/G7,"")</f>
        <v>0.75</v>
      </c>
      <c r="T7" s="67">
        <f>IF(I7&gt;0,H7/I7,"")</f>
        <v>1</v>
      </c>
      <c r="U7" s="68">
        <f>IF(OR(E7&gt;0,G7 &gt;0),(D7+F7)/(E7+G7),"")</f>
        <v>0.6</v>
      </c>
      <c r="V7" s="141">
        <f>IF(E7+G7&gt;0,E7+G7,"")</f>
        <v>10</v>
      </c>
      <c r="W7" s="141">
        <f>IF(J7+K7&gt;0,J7+K7,"")</f>
        <v>8</v>
      </c>
      <c r="X7" s="142">
        <f>IF(V7&gt;=$Z$2,U7,0)</f>
        <v>0.6</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2</v>
      </c>
      <c r="E8" s="33">
        <v>5</v>
      </c>
      <c r="F8" s="34">
        <v>1</v>
      </c>
      <c r="G8" s="35">
        <v>2</v>
      </c>
      <c r="H8" s="32"/>
      <c r="I8" s="33"/>
      <c r="J8" s="36"/>
      <c r="K8" s="36">
        <v>1</v>
      </c>
      <c r="L8" s="36">
        <v>4</v>
      </c>
      <c r="M8" s="36"/>
      <c r="N8" s="36"/>
      <c r="O8" s="36">
        <v>1</v>
      </c>
      <c r="P8" s="37">
        <v>2</v>
      </c>
      <c r="Q8" s="71">
        <f t="shared" ref="Q8:Q30" si="0">IF(H8+2*F8+3*D8&gt;0,H8+2*F8+3*D8,"")</f>
        <v>8</v>
      </c>
      <c r="R8" s="72">
        <f t="shared" ref="R8:R30" si="1">IF(E8&gt;0,D8/E8,"")</f>
        <v>0.4</v>
      </c>
      <c r="S8" s="72">
        <f t="shared" ref="S8:S30" si="2">IF(G8&gt;0,F8/G8,"")</f>
        <v>0.5</v>
      </c>
      <c r="T8" s="72" t="str">
        <f t="shared" ref="T8:T30" si="3">IF(I8&gt;0,H8/I8,"")</f>
        <v/>
      </c>
      <c r="U8" s="73">
        <f t="shared" ref="U8:U30" si="4">IF(OR(E8&gt;0,G8 &gt;0),(D8+F8)/(E8+G8),"")</f>
        <v>0.42857142857142855</v>
      </c>
      <c r="V8" s="141">
        <f t="shared" ref="V8:V30" si="5">IF(E8+G8&gt;0,E8+G8,"")</f>
        <v>7</v>
      </c>
      <c r="W8" s="141">
        <f t="shared" ref="W8:W30" si="6">IF(J8+K8&gt;0,J8+K8,"")</f>
        <v>1</v>
      </c>
      <c r="X8" s="142">
        <f t="shared" ref="X8:X32" si="7">IF(V8&gt;=$Z$2,U8,0)</f>
        <v>0</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v>1</v>
      </c>
      <c r="E9" s="39">
        <v>1</v>
      </c>
      <c r="F9" s="26">
        <v>1</v>
      </c>
      <c r="G9" s="40">
        <v>3</v>
      </c>
      <c r="H9" s="38">
        <v>0</v>
      </c>
      <c r="I9" s="39">
        <v>2</v>
      </c>
      <c r="J9" s="41"/>
      <c r="K9" s="41">
        <v>3</v>
      </c>
      <c r="L9" s="41">
        <v>1</v>
      </c>
      <c r="M9" s="28"/>
      <c r="N9" s="28"/>
      <c r="O9" s="28">
        <v>2</v>
      </c>
      <c r="P9" s="42"/>
      <c r="Q9" s="74">
        <f t="shared" si="0"/>
        <v>5</v>
      </c>
      <c r="R9" s="66">
        <f t="shared" si="1"/>
        <v>1</v>
      </c>
      <c r="S9" s="66">
        <f t="shared" si="2"/>
        <v>0.33333333333333331</v>
      </c>
      <c r="T9" s="66">
        <f t="shared" si="3"/>
        <v>0</v>
      </c>
      <c r="U9" s="68">
        <f t="shared" si="4"/>
        <v>0.5</v>
      </c>
      <c r="V9" s="141">
        <f t="shared" si="5"/>
        <v>4</v>
      </c>
      <c r="W9" s="141">
        <f t="shared" si="6"/>
        <v>3</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c r="E10" s="33"/>
      <c r="F10" s="34">
        <v>2</v>
      </c>
      <c r="G10" s="35">
        <v>5</v>
      </c>
      <c r="H10" s="32">
        <v>0</v>
      </c>
      <c r="I10" s="33">
        <v>1</v>
      </c>
      <c r="J10" s="36">
        <v>1</v>
      </c>
      <c r="K10" s="36">
        <v>3</v>
      </c>
      <c r="L10" s="36">
        <v>1</v>
      </c>
      <c r="M10" s="36">
        <v>1</v>
      </c>
      <c r="N10" s="36"/>
      <c r="O10" s="36">
        <v>2</v>
      </c>
      <c r="P10" s="37">
        <v>2</v>
      </c>
      <c r="Q10" s="71">
        <f t="shared" si="0"/>
        <v>4</v>
      </c>
      <c r="R10" s="72" t="str">
        <f t="shared" si="1"/>
        <v/>
      </c>
      <c r="S10" s="72">
        <f t="shared" si="2"/>
        <v>0.4</v>
      </c>
      <c r="T10" s="72">
        <f t="shared" si="3"/>
        <v>0</v>
      </c>
      <c r="U10" s="73">
        <f t="shared" si="4"/>
        <v>0.4</v>
      </c>
      <c r="V10" s="141">
        <f t="shared" si="5"/>
        <v>5</v>
      </c>
      <c r="W10" s="141">
        <f t="shared" si="6"/>
        <v>4</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1</v>
      </c>
      <c r="E11" s="39">
        <v>3</v>
      </c>
      <c r="F11" s="26">
        <v>3</v>
      </c>
      <c r="G11" s="40">
        <v>8</v>
      </c>
      <c r="H11" s="38">
        <v>8</v>
      </c>
      <c r="I11" s="39">
        <v>10</v>
      </c>
      <c r="J11" s="41">
        <v>2</v>
      </c>
      <c r="K11" s="41">
        <v>6</v>
      </c>
      <c r="L11" s="41">
        <v>1</v>
      </c>
      <c r="M11" s="28">
        <v>1</v>
      </c>
      <c r="N11" s="28">
        <v>1</v>
      </c>
      <c r="O11" s="28">
        <v>7</v>
      </c>
      <c r="P11" s="42">
        <v>2</v>
      </c>
      <c r="Q11" s="74">
        <f t="shared" si="0"/>
        <v>17</v>
      </c>
      <c r="R11" s="66">
        <f t="shared" si="1"/>
        <v>0.33333333333333331</v>
      </c>
      <c r="S11" s="66">
        <f t="shared" si="2"/>
        <v>0.375</v>
      </c>
      <c r="T11" s="66">
        <f t="shared" si="3"/>
        <v>0.8</v>
      </c>
      <c r="U11" s="68">
        <f t="shared" si="4"/>
        <v>0.36363636363636365</v>
      </c>
      <c r="V11" s="141">
        <f t="shared" si="5"/>
        <v>11</v>
      </c>
      <c r="W11" s="141">
        <f t="shared" si="6"/>
        <v>8</v>
      </c>
      <c r="X11" s="142">
        <f t="shared" si="7"/>
        <v>0.36363636363636365</v>
      </c>
      <c r="Y11" s="142">
        <f t="shared" si="8"/>
        <v>0.8</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0</v>
      </c>
      <c r="E12" s="33">
        <v>1</v>
      </c>
      <c r="F12" s="34">
        <v>1</v>
      </c>
      <c r="G12" s="35">
        <v>2</v>
      </c>
      <c r="H12" s="32">
        <v>2</v>
      </c>
      <c r="I12" s="33">
        <v>2</v>
      </c>
      <c r="J12" s="36">
        <v>2</v>
      </c>
      <c r="K12" s="36">
        <v>2</v>
      </c>
      <c r="L12" s="36"/>
      <c r="M12" s="36"/>
      <c r="N12" s="36"/>
      <c r="O12" s="36">
        <v>1</v>
      </c>
      <c r="P12" s="37">
        <v>1</v>
      </c>
      <c r="Q12" s="71">
        <f t="shared" si="0"/>
        <v>4</v>
      </c>
      <c r="R12" s="72">
        <f t="shared" si="1"/>
        <v>0</v>
      </c>
      <c r="S12" s="72">
        <f t="shared" si="2"/>
        <v>0.5</v>
      </c>
      <c r="T12" s="72">
        <f t="shared" si="3"/>
        <v>1</v>
      </c>
      <c r="U12" s="73">
        <f t="shared" si="4"/>
        <v>0.33333333333333331</v>
      </c>
      <c r="V12" s="141">
        <f t="shared" si="5"/>
        <v>3</v>
      </c>
      <c r="W12" s="141">
        <f t="shared" si="6"/>
        <v>4</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0</v>
      </c>
      <c r="E14" s="33">
        <v>1</v>
      </c>
      <c r="F14" s="34">
        <v>1</v>
      </c>
      <c r="G14" s="35">
        <v>1</v>
      </c>
      <c r="H14" s="32">
        <v>2</v>
      </c>
      <c r="I14" s="33">
        <v>2</v>
      </c>
      <c r="J14" s="36"/>
      <c r="K14" s="36">
        <v>1</v>
      </c>
      <c r="L14" s="36">
        <v>4</v>
      </c>
      <c r="M14" s="36"/>
      <c r="N14" s="36"/>
      <c r="O14" s="36"/>
      <c r="P14" s="37"/>
      <c r="Q14" s="71">
        <f t="shared" si="0"/>
        <v>4</v>
      </c>
      <c r="R14" s="72">
        <f t="shared" si="1"/>
        <v>0</v>
      </c>
      <c r="S14" s="72">
        <f t="shared" si="2"/>
        <v>1</v>
      </c>
      <c r="T14" s="72">
        <f t="shared" si="3"/>
        <v>1</v>
      </c>
      <c r="U14" s="73">
        <f t="shared" si="4"/>
        <v>0.5</v>
      </c>
      <c r="V14" s="141">
        <f t="shared" si="5"/>
        <v>2</v>
      </c>
      <c r="W14" s="141">
        <f t="shared" si="6"/>
        <v>1</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v>1</v>
      </c>
      <c r="K30" s="41">
        <v>2</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3</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4</v>
      </c>
      <c r="E31" s="79">
        <f t="shared" ref="E31:N31" si="11">SUM(E7:E30)</f>
        <v>13</v>
      </c>
      <c r="F31" s="78">
        <f t="shared" si="11"/>
        <v>15</v>
      </c>
      <c r="G31" s="80">
        <f t="shared" si="11"/>
        <v>29</v>
      </c>
      <c r="H31" s="79">
        <f t="shared" si="11"/>
        <v>13</v>
      </c>
      <c r="I31" s="80">
        <f t="shared" si="11"/>
        <v>18</v>
      </c>
      <c r="J31" s="79">
        <f t="shared" si="11"/>
        <v>9</v>
      </c>
      <c r="K31" s="79">
        <f t="shared" si="11"/>
        <v>23</v>
      </c>
      <c r="L31" s="79">
        <f t="shared" si="11"/>
        <v>13</v>
      </c>
      <c r="M31" s="79">
        <f t="shared" si="11"/>
        <v>2</v>
      </c>
      <c r="N31" s="79">
        <f t="shared" si="11"/>
        <v>1</v>
      </c>
      <c r="O31" s="79">
        <f>SUM(O7:O30)</f>
        <v>14</v>
      </c>
      <c r="P31" s="81">
        <f>SUM(P7:P30)</f>
        <v>9</v>
      </c>
      <c r="Q31" s="82">
        <f>IF(H31+2*F31+3*D31&gt;0,H31+2*F31+3*D31,IF(C4&gt;0,C4,""))</f>
        <v>55</v>
      </c>
      <c r="R31" s="83">
        <f>IF(E31&gt;0,D31/E31,"")</f>
        <v>0.30769230769230771</v>
      </c>
      <c r="S31" s="83">
        <f>IF(G31&gt;0,F31/G31,"")</f>
        <v>0.51724137931034486</v>
      </c>
      <c r="T31" s="83">
        <f>IF(I31&gt;0,H31/I31,"")</f>
        <v>0.72222222222222221</v>
      </c>
      <c r="U31" s="84">
        <f>IF(OR(E31&gt;0,G31 &gt;0),(D31+F31)/(E31+G31),"")</f>
        <v>0.45238095238095238</v>
      </c>
      <c r="V31" s="141">
        <f>IF(E31+G31&gt;0,E31+G31,"")</f>
        <v>42</v>
      </c>
      <c r="W31" s="141">
        <f>IF(J31+K31&gt;0,J31+K31,"")</f>
        <v>32</v>
      </c>
      <c r="X31" s="142">
        <f t="shared" si="7"/>
        <v>0.45238095238095238</v>
      </c>
      <c r="Y31" s="142">
        <f>IF(I31&gt;=$Z$2,T31,0)</f>
        <v>0.72222222222222221</v>
      </c>
      <c r="Z31" s="141"/>
      <c r="AA31" s="69"/>
    </row>
    <row r="32" spans="1:27" s="63" customFormat="1" ht="17.25" thickTop="1" thickBot="1" x14ac:dyDescent="0.3">
      <c r="B32" s="85" t="s">
        <v>145</v>
      </c>
      <c r="C32" s="47">
        <f>IF(SUM(D32:P32)&gt;0,1,"")</f>
        <v>1</v>
      </c>
      <c r="D32" s="48">
        <v>4</v>
      </c>
      <c r="E32" s="49">
        <v>16</v>
      </c>
      <c r="F32" s="48">
        <v>18</v>
      </c>
      <c r="G32" s="50">
        <v>41</v>
      </c>
      <c r="H32" s="49">
        <v>4</v>
      </c>
      <c r="I32" s="50">
        <v>6</v>
      </c>
      <c r="J32" s="49">
        <v>10</v>
      </c>
      <c r="K32" s="49">
        <v>17</v>
      </c>
      <c r="L32" s="49">
        <v>2</v>
      </c>
      <c r="M32" s="49">
        <v>6</v>
      </c>
      <c r="N32" s="49">
        <v>2</v>
      </c>
      <c r="O32" s="49">
        <v>9</v>
      </c>
      <c r="P32" s="51">
        <v>17</v>
      </c>
      <c r="Q32" s="86">
        <f>IF(H32+2*F32+3*D32&gt;0,H32+2*F32+3*D32,IF(D4&gt;0,D4,""))</f>
        <v>52</v>
      </c>
      <c r="R32" s="87">
        <f>IF(E32&gt;0,D32/E32,"")</f>
        <v>0.25</v>
      </c>
      <c r="S32" s="87">
        <f>IF(G32&gt;0,F32/G32,"")</f>
        <v>0.43902439024390244</v>
      </c>
      <c r="T32" s="87">
        <f>IF(I32&gt;0,H32/I32,"")</f>
        <v>0.66666666666666663</v>
      </c>
      <c r="U32" s="88">
        <f>IF(OR(E32&gt;0,G32 &gt;0),(D32+F32)/(E32+G32),"")</f>
        <v>0.38596491228070173</v>
      </c>
      <c r="V32" s="141">
        <f>IF(E32+G32&gt;0,E32+G32,"")</f>
        <v>57</v>
      </c>
      <c r="W32" s="141">
        <f>IF(J32+K32&gt;0,J32+K32,"")</f>
        <v>27</v>
      </c>
      <c r="X32" s="142">
        <f t="shared" si="7"/>
        <v>0.38596491228070173</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17</v>
      </c>
      <c r="C36" s="189" t="str">
        <f t="array" ref="C36">IFERROR(INDEX($AA$7:$AA$30,SMALL(IF(Q$7:Q$30=$B$36,ROW(Q$7:Q$30)-6),ROW(Q7)-6))," ")</f>
        <v>C Louderback, 23</v>
      </c>
      <c r="D36" s="187"/>
      <c r="E36" s="188">
        <f>MAX(W$7:W$30)</f>
        <v>8</v>
      </c>
      <c r="F36" s="189" t="str">
        <f t="array" ref="F36">IFERROR(INDEX($AA$7:$AA$30,SMALL(IF(W$7:W$30=$E$36,ROW(W$7:W$30)-6),ROW(W7)-6))," ")</f>
        <v>P Watt, 24</v>
      </c>
      <c r="G36"/>
      <c r="H36" s="188">
        <f>MAX(L$7:L$30)</f>
        <v>4</v>
      </c>
      <c r="I36" s="189" t="str">
        <f t="array" ref="I36">IFERROR(INDEX($AA$7:$AA$30,SMALL(IF(L$7:L$30=$H$36,ROW(L$7:L$30)-6),ROW(L7)-6))," ")</f>
        <v>D Barritt, 20</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C Louderback, 23</v>
      </c>
      <c r="G37"/>
      <c r="H37" s="189"/>
      <c r="I37" s="189" t="str">
        <f t="array" ref="I37">IFERROR(INDEX($AA$7:$AA$30,SMALL(IF(L$7:L$30=$H$36,ROW(L$7:L$30)-6),ROW(L8)-6))," ")</f>
        <v>B Bruce, 22</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C Louderback, 23</v>
      </c>
      <c r="D42" s="187"/>
      <c r="E42"/>
      <c r="F42" s="193" t="str">
        <f>TRIM(F36)</f>
        <v>P Watt, 24</v>
      </c>
      <c r="G42"/>
      <c r="H42"/>
      <c r="I42" s="193" t="str">
        <f>TRIM(I36)</f>
        <v>D Barritt, 20</v>
      </c>
      <c r="J42" s="54"/>
    </row>
    <row r="43" spans="2:18" ht="14.45" hidden="1" x14ac:dyDescent="0.35">
      <c r="B43" s="186"/>
      <c r="C43" s="193" t="str">
        <f t="shared" ref="C43:C46" si="12">TRIM(C37)</f>
        <v/>
      </c>
      <c r="D43" s="187"/>
      <c r="E43"/>
      <c r="F43" s="193" t="str">
        <f t="shared" ref="F43:F46" si="13">TRIM(F37)</f>
        <v>C Louderback, 23</v>
      </c>
      <c r="G43"/>
      <c r="H43"/>
      <c r="I43" s="193" t="str">
        <f t="shared" ref="I43:I46" si="14">TRIM(I37)</f>
        <v>B Bruce, 22</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2</v>
      </c>
      <c r="F49" s="54"/>
      <c r="G49" s="54"/>
      <c r="H49" s="194">
        <f>COUNTIF(I42:I46,"?*")</f>
        <v>2</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24" priority="3" stopIfTrue="1">
      <formula>$C$4&lt;&gt;$Q$31</formula>
    </cfRule>
  </conditionalFormatting>
  <conditionalFormatting sqref="Q32">
    <cfRule type="expression" dxfId="1023" priority="2" stopIfTrue="1">
      <formula>$D$4&lt;&gt;$Q$32</formula>
    </cfRule>
  </conditionalFormatting>
  <conditionalFormatting sqref="A2">
    <cfRule type="cellIs" dxfId="1022"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B60"/>
  <sheetViews>
    <sheetView zoomScale="80" zoomScaleNormal="80" workbookViewId="0">
      <selection activeCell="U61" sqref="U61"/>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IF(AND(Roster!$D$1=VLOOKUP(C2,Roster!$L$5:$R$72,2,FALSE),Roster!$D$3=VLOOKUP(C2,Roster!$L$5:$R$72,4,FALSE)),"R","")</f>
        <v>R</v>
      </c>
      <c r="B2" s="56" t="s">
        <v>112</v>
      </c>
      <c r="C2" s="286" t="s">
        <v>198</v>
      </c>
      <c r="D2" s="287"/>
      <c r="E2" s="287"/>
      <c r="F2" s="288"/>
      <c r="G2" s="57"/>
      <c r="H2" s="289" t="s">
        <v>113</v>
      </c>
      <c r="I2" s="289"/>
      <c r="J2" s="289"/>
      <c r="K2" s="290">
        <v>43148</v>
      </c>
      <c r="L2" s="290"/>
      <c r="M2" s="290"/>
      <c r="O2" s="54"/>
      <c r="P2" s="54"/>
      <c r="Q2" s="54"/>
      <c r="R2" s="54"/>
      <c r="S2" s="54"/>
      <c r="T2" s="54"/>
      <c r="X2" s="139" t="str">
        <f>IF(OR($H$4=1,$J$4=1),CONCATENATE($C$2,": ",MONTH($K$2),"/",DAY($K$2),"/",YEAR($K$2)-2000, " **" ),CONCATENATE($C$2,": ",MONTH($K$2),"/",DAY($K$2),"/",YEAR($K$2)-2000))</f>
        <v>Tongue River: 2/17/18 **</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81, Tongue River 57 </v>
      </c>
    </row>
    <row r="4" spans="1:28" ht="13.5" thickBot="1" x14ac:dyDescent="0.35">
      <c r="B4" s="56" t="s">
        <v>118</v>
      </c>
      <c r="C4" s="22">
        <v>81</v>
      </c>
      <c r="D4" s="22">
        <v>57</v>
      </c>
      <c r="E4" s="89"/>
      <c r="G4" s="60">
        <f>IF(OR($L$4=1,$C$4&gt;$D$4),1,"")</f>
        <v>1</v>
      </c>
      <c r="H4" s="22">
        <v>1</v>
      </c>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0</v>
      </c>
      <c r="E7" s="25">
        <v>4</v>
      </c>
      <c r="F7" s="26">
        <v>10</v>
      </c>
      <c r="G7" s="27">
        <v>15</v>
      </c>
      <c r="H7" s="24">
        <v>4</v>
      </c>
      <c r="I7" s="25">
        <v>6</v>
      </c>
      <c r="J7" s="28">
        <v>6</v>
      </c>
      <c r="K7" s="28">
        <v>11</v>
      </c>
      <c r="L7" s="28">
        <v>4</v>
      </c>
      <c r="M7" s="29"/>
      <c r="N7" s="28"/>
      <c r="O7" s="28">
        <v>1</v>
      </c>
      <c r="P7" s="30"/>
      <c r="Q7" s="65">
        <f>IF(H7+2*F7+3*D7&gt;0,H7+2*F7+3*D7,"")</f>
        <v>24</v>
      </c>
      <c r="R7" s="66">
        <f>IF(E7&gt;0,D7/E7,"")</f>
        <v>0</v>
      </c>
      <c r="S7" s="66">
        <f>IF(G7&gt;0,F7/G7,"")</f>
        <v>0.66666666666666663</v>
      </c>
      <c r="T7" s="67">
        <f>IF(I7&gt;0,H7/I7,"")</f>
        <v>0.66666666666666663</v>
      </c>
      <c r="U7" s="68">
        <f>IF(OR(E7&gt;0,G7 &gt;0),(D7+F7)/(E7+G7),"")</f>
        <v>0.52631578947368418</v>
      </c>
      <c r="V7" s="141">
        <f>IF(E7+G7&gt;0,E7+G7,"")</f>
        <v>19</v>
      </c>
      <c r="W7" s="141">
        <f>IF(J7+K7&gt;0,J7+K7,"")</f>
        <v>17</v>
      </c>
      <c r="X7" s="142">
        <f>IF(V7&gt;=$Z$2,U7,0)</f>
        <v>0.52631578947368418</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5</v>
      </c>
      <c r="E8" s="33">
        <v>9</v>
      </c>
      <c r="F8" s="34">
        <v>2</v>
      </c>
      <c r="G8" s="35">
        <v>5</v>
      </c>
      <c r="H8" s="32"/>
      <c r="I8" s="33"/>
      <c r="J8" s="36">
        <v>1</v>
      </c>
      <c r="K8" s="36">
        <v>1</v>
      </c>
      <c r="L8" s="36"/>
      <c r="M8" s="36"/>
      <c r="N8" s="36"/>
      <c r="O8" s="36"/>
      <c r="P8" s="37">
        <v>4</v>
      </c>
      <c r="Q8" s="71">
        <f t="shared" ref="Q8:Q30" si="0">IF(H8+2*F8+3*D8&gt;0,H8+2*F8+3*D8,"")</f>
        <v>19</v>
      </c>
      <c r="R8" s="72">
        <f t="shared" ref="R8:R30" si="1">IF(E8&gt;0,D8/E8,"")</f>
        <v>0.55555555555555558</v>
      </c>
      <c r="S8" s="72">
        <f t="shared" ref="S8:S30" si="2">IF(G8&gt;0,F8/G8,"")</f>
        <v>0.4</v>
      </c>
      <c r="T8" s="72" t="str">
        <f t="shared" ref="T8:T30" si="3">IF(I8&gt;0,H8/I8,"")</f>
        <v/>
      </c>
      <c r="U8" s="73">
        <f t="shared" ref="U8:U30" si="4">IF(OR(E8&gt;0,G8 &gt;0),(D8+F8)/(E8+G8),"")</f>
        <v>0.5</v>
      </c>
      <c r="V8" s="141">
        <f t="shared" ref="V8:V30" si="5">IF(E8+G8&gt;0,E8+G8,"")</f>
        <v>14</v>
      </c>
      <c r="W8" s="141">
        <f t="shared" ref="W8:W30" si="6">IF(J8+K8&gt;0,J8+K8,"")</f>
        <v>2</v>
      </c>
      <c r="X8" s="142">
        <f t="shared" ref="X8:X32" si="7">IF(V8&gt;=$Z$2,U8,0)</f>
        <v>0.5</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v>0</v>
      </c>
      <c r="E9" s="39">
        <v>2</v>
      </c>
      <c r="F9" s="26">
        <v>2</v>
      </c>
      <c r="G9" s="40">
        <v>6</v>
      </c>
      <c r="H9" s="38">
        <v>1</v>
      </c>
      <c r="I9" s="39">
        <v>2</v>
      </c>
      <c r="J9" s="41">
        <v>2</v>
      </c>
      <c r="K9" s="41">
        <v>5</v>
      </c>
      <c r="L9" s="41">
        <v>7</v>
      </c>
      <c r="M9" s="28">
        <v>1</v>
      </c>
      <c r="N9" s="28"/>
      <c r="O9" s="28">
        <v>3</v>
      </c>
      <c r="P9" s="42"/>
      <c r="Q9" s="74">
        <f t="shared" si="0"/>
        <v>5</v>
      </c>
      <c r="R9" s="66">
        <f t="shared" si="1"/>
        <v>0</v>
      </c>
      <c r="S9" s="66">
        <f t="shared" si="2"/>
        <v>0.33333333333333331</v>
      </c>
      <c r="T9" s="66">
        <f t="shared" si="3"/>
        <v>0.5</v>
      </c>
      <c r="U9" s="68">
        <f t="shared" si="4"/>
        <v>0.25</v>
      </c>
      <c r="V9" s="141">
        <f t="shared" si="5"/>
        <v>8</v>
      </c>
      <c r="W9" s="141">
        <f t="shared" si="6"/>
        <v>7</v>
      </c>
      <c r="X9" s="142">
        <f t="shared" si="7"/>
        <v>0.25</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v>1</v>
      </c>
      <c r="E10" s="33">
        <v>1</v>
      </c>
      <c r="F10" s="34">
        <v>2</v>
      </c>
      <c r="G10" s="35">
        <v>2</v>
      </c>
      <c r="H10" s="32"/>
      <c r="I10" s="33"/>
      <c r="J10" s="36">
        <v>1</v>
      </c>
      <c r="K10" s="36">
        <v>2</v>
      </c>
      <c r="L10" s="36">
        <v>2</v>
      </c>
      <c r="M10" s="36">
        <v>2</v>
      </c>
      <c r="N10" s="36"/>
      <c r="O10" s="36"/>
      <c r="P10" s="37">
        <v>4</v>
      </c>
      <c r="Q10" s="71">
        <f t="shared" si="0"/>
        <v>7</v>
      </c>
      <c r="R10" s="72">
        <f t="shared" si="1"/>
        <v>1</v>
      </c>
      <c r="S10" s="72">
        <f t="shared" si="2"/>
        <v>1</v>
      </c>
      <c r="T10" s="72" t="str">
        <f t="shared" si="3"/>
        <v/>
      </c>
      <c r="U10" s="73">
        <f t="shared" si="4"/>
        <v>1</v>
      </c>
      <c r="V10" s="141">
        <f t="shared" si="5"/>
        <v>3</v>
      </c>
      <c r="W10" s="141">
        <f t="shared" si="6"/>
        <v>3</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0</v>
      </c>
      <c r="E11" s="39">
        <v>1</v>
      </c>
      <c r="F11" s="26">
        <v>7</v>
      </c>
      <c r="G11" s="40">
        <v>10</v>
      </c>
      <c r="H11" s="38">
        <v>3</v>
      </c>
      <c r="I11" s="39">
        <v>7</v>
      </c>
      <c r="J11" s="41">
        <v>3</v>
      </c>
      <c r="K11" s="41">
        <v>5</v>
      </c>
      <c r="L11" s="41">
        <v>6</v>
      </c>
      <c r="M11" s="28">
        <v>3</v>
      </c>
      <c r="N11" s="28"/>
      <c r="O11" s="28">
        <v>1</v>
      </c>
      <c r="P11" s="42">
        <v>3</v>
      </c>
      <c r="Q11" s="74">
        <f t="shared" si="0"/>
        <v>17</v>
      </c>
      <c r="R11" s="66">
        <f t="shared" si="1"/>
        <v>0</v>
      </c>
      <c r="S11" s="66">
        <f t="shared" si="2"/>
        <v>0.7</v>
      </c>
      <c r="T11" s="66">
        <f t="shared" si="3"/>
        <v>0.42857142857142855</v>
      </c>
      <c r="U11" s="68">
        <f t="shared" si="4"/>
        <v>0.63636363636363635</v>
      </c>
      <c r="V11" s="141">
        <f t="shared" si="5"/>
        <v>11</v>
      </c>
      <c r="W11" s="141">
        <f t="shared" si="6"/>
        <v>8</v>
      </c>
      <c r="X11" s="142">
        <f t="shared" si="7"/>
        <v>0.63636363636363635</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0</v>
      </c>
      <c r="E12" s="33">
        <v>3</v>
      </c>
      <c r="F12" s="34">
        <v>4</v>
      </c>
      <c r="G12" s="35">
        <v>6</v>
      </c>
      <c r="H12" s="32">
        <v>1</v>
      </c>
      <c r="I12" s="33">
        <v>1</v>
      </c>
      <c r="J12" s="36">
        <v>1</v>
      </c>
      <c r="K12" s="36">
        <v>2</v>
      </c>
      <c r="L12" s="36">
        <v>2</v>
      </c>
      <c r="M12" s="36">
        <v>1</v>
      </c>
      <c r="N12" s="36"/>
      <c r="O12" s="36"/>
      <c r="P12" s="37"/>
      <c r="Q12" s="71">
        <f t="shared" si="0"/>
        <v>9</v>
      </c>
      <c r="R12" s="72">
        <f t="shared" si="1"/>
        <v>0</v>
      </c>
      <c r="S12" s="72">
        <f t="shared" si="2"/>
        <v>0.66666666666666663</v>
      </c>
      <c r="T12" s="72">
        <f t="shared" si="3"/>
        <v>1</v>
      </c>
      <c r="U12" s="73">
        <f t="shared" si="4"/>
        <v>0.44444444444444442</v>
      </c>
      <c r="V12" s="141">
        <f t="shared" si="5"/>
        <v>9</v>
      </c>
      <c r="W12" s="141">
        <f t="shared" si="6"/>
        <v>3</v>
      </c>
      <c r="X12" s="142">
        <f t="shared" si="7"/>
        <v>0.44444444444444442</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0</v>
      </c>
      <c r="E14" s="33">
        <v>3</v>
      </c>
      <c r="F14" s="34">
        <v>0</v>
      </c>
      <c r="G14" s="35">
        <v>1</v>
      </c>
      <c r="H14" s="32"/>
      <c r="I14" s="33"/>
      <c r="J14" s="36"/>
      <c r="K14" s="36">
        <v>1</v>
      </c>
      <c r="L14" s="36">
        <v>3</v>
      </c>
      <c r="M14" s="36">
        <v>1</v>
      </c>
      <c r="N14" s="36"/>
      <c r="O14" s="36"/>
      <c r="P14" s="37">
        <v>2</v>
      </c>
      <c r="Q14" s="71" t="str">
        <f t="shared" si="0"/>
        <v/>
      </c>
      <c r="R14" s="72">
        <f t="shared" si="1"/>
        <v>0</v>
      </c>
      <c r="S14" s="72">
        <f t="shared" si="2"/>
        <v>0</v>
      </c>
      <c r="T14" s="72" t="str">
        <f t="shared" si="3"/>
        <v/>
      </c>
      <c r="U14" s="73">
        <f t="shared" si="4"/>
        <v>0</v>
      </c>
      <c r="V14" s="141">
        <f t="shared" si="5"/>
        <v>4</v>
      </c>
      <c r="W14" s="141">
        <f t="shared" si="6"/>
        <v>1</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v>1</v>
      </c>
      <c r="D15" s="38"/>
      <c r="E15" s="39"/>
      <c r="F15" s="26"/>
      <c r="G15" s="40"/>
      <c r="H15" s="38"/>
      <c r="I15" s="39"/>
      <c r="J15" s="41"/>
      <c r="K15" s="41">
        <v>1</v>
      </c>
      <c r="L15" s="41"/>
      <c r="M15" s="28"/>
      <c r="N15" s="28"/>
      <c r="O15" s="28">
        <v>1</v>
      </c>
      <c r="P15" s="42">
        <v>1</v>
      </c>
      <c r="Q15" s="74" t="str">
        <f t="shared" si="0"/>
        <v/>
      </c>
      <c r="R15" s="66" t="str">
        <f t="shared" si="1"/>
        <v/>
      </c>
      <c r="S15" s="66" t="str">
        <f t="shared" si="2"/>
        <v/>
      </c>
      <c r="T15" s="66" t="str">
        <f t="shared" si="3"/>
        <v/>
      </c>
      <c r="U15" s="68" t="str">
        <f t="shared" si="4"/>
        <v/>
      </c>
      <c r="V15" s="141" t="str">
        <f t="shared" si="5"/>
        <v/>
      </c>
      <c r="W15" s="141">
        <f t="shared" si="6"/>
        <v>1</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2"/>
      <c r="E16" s="33"/>
      <c r="F16" s="34"/>
      <c r="G16" s="35"/>
      <c r="H16" s="32"/>
      <c r="I16" s="33"/>
      <c r="J16" s="36"/>
      <c r="K16" s="36">
        <v>1</v>
      </c>
      <c r="L16" s="36"/>
      <c r="M16" s="36"/>
      <c r="N16" s="36"/>
      <c r="O16" s="36"/>
      <c r="P16" s="37">
        <v>1</v>
      </c>
      <c r="Q16" s="71" t="str">
        <f t="shared" si="0"/>
        <v/>
      </c>
      <c r="R16" s="72" t="str">
        <f t="shared" si="1"/>
        <v/>
      </c>
      <c r="S16" s="72" t="str">
        <f t="shared" si="2"/>
        <v/>
      </c>
      <c r="T16" s="72" t="str">
        <f t="shared" si="3"/>
        <v/>
      </c>
      <c r="U16" s="73" t="str">
        <f t="shared" si="4"/>
        <v/>
      </c>
      <c r="V16" s="141" t="str">
        <f t="shared" si="5"/>
        <v/>
      </c>
      <c r="W16" s="141">
        <f t="shared" si="6"/>
        <v>1</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v>1</v>
      </c>
      <c r="D17" s="38">
        <v>0</v>
      </c>
      <c r="E17" s="39">
        <v>1</v>
      </c>
      <c r="F17" s="26"/>
      <c r="G17" s="40"/>
      <c r="H17" s="38"/>
      <c r="I17" s="39"/>
      <c r="J17" s="41"/>
      <c r="K17" s="41"/>
      <c r="L17" s="41"/>
      <c r="M17" s="28"/>
      <c r="N17" s="28"/>
      <c r="O17" s="28">
        <v>1</v>
      </c>
      <c r="P17" s="42"/>
      <c r="Q17" s="74" t="str">
        <f t="shared" si="0"/>
        <v/>
      </c>
      <c r="R17" s="66">
        <f t="shared" si="1"/>
        <v>0</v>
      </c>
      <c r="S17" s="66" t="str">
        <f t="shared" si="2"/>
        <v/>
      </c>
      <c r="T17" s="66" t="str">
        <f t="shared" si="3"/>
        <v/>
      </c>
      <c r="U17" s="68">
        <f t="shared" si="4"/>
        <v>0</v>
      </c>
      <c r="V17" s="141">
        <f t="shared" si="5"/>
        <v>1</v>
      </c>
      <c r="W17" s="141" t="str">
        <f t="shared" si="6"/>
        <v/>
      </c>
      <c r="X17" s="142">
        <f t="shared" si="7"/>
        <v>0</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v>1</v>
      </c>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v>1</v>
      </c>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v>1</v>
      </c>
      <c r="K30" s="41">
        <v>1</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2</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6</v>
      </c>
      <c r="E31" s="79">
        <f t="shared" ref="E31:N31" si="11">SUM(E7:E30)</f>
        <v>24</v>
      </c>
      <c r="F31" s="78">
        <f t="shared" si="11"/>
        <v>27</v>
      </c>
      <c r="G31" s="80">
        <f t="shared" si="11"/>
        <v>45</v>
      </c>
      <c r="H31" s="79">
        <f t="shared" si="11"/>
        <v>9</v>
      </c>
      <c r="I31" s="80">
        <f t="shared" si="11"/>
        <v>16</v>
      </c>
      <c r="J31" s="79">
        <f t="shared" si="11"/>
        <v>15</v>
      </c>
      <c r="K31" s="79">
        <f t="shared" si="11"/>
        <v>30</v>
      </c>
      <c r="L31" s="79">
        <f t="shared" si="11"/>
        <v>24</v>
      </c>
      <c r="M31" s="79">
        <f t="shared" si="11"/>
        <v>8</v>
      </c>
      <c r="N31" s="79">
        <f t="shared" si="11"/>
        <v>0</v>
      </c>
      <c r="O31" s="79">
        <f>SUM(O7:O30)</f>
        <v>7</v>
      </c>
      <c r="P31" s="81">
        <f>SUM(P7:P30)</f>
        <v>15</v>
      </c>
      <c r="Q31" s="82">
        <f>IF(H31+2*F31+3*D31&gt;0,H31+2*F31+3*D31,IF(C4&gt;0,C4,""))</f>
        <v>81</v>
      </c>
      <c r="R31" s="83">
        <f>IF(E31&gt;0,D31/E31,"")</f>
        <v>0.25</v>
      </c>
      <c r="S31" s="83">
        <f>IF(G31&gt;0,F31/G31,"")</f>
        <v>0.6</v>
      </c>
      <c r="T31" s="83">
        <f>IF(I31&gt;0,H31/I31,"")</f>
        <v>0.5625</v>
      </c>
      <c r="U31" s="84">
        <f>IF(OR(E31&gt;0,G31 &gt;0),(D31+F31)/(E31+G31),"")</f>
        <v>0.47826086956521741</v>
      </c>
      <c r="V31" s="141">
        <f>IF(E31+G31&gt;0,E31+G31,"")</f>
        <v>69</v>
      </c>
      <c r="W31" s="141">
        <f>IF(J31+K31&gt;0,J31+K31,"")</f>
        <v>45</v>
      </c>
      <c r="X31" s="142">
        <f t="shared" si="7"/>
        <v>0.47826086956521741</v>
      </c>
      <c r="Y31" s="142">
        <f>IF(I31&gt;=$Z$2,T31,0)</f>
        <v>0.5625</v>
      </c>
      <c r="Z31" s="141"/>
      <c r="AA31" s="69"/>
    </row>
    <row r="32" spans="1:27" s="63" customFormat="1" ht="17.25" thickTop="1" thickBot="1" x14ac:dyDescent="0.3">
      <c r="B32" s="85" t="s">
        <v>145</v>
      </c>
      <c r="C32" s="47">
        <f>IF(SUM(D32:P32)&gt;0,1,"")</f>
        <v>1</v>
      </c>
      <c r="D32" s="48">
        <v>7</v>
      </c>
      <c r="E32" s="49">
        <v>20</v>
      </c>
      <c r="F32" s="48">
        <v>13</v>
      </c>
      <c r="G32" s="50">
        <v>37</v>
      </c>
      <c r="H32" s="49">
        <v>10</v>
      </c>
      <c r="I32" s="50">
        <v>17</v>
      </c>
      <c r="J32" s="49">
        <v>8</v>
      </c>
      <c r="K32" s="49">
        <v>24</v>
      </c>
      <c r="L32" s="49">
        <v>13</v>
      </c>
      <c r="M32" s="49">
        <v>3</v>
      </c>
      <c r="N32" s="49">
        <v>1</v>
      </c>
      <c r="O32" s="49">
        <v>12</v>
      </c>
      <c r="P32" s="51">
        <v>14</v>
      </c>
      <c r="Q32" s="86">
        <f>IF(H32+2*F32+3*D32&gt;0,H32+2*F32+3*D32,IF(D4&gt;0,D4,""))</f>
        <v>57</v>
      </c>
      <c r="R32" s="87">
        <f>IF(E32&gt;0,D32/E32,"")</f>
        <v>0.35</v>
      </c>
      <c r="S32" s="87">
        <f>IF(G32&gt;0,F32/G32,"")</f>
        <v>0.35135135135135137</v>
      </c>
      <c r="T32" s="87">
        <f>IF(I32&gt;0,H32/I32,"")</f>
        <v>0.58823529411764708</v>
      </c>
      <c r="U32" s="88">
        <f>IF(OR(E32&gt;0,G32 &gt;0),(D32+F32)/(E32+G32),"")</f>
        <v>0.35087719298245612</v>
      </c>
      <c r="V32" s="141">
        <f>IF(E32+G32&gt;0,E32+G32,"")</f>
        <v>57</v>
      </c>
      <c r="W32" s="141">
        <f>IF(J32+K32&gt;0,J32+K32,"")</f>
        <v>32</v>
      </c>
      <c r="X32" s="142">
        <f t="shared" si="7"/>
        <v>0.35087719298245612</v>
      </c>
      <c r="Y32" s="142">
        <f t="shared" si="8"/>
        <v>0.58823529411764708</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24</v>
      </c>
      <c r="C36" s="189" t="str">
        <f t="array" ref="C36">IFERROR(INDEX($AA$7:$AA$30,SMALL(IF(Q$7:Q$30=$B$36,ROW(Q$7:Q$30)-6),ROW(Q7)-6))," ")</f>
        <v>P Watt, 24</v>
      </c>
      <c r="D36" s="187"/>
      <c r="E36" s="188">
        <f>MAX(W$7:W$30)</f>
        <v>17</v>
      </c>
      <c r="F36" s="189" t="str">
        <f t="array" ref="F36">IFERROR(INDEX($AA$7:$AA$30,SMALL(IF(W$7:W$30=$E$36,ROW(W$7:W$30)-6),ROW(W7)-6))," ")</f>
        <v>P Watt, 24</v>
      </c>
      <c r="G36"/>
      <c r="H36" s="188">
        <f>MAX(L$7:L$30)</f>
        <v>7</v>
      </c>
      <c r="I36" s="189" t="str">
        <f t="array" ref="I36">IFERROR(INDEX($AA$7:$AA$30,SMALL(IF(L$7:L$30=$H$36,ROW(L$7:L$30)-6),ROW(L7)-6))," ")</f>
        <v>D Butts, 14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P Watt, 24</v>
      </c>
      <c r="D42" s="187"/>
      <c r="E42"/>
      <c r="F42" s="193" t="str">
        <f>TRIM(F36)</f>
        <v>P Watt, 24</v>
      </c>
      <c r="G42"/>
      <c r="H42"/>
      <c r="I42" s="193" t="str">
        <f>TRIM(I36)</f>
        <v>D Butts, 14</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21" priority="3" stopIfTrue="1">
      <formula>$C$4&lt;&gt;$Q$31</formula>
    </cfRule>
  </conditionalFormatting>
  <conditionalFormatting sqref="Q32">
    <cfRule type="expression" dxfId="1020" priority="2" stopIfTrue="1">
      <formula>$D$4&lt;&gt;$Q$32</formula>
    </cfRule>
  </conditionalFormatting>
  <conditionalFormatting sqref="A2">
    <cfRule type="cellIs" dxfId="1019"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B60"/>
  <sheetViews>
    <sheetView zoomScale="80" zoomScaleNormal="80" workbookViewId="0">
      <selection activeCell="F26" sqref="F26"/>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t="s">
        <v>554</v>
      </c>
      <c r="D2" s="287"/>
      <c r="E2" s="287"/>
      <c r="F2" s="288"/>
      <c r="G2" s="57"/>
      <c r="H2" s="289" t="s">
        <v>113</v>
      </c>
      <c r="I2" s="289"/>
      <c r="J2" s="289"/>
      <c r="K2" s="290">
        <v>43153</v>
      </c>
      <c r="L2" s="290"/>
      <c r="M2" s="290"/>
      <c r="O2" s="54"/>
      <c r="P2" s="54"/>
      <c r="Q2" s="54"/>
      <c r="R2" s="54"/>
      <c r="S2" s="54"/>
      <c r="T2" s="54"/>
      <c r="X2" s="139" t="str">
        <f>IF(OR($H$4=1,$J$4=1),CONCATENATE($C$2,": ",MONTH($K$2),"/",DAY($K$2),"/",YEAR($K$2)-2000, " **" ),CONCATENATE($C$2,": ",MONTH($K$2),"/",DAY($K$2),"/",YEAR($K$2)-2000))</f>
        <v>Southeast HS: 2/22/18</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Southeast HS 59, Upton 54 </v>
      </c>
    </row>
    <row r="4" spans="1:28" ht="13.5" thickBot="1" x14ac:dyDescent="0.35">
      <c r="B4" s="56" t="s">
        <v>118</v>
      </c>
      <c r="C4" s="22">
        <v>54</v>
      </c>
      <c r="D4" s="22">
        <v>59</v>
      </c>
      <c r="E4" s="89"/>
      <c r="G4" s="60" t="str">
        <f>IF(OR($L$4=1,$C$4&gt;$D$4),1,"")</f>
        <v/>
      </c>
      <c r="H4" s="22"/>
      <c r="I4" s="60">
        <f>IF(OR($N$4=1,$C$4&lt;$D$4),1,"")</f>
        <v>1</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1</v>
      </c>
      <c r="E7" s="25">
        <v>6</v>
      </c>
      <c r="F7" s="26">
        <v>4</v>
      </c>
      <c r="G7" s="27">
        <v>9</v>
      </c>
      <c r="H7" s="24">
        <v>1</v>
      </c>
      <c r="I7" s="25">
        <v>1</v>
      </c>
      <c r="J7" s="28">
        <v>2</v>
      </c>
      <c r="K7" s="28">
        <v>3</v>
      </c>
      <c r="L7" s="28">
        <v>1</v>
      </c>
      <c r="M7" s="29">
        <v>1</v>
      </c>
      <c r="N7" s="28">
        <v>1</v>
      </c>
      <c r="O7" s="28">
        <v>1</v>
      </c>
      <c r="P7" s="30">
        <v>3</v>
      </c>
      <c r="Q7" s="65">
        <f>IF(H7+2*F7+3*D7&gt;0,H7+2*F7+3*D7,"")</f>
        <v>12</v>
      </c>
      <c r="R7" s="66">
        <f>IF(E7&gt;0,D7/E7,"")</f>
        <v>0.16666666666666666</v>
      </c>
      <c r="S7" s="66">
        <f>IF(G7&gt;0,F7/G7,"")</f>
        <v>0.44444444444444442</v>
      </c>
      <c r="T7" s="67">
        <f>IF(I7&gt;0,H7/I7,"")</f>
        <v>1</v>
      </c>
      <c r="U7" s="68">
        <f>IF(OR(E7&gt;0,G7 &gt;0),(D7+F7)/(E7+G7),"")</f>
        <v>0.33333333333333331</v>
      </c>
      <c r="V7" s="141">
        <f>IF(E7+G7&gt;0,E7+G7,"")</f>
        <v>15</v>
      </c>
      <c r="W7" s="141">
        <f>IF(J7+K7&gt;0,J7+K7,"")</f>
        <v>5</v>
      </c>
      <c r="X7" s="142">
        <f>IF(V7&gt;=$Z$2,U7,0)</f>
        <v>0.33333333333333331</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3</v>
      </c>
      <c r="E8" s="33">
        <v>9</v>
      </c>
      <c r="F8" s="34">
        <v>0</v>
      </c>
      <c r="G8" s="35">
        <v>3</v>
      </c>
      <c r="H8" s="32">
        <v>1</v>
      </c>
      <c r="I8" s="33">
        <v>2</v>
      </c>
      <c r="J8" s="36"/>
      <c r="K8" s="36"/>
      <c r="L8" s="36">
        <v>1</v>
      </c>
      <c r="M8" s="36">
        <v>3</v>
      </c>
      <c r="N8" s="36"/>
      <c r="O8" s="36">
        <v>2</v>
      </c>
      <c r="P8" s="37">
        <v>5</v>
      </c>
      <c r="Q8" s="71">
        <f t="shared" ref="Q8:Q30" si="0">IF(H8+2*F8+3*D8&gt;0,H8+2*F8+3*D8,"")</f>
        <v>10</v>
      </c>
      <c r="R8" s="72">
        <f t="shared" ref="R8:R30" si="1">IF(E8&gt;0,D8/E8,"")</f>
        <v>0.33333333333333331</v>
      </c>
      <c r="S8" s="72">
        <f t="shared" ref="S8:S30" si="2">IF(G8&gt;0,F8/G8,"")</f>
        <v>0</v>
      </c>
      <c r="T8" s="72">
        <f t="shared" ref="T8:T30" si="3">IF(I8&gt;0,H8/I8,"")</f>
        <v>0.5</v>
      </c>
      <c r="U8" s="73">
        <f t="shared" ref="U8:U30" si="4">IF(OR(E8&gt;0,G8 &gt;0),(D8+F8)/(E8+G8),"")</f>
        <v>0.25</v>
      </c>
      <c r="V8" s="141">
        <f t="shared" ref="V8:V30" si="5">IF(E8+G8&gt;0,E8+G8,"")</f>
        <v>12</v>
      </c>
      <c r="W8" s="141" t="str">
        <f t="shared" ref="W8:W30" si="6">IF(J8+K8&gt;0,J8+K8,"")</f>
        <v/>
      </c>
      <c r="X8" s="142">
        <f t="shared" ref="X8:X32" si="7">IF(V8&gt;=$Z$2,U8,0)</f>
        <v>0.25</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v>0</v>
      </c>
      <c r="E9" s="39">
        <v>1</v>
      </c>
      <c r="F9" s="26">
        <v>1</v>
      </c>
      <c r="G9" s="40">
        <v>1</v>
      </c>
      <c r="H9" s="38">
        <v>1</v>
      </c>
      <c r="I9" s="39">
        <v>4</v>
      </c>
      <c r="J9" s="41">
        <v>1</v>
      </c>
      <c r="K9" s="41">
        <v>2</v>
      </c>
      <c r="L9" s="41">
        <v>1</v>
      </c>
      <c r="M9" s="28">
        <v>3</v>
      </c>
      <c r="N9" s="28">
        <v>1</v>
      </c>
      <c r="O9" s="28">
        <v>1</v>
      </c>
      <c r="P9" s="42">
        <v>3</v>
      </c>
      <c r="Q9" s="74">
        <f t="shared" si="0"/>
        <v>3</v>
      </c>
      <c r="R9" s="66">
        <f t="shared" si="1"/>
        <v>0</v>
      </c>
      <c r="S9" s="66">
        <f t="shared" si="2"/>
        <v>1</v>
      </c>
      <c r="T9" s="66">
        <f t="shared" si="3"/>
        <v>0.25</v>
      </c>
      <c r="U9" s="68">
        <f t="shared" si="4"/>
        <v>0.5</v>
      </c>
      <c r="V9" s="141">
        <f t="shared" si="5"/>
        <v>2</v>
      </c>
      <c r="W9" s="141">
        <f t="shared" si="6"/>
        <v>3</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v>2</v>
      </c>
      <c r="E10" s="33">
        <v>3</v>
      </c>
      <c r="F10" s="34">
        <v>4</v>
      </c>
      <c r="G10" s="35">
        <v>4</v>
      </c>
      <c r="H10" s="32">
        <v>1</v>
      </c>
      <c r="I10" s="33">
        <v>3</v>
      </c>
      <c r="J10" s="36">
        <v>3</v>
      </c>
      <c r="K10" s="36">
        <v>4</v>
      </c>
      <c r="L10" s="36">
        <v>4</v>
      </c>
      <c r="M10" s="36">
        <v>3</v>
      </c>
      <c r="N10" s="36"/>
      <c r="O10" s="36">
        <v>3</v>
      </c>
      <c r="P10" s="37">
        <v>4</v>
      </c>
      <c r="Q10" s="71">
        <f t="shared" si="0"/>
        <v>15</v>
      </c>
      <c r="R10" s="72">
        <f t="shared" si="1"/>
        <v>0.66666666666666663</v>
      </c>
      <c r="S10" s="72">
        <f t="shared" si="2"/>
        <v>1</v>
      </c>
      <c r="T10" s="72">
        <f t="shared" si="3"/>
        <v>0.33333333333333331</v>
      </c>
      <c r="U10" s="73">
        <f t="shared" si="4"/>
        <v>0.8571428571428571</v>
      </c>
      <c r="V10" s="141">
        <f t="shared" si="5"/>
        <v>7</v>
      </c>
      <c r="W10" s="141">
        <f t="shared" si="6"/>
        <v>7</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0</v>
      </c>
      <c r="E11" s="39">
        <v>2</v>
      </c>
      <c r="F11" s="26">
        <v>3</v>
      </c>
      <c r="G11" s="40">
        <v>9</v>
      </c>
      <c r="H11" s="38">
        <v>0</v>
      </c>
      <c r="I11" s="39">
        <v>5</v>
      </c>
      <c r="J11" s="41">
        <v>2</v>
      </c>
      <c r="K11" s="41">
        <v>4</v>
      </c>
      <c r="L11" s="41">
        <v>3</v>
      </c>
      <c r="M11" s="28"/>
      <c r="N11" s="28"/>
      <c r="O11" s="28">
        <v>3</v>
      </c>
      <c r="P11" s="42">
        <v>2</v>
      </c>
      <c r="Q11" s="74">
        <f t="shared" si="0"/>
        <v>6</v>
      </c>
      <c r="R11" s="66">
        <f t="shared" si="1"/>
        <v>0</v>
      </c>
      <c r="S11" s="66">
        <f t="shared" si="2"/>
        <v>0.33333333333333331</v>
      </c>
      <c r="T11" s="66">
        <f t="shared" si="3"/>
        <v>0</v>
      </c>
      <c r="U11" s="68">
        <f t="shared" si="4"/>
        <v>0.27272727272727271</v>
      </c>
      <c r="V11" s="141">
        <f t="shared" si="5"/>
        <v>11</v>
      </c>
      <c r="W11" s="141">
        <f t="shared" si="6"/>
        <v>6</v>
      </c>
      <c r="X11" s="142">
        <f t="shared" si="7"/>
        <v>0.27272727272727271</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1</v>
      </c>
      <c r="E12" s="33">
        <v>3</v>
      </c>
      <c r="F12" s="34">
        <v>0</v>
      </c>
      <c r="G12" s="35">
        <v>2</v>
      </c>
      <c r="H12" s="32">
        <v>2</v>
      </c>
      <c r="I12" s="33">
        <v>2</v>
      </c>
      <c r="J12" s="36">
        <v>1</v>
      </c>
      <c r="K12" s="36">
        <v>1</v>
      </c>
      <c r="L12" s="36"/>
      <c r="M12" s="36"/>
      <c r="N12" s="36"/>
      <c r="O12" s="36">
        <v>2</v>
      </c>
      <c r="P12" s="37">
        <v>2</v>
      </c>
      <c r="Q12" s="71">
        <f t="shared" si="0"/>
        <v>5</v>
      </c>
      <c r="R12" s="72">
        <f t="shared" si="1"/>
        <v>0.33333333333333331</v>
      </c>
      <c r="S12" s="72">
        <f t="shared" si="2"/>
        <v>0</v>
      </c>
      <c r="T12" s="72">
        <f t="shared" si="3"/>
        <v>1</v>
      </c>
      <c r="U12" s="73">
        <f t="shared" si="4"/>
        <v>0.2</v>
      </c>
      <c r="V12" s="141">
        <f t="shared" si="5"/>
        <v>5</v>
      </c>
      <c r="W12" s="141">
        <f t="shared" si="6"/>
        <v>2</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1</v>
      </c>
      <c r="E14" s="33">
        <v>2</v>
      </c>
      <c r="F14" s="34"/>
      <c r="G14" s="35"/>
      <c r="H14" s="32"/>
      <c r="I14" s="33"/>
      <c r="J14" s="36"/>
      <c r="K14" s="36">
        <v>1</v>
      </c>
      <c r="L14" s="36">
        <v>2</v>
      </c>
      <c r="M14" s="36"/>
      <c r="N14" s="36"/>
      <c r="O14" s="36">
        <v>2</v>
      </c>
      <c r="P14" s="37">
        <v>2</v>
      </c>
      <c r="Q14" s="71">
        <f t="shared" si="0"/>
        <v>3</v>
      </c>
      <c r="R14" s="72">
        <f t="shared" si="1"/>
        <v>0.5</v>
      </c>
      <c r="S14" s="72" t="str">
        <f t="shared" si="2"/>
        <v/>
      </c>
      <c r="T14" s="72" t="str">
        <f t="shared" si="3"/>
        <v/>
      </c>
      <c r="U14" s="73">
        <f t="shared" si="4"/>
        <v>0.5</v>
      </c>
      <c r="V14" s="141">
        <f t="shared" si="5"/>
        <v>2</v>
      </c>
      <c r="W14" s="141">
        <f t="shared" si="6"/>
        <v>1</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v>1</v>
      </c>
      <c r="K30" s="41">
        <v>2</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3</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8</v>
      </c>
      <c r="E31" s="79">
        <f t="shared" ref="E31:N31" si="11">SUM(E7:E30)</f>
        <v>26</v>
      </c>
      <c r="F31" s="78">
        <f t="shared" si="11"/>
        <v>12</v>
      </c>
      <c r="G31" s="80">
        <f t="shared" si="11"/>
        <v>28</v>
      </c>
      <c r="H31" s="79">
        <f t="shared" si="11"/>
        <v>6</v>
      </c>
      <c r="I31" s="80">
        <f t="shared" si="11"/>
        <v>17</v>
      </c>
      <c r="J31" s="79">
        <f t="shared" si="11"/>
        <v>10</v>
      </c>
      <c r="K31" s="79">
        <f t="shared" si="11"/>
        <v>17</v>
      </c>
      <c r="L31" s="79">
        <f t="shared" si="11"/>
        <v>12</v>
      </c>
      <c r="M31" s="79">
        <f t="shared" si="11"/>
        <v>10</v>
      </c>
      <c r="N31" s="79">
        <f t="shared" si="11"/>
        <v>2</v>
      </c>
      <c r="O31" s="79">
        <f>SUM(O7:O30)</f>
        <v>14</v>
      </c>
      <c r="P31" s="81">
        <f>SUM(P7:P30)</f>
        <v>21</v>
      </c>
      <c r="Q31" s="82">
        <f>IF(H31+2*F31+3*D31&gt;0,H31+2*F31+3*D31,IF(C4&gt;0,C4,""))</f>
        <v>54</v>
      </c>
      <c r="R31" s="83">
        <f>IF(E31&gt;0,D31/E31,"")</f>
        <v>0.30769230769230771</v>
      </c>
      <c r="S31" s="83">
        <f>IF(G31&gt;0,F31/G31,"")</f>
        <v>0.42857142857142855</v>
      </c>
      <c r="T31" s="83">
        <f>IF(I31&gt;0,H31/I31,"")</f>
        <v>0.35294117647058826</v>
      </c>
      <c r="U31" s="84">
        <f>IF(OR(E31&gt;0,G31 &gt;0),(D31+F31)/(E31+G31),"")</f>
        <v>0.37037037037037035</v>
      </c>
      <c r="V31" s="141">
        <f>IF(E31+G31&gt;0,E31+G31,"")</f>
        <v>54</v>
      </c>
      <c r="W31" s="141">
        <f>IF(J31+K31&gt;0,J31+K31,"")</f>
        <v>27</v>
      </c>
      <c r="X31" s="142">
        <f t="shared" si="7"/>
        <v>0.37037037037037035</v>
      </c>
      <c r="Y31" s="142">
        <f>IF(I31&gt;=$Z$2,T31,0)</f>
        <v>0.35294117647058826</v>
      </c>
      <c r="Z31" s="141"/>
      <c r="AA31" s="69"/>
    </row>
    <row r="32" spans="1:27" s="63" customFormat="1" ht="17.25" thickTop="1" thickBot="1" x14ac:dyDescent="0.3">
      <c r="B32" s="85" t="s">
        <v>145</v>
      </c>
      <c r="C32" s="47">
        <f>IF(SUM(D32:P32)&gt;0,1,"")</f>
        <v>1</v>
      </c>
      <c r="D32" s="48">
        <v>4</v>
      </c>
      <c r="E32" s="49">
        <v>12</v>
      </c>
      <c r="F32" s="48">
        <v>14</v>
      </c>
      <c r="G32" s="50">
        <v>31</v>
      </c>
      <c r="H32" s="49">
        <v>19</v>
      </c>
      <c r="I32" s="50">
        <v>26</v>
      </c>
      <c r="J32" s="49">
        <v>8</v>
      </c>
      <c r="K32" s="49">
        <v>25</v>
      </c>
      <c r="L32" s="49">
        <v>4</v>
      </c>
      <c r="M32" s="49">
        <v>5</v>
      </c>
      <c r="N32" s="49">
        <v>4</v>
      </c>
      <c r="O32" s="49">
        <v>17</v>
      </c>
      <c r="P32" s="51">
        <v>18</v>
      </c>
      <c r="Q32" s="86">
        <f>IF(H32+2*F32+3*D32&gt;0,H32+2*F32+3*D32,IF(D4&gt;0,D4,""))</f>
        <v>59</v>
      </c>
      <c r="R32" s="87">
        <f>IF(E32&gt;0,D32/E32,"")</f>
        <v>0.33333333333333331</v>
      </c>
      <c r="S32" s="87">
        <f>IF(G32&gt;0,F32/G32,"")</f>
        <v>0.45161290322580644</v>
      </c>
      <c r="T32" s="87">
        <f>IF(I32&gt;0,H32/I32,"")</f>
        <v>0.73076923076923073</v>
      </c>
      <c r="U32" s="88">
        <f>IF(OR(E32&gt;0,G32 &gt;0),(D32+F32)/(E32+G32),"")</f>
        <v>0.41860465116279072</v>
      </c>
      <c r="V32" s="141">
        <f>IF(E32+G32&gt;0,E32+G32,"")</f>
        <v>43</v>
      </c>
      <c r="W32" s="141">
        <f>IF(J32+K32&gt;0,J32+K32,"")</f>
        <v>33</v>
      </c>
      <c r="X32" s="142">
        <f t="shared" si="7"/>
        <v>0.41860465116279072</v>
      </c>
      <c r="Y32" s="142">
        <f t="shared" si="8"/>
        <v>0.73076923076923073</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15</v>
      </c>
      <c r="C36" s="189" t="str">
        <f t="array" ref="C36">IFERROR(INDEX($AA$7:$AA$30,SMALL(IF(Q$7:Q$30=$B$36,ROW(Q$7:Q$30)-6),ROW(Q7)-6))," ")</f>
        <v>J Caylor, 12</v>
      </c>
      <c r="D36" s="187"/>
      <c r="E36" s="188">
        <f>MAX(W$7:W$30)</f>
        <v>7</v>
      </c>
      <c r="F36" s="189" t="str">
        <f t="array" ref="F36">IFERROR(INDEX($AA$7:$AA$30,SMALL(IF(W$7:W$30=$E$36,ROW(W$7:W$30)-6),ROW(W7)-6))," ")</f>
        <v>J Caylor, 12</v>
      </c>
      <c r="G36"/>
      <c r="H36" s="188">
        <f>MAX(L$7:L$30)</f>
        <v>4</v>
      </c>
      <c r="I36" s="189" t="str">
        <f t="array" ref="I36">IFERROR(INDEX($AA$7:$AA$30,SMALL(IF(L$7:L$30=$H$36,ROW(L$7:L$30)-6),ROW(L7)-6))," ")</f>
        <v>J Caylor, 12</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J Caylor, 12</v>
      </c>
      <c r="D42" s="187"/>
      <c r="E42"/>
      <c r="F42" s="193" t="str">
        <f>TRIM(F36)</f>
        <v>J Caylor, 12</v>
      </c>
      <c r="G42"/>
      <c r="H42"/>
      <c r="I42" s="193" t="str">
        <f>TRIM(I36)</f>
        <v>J Caylor, 12</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18" priority="3" stopIfTrue="1">
      <formula>$C$4&lt;&gt;$Q$31</formula>
    </cfRule>
  </conditionalFormatting>
  <conditionalFormatting sqref="Q32">
    <cfRule type="expression" dxfId="1017" priority="2" stopIfTrue="1">
      <formula>$D$4&lt;&gt;$Q$32</formula>
    </cfRule>
  </conditionalFormatting>
  <conditionalFormatting sqref="A2">
    <cfRule type="cellIs" dxfId="1016"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B60"/>
  <sheetViews>
    <sheetView zoomScale="80" zoomScaleNormal="80" workbookViewId="0">
      <selection activeCell="C33" sqref="C33:R33"/>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t="s">
        <v>588</v>
      </c>
      <c r="D2" s="287"/>
      <c r="E2" s="287"/>
      <c r="F2" s="288"/>
      <c r="G2" s="57"/>
      <c r="H2" s="289" t="s">
        <v>113</v>
      </c>
      <c r="I2" s="289"/>
      <c r="J2" s="289"/>
      <c r="K2" s="290">
        <v>43154</v>
      </c>
      <c r="L2" s="290"/>
      <c r="M2" s="290"/>
      <c r="O2" s="54"/>
      <c r="P2" s="54"/>
      <c r="Q2" s="54"/>
      <c r="R2" s="54"/>
      <c r="S2" s="54"/>
      <c r="T2" s="54"/>
      <c r="X2" s="139" t="str">
        <f>IF(OR($H$4=1,$J$4=1),CONCATENATE($C$2,": ",MONTH($K$2),"/",DAY($K$2),"/",YEAR($K$2)-2000, " **" ),CONCATENATE($C$2,": ",MONTH($K$2),"/",DAY($K$2),"/",YEAR($K$2)-2000))</f>
        <v>Lusk   : 2/23/18</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83, Lusk    47 </v>
      </c>
    </row>
    <row r="4" spans="1:28" ht="13.5" thickBot="1" x14ac:dyDescent="0.35">
      <c r="B4" s="56" t="s">
        <v>118</v>
      </c>
      <c r="C4" s="22">
        <v>83</v>
      </c>
      <c r="D4" s="22">
        <v>47</v>
      </c>
      <c r="E4" s="89"/>
      <c r="G4" s="60">
        <f>IF(OR($L$4=1,$C$4&gt;$D$4),1,"")</f>
        <v>1</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5</v>
      </c>
      <c r="E7" s="25">
        <v>9</v>
      </c>
      <c r="F7" s="26">
        <v>4</v>
      </c>
      <c r="G7" s="27">
        <v>5</v>
      </c>
      <c r="H7" s="24">
        <v>1</v>
      </c>
      <c r="I7" s="25">
        <v>2</v>
      </c>
      <c r="J7" s="28">
        <v>2</v>
      </c>
      <c r="K7" s="28">
        <v>4</v>
      </c>
      <c r="L7" s="28">
        <v>2</v>
      </c>
      <c r="M7" s="29">
        <v>1</v>
      </c>
      <c r="N7" s="28"/>
      <c r="O7" s="28">
        <v>1</v>
      </c>
      <c r="P7" s="30">
        <v>3</v>
      </c>
      <c r="Q7" s="65">
        <f>IF(H7+2*F7+3*D7&gt;0,H7+2*F7+3*D7,"")</f>
        <v>24</v>
      </c>
      <c r="R7" s="66">
        <f>IF(E7&gt;0,D7/E7,"")</f>
        <v>0.55555555555555558</v>
      </c>
      <c r="S7" s="66">
        <f>IF(G7&gt;0,F7/G7,"")</f>
        <v>0.8</v>
      </c>
      <c r="T7" s="67">
        <f>IF(I7&gt;0,H7/I7,"")</f>
        <v>0.5</v>
      </c>
      <c r="U7" s="68">
        <f>IF(OR(E7&gt;0,G7 &gt;0),(D7+F7)/(E7+G7),"")</f>
        <v>0.6428571428571429</v>
      </c>
      <c r="V7" s="141">
        <f>IF(E7+G7&gt;0,E7+G7,"")</f>
        <v>14</v>
      </c>
      <c r="W7" s="141">
        <f>IF(J7+K7&gt;0,J7+K7,"")</f>
        <v>6</v>
      </c>
      <c r="X7" s="142">
        <f>IF(V7&gt;=$Z$2,U7,0)</f>
        <v>0.6428571428571429</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4</v>
      </c>
      <c r="E8" s="33">
        <v>9</v>
      </c>
      <c r="F8" s="34">
        <v>1</v>
      </c>
      <c r="G8" s="35">
        <v>3</v>
      </c>
      <c r="H8" s="32">
        <v>1</v>
      </c>
      <c r="I8" s="33">
        <v>2</v>
      </c>
      <c r="J8" s="36">
        <v>1</v>
      </c>
      <c r="K8" s="36">
        <v>1</v>
      </c>
      <c r="L8" s="36">
        <v>2</v>
      </c>
      <c r="M8" s="36">
        <v>2</v>
      </c>
      <c r="N8" s="36"/>
      <c r="O8" s="36"/>
      <c r="P8" s="37">
        <v>3</v>
      </c>
      <c r="Q8" s="71">
        <f t="shared" ref="Q8:Q30" si="0">IF(H8+2*F8+3*D8&gt;0,H8+2*F8+3*D8,"")</f>
        <v>15</v>
      </c>
      <c r="R8" s="72">
        <f t="shared" ref="R8:R30" si="1">IF(E8&gt;0,D8/E8,"")</f>
        <v>0.44444444444444442</v>
      </c>
      <c r="S8" s="72">
        <f t="shared" ref="S8:S30" si="2">IF(G8&gt;0,F8/G8,"")</f>
        <v>0.33333333333333331</v>
      </c>
      <c r="T8" s="72">
        <f t="shared" ref="T8:T30" si="3">IF(I8&gt;0,H8/I8,"")</f>
        <v>0.5</v>
      </c>
      <c r="U8" s="73">
        <f t="shared" ref="U8:U30" si="4">IF(OR(E8&gt;0,G8 &gt;0),(D8+F8)/(E8+G8),"")</f>
        <v>0.41666666666666669</v>
      </c>
      <c r="V8" s="141">
        <f t="shared" ref="V8:V30" si="5">IF(E8+G8&gt;0,E8+G8,"")</f>
        <v>12</v>
      </c>
      <c r="W8" s="141">
        <f t="shared" ref="W8:W30" si="6">IF(J8+K8&gt;0,J8+K8,"")</f>
        <v>2</v>
      </c>
      <c r="X8" s="142">
        <f t="shared" ref="X8:X32" si="7">IF(V8&gt;=$Z$2,U8,0)</f>
        <v>0.41666666666666669</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v>0</v>
      </c>
      <c r="E9" s="39">
        <v>1</v>
      </c>
      <c r="F9" s="26">
        <v>0</v>
      </c>
      <c r="G9" s="40">
        <v>1</v>
      </c>
      <c r="H9" s="38"/>
      <c r="I9" s="39"/>
      <c r="J9" s="41">
        <v>2</v>
      </c>
      <c r="K9" s="41">
        <v>2</v>
      </c>
      <c r="L9" s="41">
        <v>1</v>
      </c>
      <c r="M9" s="28">
        <v>1</v>
      </c>
      <c r="N9" s="28"/>
      <c r="O9" s="28">
        <v>1</v>
      </c>
      <c r="P9" s="42">
        <v>3</v>
      </c>
      <c r="Q9" s="74" t="str">
        <f t="shared" si="0"/>
        <v/>
      </c>
      <c r="R9" s="66">
        <f t="shared" si="1"/>
        <v>0</v>
      </c>
      <c r="S9" s="66">
        <f t="shared" si="2"/>
        <v>0</v>
      </c>
      <c r="T9" s="66" t="str">
        <f t="shared" si="3"/>
        <v/>
      </c>
      <c r="U9" s="68">
        <f t="shared" si="4"/>
        <v>0</v>
      </c>
      <c r="V9" s="141">
        <f t="shared" si="5"/>
        <v>2</v>
      </c>
      <c r="W9" s="141">
        <f t="shared" si="6"/>
        <v>4</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c r="E10" s="33"/>
      <c r="F10" s="34">
        <v>2</v>
      </c>
      <c r="G10" s="35">
        <v>3</v>
      </c>
      <c r="H10" s="32">
        <v>3</v>
      </c>
      <c r="I10" s="33">
        <v>5</v>
      </c>
      <c r="J10" s="36">
        <v>1</v>
      </c>
      <c r="K10" s="36">
        <v>2</v>
      </c>
      <c r="L10" s="36">
        <v>2</v>
      </c>
      <c r="M10" s="36">
        <v>4</v>
      </c>
      <c r="N10" s="36"/>
      <c r="O10" s="36">
        <v>3</v>
      </c>
      <c r="P10" s="37">
        <v>1</v>
      </c>
      <c r="Q10" s="71">
        <f t="shared" si="0"/>
        <v>7</v>
      </c>
      <c r="R10" s="72" t="str">
        <f t="shared" si="1"/>
        <v/>
      </c>
      <c r="S10" s="72">
        <f t="shared" si="2"/>
        <v>0.66666666666666663</v>
      </c>
      <c r="T10" s="72">
        <f t="shared" si="3"/>
        <v>0.6</v>
      </c>
      <c r="U10" s="73">
        <f t="shared" si="4"/>
        <v>0.66666666666666663</v>
      </c>
      <c r="V10" s="141">
        <f t="shared" si="5"/>
        <v>3</v>
      </c>
      <c r="W10" s="141">
        <f t="shared" si="6"/>
        <v>3</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1</v>
      </c>
      <c r="E11" s="39">
        <v>1</v>
      </c>
      <c r="F11" s="26">
        <v>5</v>
      </c>
      <c r="G11" s="40">
        <v>10</v>
      </c>
      <c r="H11" s="38">
        <v>5</v>
      </c>
      <c r="I11" s="39">
        <v>6</v>
      </c>
      <c r="J11" s="41">
        <v>4</v>
      </c>
      <c r="K11" s="41">
        <v>9</v>
      </c>
      <c r="L11" s="41">
        <v>6</v>
      </c>
      <c r="M11" s="28">
        <v>2</v>
      </c>
      <c r="N11" s="28"/>
      <c r="O11" s="28">
        <v>1</v>
      </c>
      <c r="P11" s="42">
        <v>3</v>
      </c>
      <c r="Q11" s="74">
        <f t="shared" si="0"/>
        <v>18</v>
      </c>
      <c r="R11" s="66">
        <f t="shared" si="1"/>
        <v>1</v>
      </c>
      <c r="S11" s="66">
        <f t="shared" si="2"/>
        <v>0.5</v>
      </c>
      <c r="T11" s="66">
        <f t="shared" si="3"/>
        <v>0.83333333333333337</v>
      </c>
      <c r="U11" s="68">
        <f t="shared" si="4"/>
        <v>0.54545454545454541</v>
      </c>
      <c r="V11" s="141">
        <f t="shared" si="5"/>
        <v>11</v>
      </c>
      <c r="W11" s="141">
        <f t="shared" si="6"/>
        <v>13</v>
      </c>
      <c r="X11" s="142">
        <f t="shared" si="7"/>
        <v>0.54545454545454541</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0</v>
      </c>
      <c r="E12" s="33">
        <v>1</v>
      </c>
      <c r="F12" s="34">
        <v>3</v>
      </c>
      <c r="G12" s="35">
        <v>5</v>
      </c>
      <c r="H12" s="32">
        <v>3</v>
      </c>
      <c r="I12" s="33">
        <v>6</v>
      </c>
      <c r="J12" s="36">
        <v>1</v>
      </c>
      <c r="K12" s="36">
        <v>3</v>
      </c>
      <c r="L12" s="36">
        <v>1</v>
      </c>
      <c r="M12" s="36">
        <v>3</v>
      </c>
      <c r="N12" s="36"/>
      <c r="O12" s="36">
        <v>2</v>
      </c>
      <c r="P12" s="37">
        <v>2</v>
      </c>
      <c r="Q12" s="71">
        <f t="shared" si="0"/>
        <v>9</v>
      </c>
      <c r="R12" s="72">
        <f t="shared" si="1"/>
        <v>0</v>
      </c>
      <c r="S12" s="72">
        <f t="shared" si="2"/>
        <v>0.6</v>
      </c>
      <c r="T12" s="72">
        <f t="shared" si="3"/>
        <v>0.5</v>
      </c>
      <c r="U12" s="73">
        <f t="shared" si="4"/>
        <v>0.5</v>
      </c>
      <c r="V12" s="141">
        <f t="shared" si="5"/>
        <v>6</v>
      </c>
      <c r="W12" s="141">
        <f t="shared" si="6"/>
        <v>4</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c r="E14" s="33"/>
      <c r="F14" s="34">
        <v>2</v>
      </c>
      <c r="G14" s="35">
        <v>2</v>
      </c>
      <c r="H14" s="32">
        <v>0</v>
      </c>
      <c r="I14" s="33">
        <v>2</v>
      </c>
      <c r="J14" s="36">
        <v>1</v>
      </c>
      <c r="K14" s="36">
        <v>1</v>
      </c>
      <c r="L14" s="36">
        <v>5</v>
      </c>
      <c r="M14" s="36">
        <v>2</v>
      </c>
      <c r="N14" s="36"/>
      <c r="O14" s="36">
        <v>1</v>
      </c>
      <c r="P14" s="37"/>
      <c r="Q14" s="71">
        <f t="shared" si="0"/>
        <v>4</v>
      </c>
      <c r="R14" s="72" t="str">
        <f t="shared" si="1"/>
        <v/>
      </c>
      <c r="S14" s="72">
        <f t="shared" si="2"/>
        <v>1</v>
      </c>
      <c r="T14" s="72">
        <f t="shared" si="3"/>
        <v>0</v>
      </c>
      <c r="U14" s="73">
        <f t="shared" si="4"/>
        <v>1</v>
      </c>
      <c r="V14" s="141">
        <f t="shared" si="5"/>
        <v>2</v>
      </c>
      <c r="W14" s="141">
        <f t="shared" si="6"/>
        <v>2</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v>1</v>
      </c>
      <c r="D15" s="38">
        <v>0</v>
      </c>
      <c r="E15" s="39">
        <v>1</v>
      </c>
      <c r="F15" s="26"/>
      <c r="G15" s="40"/>
      <c r="H15" s="38"/>
      <c r="I15" s="39"/>
      <c r="J15" s="41"/>
      <c r="K15" s="41">
        <v>2</v>
      </c>
      <c r="L15" s="41">
        <v>1</v>
      </c>
      <c r="M15" s="28"/>
      <c r="N15" s="28"/>
      <c r="O15" s="28">
        <v>1</v>
      </c>
      <c r="P15" s="42"/>
      <c r="Q15" s="74" t="str">
        <f t="shared" si="0"/>
        <v/>
      </c>
      <c r="R15" s="66">
        <f t="shared" si="1"/>
        <v>0</v>
      </c>
      <c r="S15" s="66" t="str">
        <f t="shared" si="2"/>
        <v/>
      </c>
      <c r="T15" s="66" t="str">
        <f t="shared" si="3"/>
        <v/>
      </c>
      <c r="U15" s="68">
        <f t="shared" si="4"/>
        <v>0</v>
      </c>
      <c r="V15" s="141">
        <f t="shared" si="5"/>
        <v>1</v>
      </c>
      <c r="W15" s="141">
        <f t="shared" si="6"/>
        <v>2</v>
      </c>
      <c r="X15" s="142">
        <f t="shared" si="7"/>
        <v>0</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2"/>
      <c r="E16" s="33"/>
      <c r="F16" s="34">
        <v>3</v>
      </c>
      <c r="G16" s="35">
        <v>3</v>
      </c>
      <c r="H16" s="32"/>
      <c r="I16" s="33"/>
      <c r="J16" s="36"/>
      <c r="K16" s="36">
        <v>2</v>
      </c>
      <c r="L16" s="36"/>
      <c r="M16" s="36"/>
      <c r="N16" s="36"/>
      <c r="O16" s="36"/>
      <c r="P16" s="37">
        <v>1</v>
      </c>
      <c r="Q16" s="71">
        <f t="shared" si="0"/>
        <v>6</v>
      </c>
      <c r="R16" s="72" t="str">
        <f t="shared" si="1"/>
        <v/>
      </c>
      <c r="S16" s="72">
        <f t="shared" si="2"/>
        <v>1</v>
      </c>
      <c r="T16" s="72" t="str">
        <f t="shared" si="3"/>
        <v/>
      </c>
      <c r="U16" s="73">
        <f t="shared" si="4"/>
        <v>1</v>
      </c>
      <c r="V16" s="141">
        <f t="shared" si="5"/>
        <v>3</v>
      </c>
      <c r="W16" s="141">
        <f t="shared" si="6"/>
        <v>2</v>
      </c>
      <c r="X16" s="142">
        <f t="shared" si="7"/>
        <v>0</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v>1</v>
      </c>
      <c r="D17" s="38"/>
      <c r="E17" s="39"/>
      <c r="F17" s="26"/>
      <c r="G17" s="40"/>
      <c r="H17" s="38"/>
      <c r="I17" s="39"/>
      <c r="J17" s="41"/>
      <c r="K17" s="41"/>
      <c r="L17" s="41"/>
      <c r="M17" s="28"/>
      <c r="N17" s="28"/>
      <c r="O17" s="28">
        <v>1</v>
      </c>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v>1</v>
      </c>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v>2</v>
      </c>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2</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10</v>
      </c>
      <c r="E31" s="79">
        <f t="shared" ref="E31:N31" si="11">SUM(E7:E30)</f>
        <v>22</v>
      </c>
      <c r="F31" s="78">
        <f t="shared" si="11"/>
        <v>20</v>
      </c>
      <c r="G31" s="80">
        <f t="shared" si="11"/>
        <v>32</v>
      </c>
      <c r="H31" s="79">
        <f t="shared" si="11"/>
        <v>13</v>
      </c>
      <c r="I31" s="80">
        <f t="shared" si="11"/>
        <v>23</v>
      </c>
      <c r="J31" s="79">
        <f t="shared" si="11"/>
        <v>14</v>
      </c>
      <c r="K31" s="79">
        <f t="shared" si="11"/>
        <v>26</v>
      </c>
      <c r="L31" s="79">
        <f t="shared" si="11"/>
        <v>20</v>
      </c>
      <c r="M31" s="79">
        <f t="shared" si="11"/>
        <v>15</v>
      </c>
      <c r="N31" s="79">
        <f t="shared" si="11"/>
        <v>0</v>
      </c>
      <c r="O31" s="79">
        <f>SUM(O7:O30)</f>
        <v>11</v>
      </c>
      <c r="P31" s="81">
        <f>SUM(P7:P30)</f>
        <v>16</v>
      </c>
      <c r="Q31" s="82">
        <f>IF(H31+2*F31+3*D31&gt;0,H31+2*F31+3*D31,IF(C4&gt;0,C4,""))</f>
        <v>83</v>
      </c>
      <c r="R31" s="83">
        <f>IF(E31&gt;0,D31/E31,"")</f>
        <v>0.45454545454545453</v>
      </c>
      <c r="S31" s="83">
        <f>IF(G31&gt;0,F31/G31,"")</f>
        <v>0.625</v>
      </c>
      <c r="T31" s="83">
        <f>IF(I31&gt;0,H31/I31,"")</f>
        <v>0.56521739130434778</v>
      </c>
      <c r="U31" s="84">
        <f>IF(OR(E31&gt;0,G31 &gt;0),(D31+F31)/(E31+G31),"")</f>
        <v>0.55555555555555558</v>
      </c>
      <c r="V31" s="141">
        <f>IF(E31+G31&gt;0,E31+G31,"")</f>
        <v>54</v>
      </c>
      <c r="W31" s="141">
        <f>IF(J31+K31&gt;0,J31+K31,"")</f>
        <v>40</v>
      </c>
      <c r="X31" s="142">
        <f t="shared" si="7"/>
        <v>0.55555555555555558</v>
      </c>
      <c r="Y31" s="142">
        <f>IF(I31&gt;=$Z$2,T31,0)</f>
        <v>0.56521739130434778</v>
      </c>
      <c r="Z31" s="141"/>
      <c r="AA31" s="69"/>
    </row>
    <row r="32" spans="1:27" s="63" customFormat="1" ht="17.25" thickTop="1" thickBot="1" x14ac:dyDescent="0.3">
      <c r="B32" s="85" t="s">
        <v>145</v>
      </c>
      <c r="C32" s="47">
        <f>IF(SUM(D32:P32)&gt;0,1,"")</f>
        <v>1</v>
      </c>
      <c r="D32" s="48">
        <v>2</v>
      </c>
      <c r="E32" s="49">
        <v>6</v>
      </c>
      <c r="F32" s="48">
        <v>17</v>
      </c>
      <c r="G32" s="50">
        <v>46</v>
      </c>
      <c r="H32" s="49">
        <v>7</v>
      </c>
      <c r="I32" s="50">
        <v>18</v>
      </c>
      <c r="J32" s="49">
        <v>12</v>
      </c>
      <c r="K32" s="49">
        <v>15</v>
      </c>
      <c r="L32" s="49">
        <v>3</v>
      </c>
      <c r="M32" s="49">
        <v>5</v>
      </c>
      <c r="N32" s="49">
        <v>1</v>
      </c>
      <c r="O32" s="49">
        <v>18</v>
      </c>
      <c r="P32" s="51">
        <v>18</v>
      </c>
      <c r="Q32" s="86">
        <f>IF(H32+2*F32+3*D32&gt;0,H32+2*F32+3*D32,IF(D4&gt;0,D4,""))</f>
        <v>47</v>
      </c>
      <c r="R32" s="87">
        <f>IF(E32&gt;0,D32/E32,"")</f>
        <v>0.33333333333333331</v>
      </c>
      <c r="S32" s="87">
        <f>IF(G32&gt;0,F32/G32,"")</f>
        <v>0.36956521739130432</v>
      </c>
      <c r="T32" s="87">
        <f>IF(I32&gt;0,H32/I32,"")</f>
        <v>0.3888888888888889</v>
      </c>
      <c r="U32" s="88">
        <f>IF(OR(E32&gt;0,G32 &gt;0),(D32+F32)/(E32+G32),"")</f>
        <v>0.36538461538461536</v>
      </c>
      <c r="V32" s="141">
        <f>IF(E32+G32&gt;0,E32+G32,"")</f>
        <v>52</v>
      </c>
      <c r="W32" s="141">
        <f>IF(J32+K32&gt;0,J32+K32,"")</f>
        <v>27</v>
      </c>
      <c r="X32" s="142">
        <f t="shared" si="7"/>
        <v>0.36538461538461536</v>
      </c>
      <c r="Y32" s="142">
        <f t="shared" si="8"/>
        <v>0.3888888888888889</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24</v>
      </c>
      <c r="C36" s="189" t="str">
        <f t="array" ref="C36">IFERROR(INDEX($AA$7:$AA$30,SMALL(IF(Q$7:Q$30=$B$36,ROW(Q$7:Q$30)-6),ROW(Q7)-6))," ")</f>
        <v>P Watt, 24</v>
      </c>
      <c r="D36" s="187"/>
      <c r="E36" s="188">
        <f>MAX(W$7:W$30)</f>
        <v>13</v>
      </c>
      <c r="F36" s="189" t="str">
        <f t="array" ref="F36">IFERROR(INDEX($AA$7:$AA$30,SMALL(IF(W$7:W$30=$E$36,ROW(W$7:W$30)-6),ROW(W7)-6))," ")</f>
        <v>C Louderback, 23</v>
      </c>
      <c r="G36"/>
      <c r="H36" s="188">
        <f>MAX(L$7:L$30)</f>
        <v>6</v>
      </c>
      <c r="I36" s="189" t="str">
        <f t="array" ref="I36">IFERROR(INDEX($AA$7:$AA$30,SMALL(IF(L$7:L$30=$H$36,ROW(L$7:L$30)-6),ROW(L7)-6))," ")</f>
        <v>C Louderback, 23</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P Watt, 24</v>
      </c>
      <c r="D42" s="187"/>
      <c r="E42"/>
      <c r="F42" s="193" t="str">
        <f>TRIM(F36)</f>
        <v>C Louderback, 23</v>
      </c>
      <c r="G42"/>
      <c r="H42"/>
      <c r="I42" s="193" t="str">
        <f>TRIM(I36)</f>
        <v>C Louderback, 23</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15" priority="3" stopIfTrue="1">
      <formula>$C$4&lt;&gt;$Q$31</formula>
    </cfRule>
  </conditionalFormatting>
  <conditionalFormatting sqref="Q32">
    <cfRule type="expression" dxfId="1014" priority="2" stopIfTrue="1">
      <formula>$D$4&lt;&gt;$Q$32</formula>
    </cfRule>
  </conditionalFormatting>
  <conditionalFormatting sqref="A2">
    <cfRule type="cellIs" dxfId="1013"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B60"/>
  <sheetViews>
    <sheetView zoomScale="80" zoomScaleNormal="80" workbookViewId="0">
      <selection activeCell="C30" sqref="C30"/>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t="s">
        <v>186</v>
      </c>
      <c r="D2" s="287"/>
      <c r="E2" s="287"/>
      <c r="F2" s="288"/>
      <c r="G2" s="57"/>
      <c r="H2" s="289" t="s">
        <v>113</v>
      </c>
      <c r="I2" s="289"/>
      <c r="J2" s="289"/>
      <c r="K2" s="290">
        <v>43155</v>
      </c>
      <c r="L2" s="290"/>
      <c r="M2" s="290"/>
      <c r="O2" s="54"/>
      <c r="P2" s="54"/>
      <c r="Q2" s="54"/>
      <c r="R2" s="54"/>
      <c r="S2" s="54"/>
      <c r="T2" s="54"/>
      <c r="X2" s="139" t="str">
        <f>IF(OR($H$4=1,$J$4=1),CONCATENATE($C$2,": ",MONTH($K$2),"/",DAY($K$2),"/",YEAR($K$2)-2000, " **" ),CONCATENATE($C$2,": ",MONTH($K$2),"/",DAY($K$2),"/",YEAR($K$2)-2000))</f>
        <v>Big Horn: 2/24/18</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73, Big Horn 62 </v>
      </c>
    </row>
    <row r="4" spans="1:28" ht="13.5" thickBot="1" x14ac:dyDescent="0.35">
      <c r="B4" s="56" t="s">
        <v>118</v>
      </c>
      <c r="C4" s="22">
        <v>73</v>
      </c>
      <c r="D4" s="22">
        <v>62</v>
      </c>
      <c r="E4" s="89"/>
      <c r="G4" s="60">
        <f>IF(OR($L$4=1,$C$4&gt;$D$4),1,"")</f>
        <v>1</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0</v>
      </c>
      <c r="E7" s="25">
        <v>2</v>
      </c>
      <c r="F7" s="26">
        <v>9</v>
      </c>
      <c r="G7" s="27">
        <v>15</v>
      </c>
      <c r="H7" s="24">
        <v>2</v>
      </c>
      <c r="I7" s="25">
        <v>4</v>
      </c>
      <c r="J7" s="28">
        <v>5</v>
      </c>
      <c r="K7" s="28">
        <v>7</v>
      </c>
      <c r="L7" s="28">
        <v>4</v>
      </c>
      <c r="M7" s="29"/>
      <c r="N7" s="28"/>
      <c r="O7" s="28">
        <v>1</v>
      </c>
      <c r="P7" s="30">
        <v>3</v>
      </c>
      <c r="Q7" s="65">
        <f>IF(H7+2*F7+3*D7&gt;0,H7+2*F7+3*D7,"")</f>
        <v>20</v>
      </c>
      <c r="R7" s="66">
        <f>IF(E7&gt;0,D7/E7,"")</f>
        <v>0</v>
      </c>
      <c r="S7" s="66">
        <f>IF(G7&gt;0,F7/G7,"")</f>
        <v>0.6</v>
      </c>
      <c r="T7" s="67">
        <f>IF(I7&gt;0,H7/I7,"")</f>
        <v>0.5</v>
      </c>
      <c r="U7" s="68">
        <f>IF(OR(E7&gt;0,G7 &gt;0),(D7+F7)/(E7+G7),"")</f>
        <v>0.52941176470588236</v>
      </c>
      <c r="V7" s="141">
        <f>IF(E7+G7&gt;0,E7+G7,"")</f>
        <v>17</v>
      </c>
      <c r="W7" s="141">
        <f>IF(J7+K7&gt;0,J7+K7,"")</f>
        <v>12</v>
      </c>
      <c r="X7" s="142">
        <f>IF(V7&gt;=$Z$2,U7,0)</f>
        <v>0.52941176470588236</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2</v>
      </c>
      <c r="E8" s="33">
        <v>5</v>
      </c>
      <c r="F8" s="34">
        <v>0</v>
      </c>
      <c r="G8" s="35">
        <v>1</v>
      </c>
      <c r="H8" s="32">
        <v>4</v>
      </c>
      <c r="I8" s="33">
        <v>4</v>
      </c>
      <c r="J8" s="36"/>
      <c r="K8" s="36">
        <v>1</v>
      </c>
      <c r="L8" s="36">
        <v>1</v>
      </c>
      <c r="M8" s="36">
        <v>1</v>
      </c>
      <c r="N8" s="36"/>
      <c r="O8" s="36">
        <v>2</v>
      </c>
      <c r="P8" s="37"/>
      <c r="Q8" s="71">
        <f t="shared" ref="Q8:Q30" si="0">IF(H8+2*F8+3*D8&gt;0,H8+2*F8+3*D8,"")</f>
        <v>10</v>
      </c>
      <c r="R8" s="72">
        <f t="shared" ref="R8:R30" si="1">IF(E8&gt;0,D8/E8,"")</f>
        <v>0.4</v>
      </c>
      <c r="S8" s="72">
        <f t="shared" ref="S8:S30" si="2">IF(G8&gt;0,F8/G8,"")</f>
        <v>0</v>
      </c>
      <c r="T8" s="72">
        <f t="shared" ref="T8:T30" si="3">IF(I8&gt;0,H8/I8,"")</f>
        <v>1</v>
      </c>
      <c r="U8" s="73">
        <f t="shared" ref="U8:U30" si="4">IF(OR(E8&gt;0,G8 &gt;0),(D8+F8)/(E8+G8),"")</f>
        <v>0.33333333333333331</v>
      </c>
      <c r="V8" s="141">
        <f t="shared" ref="V8:V30" si="5">IF(E8+G8&gt;0,E8+G8,"")</f>
        <v>6</v>
      </c>
      <c r="W8" s="141">
        <f t="shared" ref="W8:W30" si="6">IF(J8+K8&gt;0,J8+K8,"")</f>
        <v>1</v>
      </c>
      <c r="X8" s="142">
        <f t="shared" ref="X8:X32" si="7">IF(V8&gt;=$Z$2,U8,0)</f>
        <v>0</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c r="E9" s="39"/>
      <c r="F9" s="26">
        <v>1</v>
      </c>
      <c r="G9" s="40">
        <v>2</v>
      </c>
      <c r="H9" s="38"/>
      <c r="I9" s="39"/>
      <c r="J9" s="41">
        <v>2</v>
      </c>
      <c r="K9" s="41">
        <v>1</v>
      </c>
      <c r="L9" s="41">
        <v>1</v>
      </c>
      <c r="M9" s="28">
        <v>1</v>
      </c>
      <c r="N9" s="28"/>
      <c r="O9" s="28">
        <v>3</v>
      </c>
      <c r="P9" s="42">
        <v>4</v>
      </c>
      <c r="Q9" s="74">
        <f t="shared" si="0"/>
        <v>2</v>
      </c>
      <c r="R9" s="66" t="str">
        <f t="shared" si="1"/>
        <v/>
      </c>
      <c r="S9" s="66">
        <f t="shared" si="2"/>
        <v>0.5</v>
      </c>
      <c r="T9" s="66" t="str">
        <f t="shared" si="3"/>
        <v/>
      </c>
      <c r="U9" s="68">
        <f t="shared" si="4"/>
        <v>0.5</v>
      </c>
      <c r="V9" s="141">
        <f t="shared" si="5"/>
        <v>2</v>
      </c>
      <c r="W9" s="141">
        <f t="shared" si="6"/>
        <v>3</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c r="E10" s="33"/>
      <c r="F10" s="34">
        <v>0</v>
      </c>
      <c r="G10" s="35">
        <v>2</v>
      </c>
      <c r="H10" s="32">
        <v>3</v>
      </c>
      <c r="I10" s="33">
        <v>4</v>
      </c>
      <c r="J10" s="36">
        <v>1</v>
      </c>
      <c r="K10" s="36">
        <v>2</v>
      </c>
      <c r="L10" s="36">
        <v>3</v>
      </c>
      <c r="M10" s="36">
        <v>2</v>
      </c>
      <c r="N10" s="36"/>
      <c r="O10" s="36">
        <v>2</v>
      </c>
      <c r="P10" s="37">
        <v>5</v>
      </c>
      <c r="Q10" s="71">
        <f t="shared" si="0"/>
        <v>3</v>
      </c>
      <c r="R10" s="72" t="str">
        <f t="shared" si="1"/>
        <v/>
      </c>
      <c r="S10" s="72">
        <f t="shared" si="2"/>
        <v>0</v>
      </c>
      <c r="T10" s="72">
        <f t="shared" si="3"/>
        <v>0.75</v>
      </c>
      <c r="U10" s="73">
        <f t="shared" si="4"/>
        <v>0</v>
      </c>
      <c r="V10" s="141">
        <f t="shared" si="5"/>
        <v>2</v>
      </c>
      <c r="W10" s="141">
        <f t="shared" si="6"/>
        <v>3</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1</v>
      </c>
      <c r="E11" s="39">
        <v>4</v>
      </c>
      <c r="F11" s="26">
        <v>10</v>
      </c>
      <c r="G11" s="40">
        <v>17</v>
      </c>
      <c r="H11" s="38">
        <v>7</v>
      </c>
      <c r="I11" s="39">
        <v>12</v>
      </c>
      <c r="J11" s="41">
        <v>3</v>
      </c>
      <c r="K11" s="41">
        <v>6</v>
      </c>
      <c r="L11" s="41">
        <v>1</v>
      </c>
      <c r="M11" s="28">
        <v>3</v>
      </c>
      <c r="N11" s="28"/>
      <c r="O11" s="28">
        <v>3</v>
      </c>
      <c r="P11" s="42">
        <v>3</v>
      </c>
      <c r="Q11" s="74">
        <f t="shared" si="0"/>
        <v>30</v>
      </c>
      <c r="R11" s="66">
        <f t="shared" si="1"/>
        <v>0.25</v>
      </c>
      <c r="S11" s="66">
        <f t="shared" si="2"/>
        <v>0.58823529411764708</v>
      </c>
      <c r="T11" s="66">
        <f t="shared" si="3"/>
        <v>0.58333333333333337</v>
      </c>
      <c r="U11" s="68">
        <f t="shared" si="4"/>
        <v>0.52380952380952384</v>
      </c>
      <c r="V11" s="141">
        <f t="shared" si="5"/>
        <v>21</v>
      </c>
      <c r="W11" s="141">
        <f t="shared" si="6"/>
        <v>9</v>
      </c>
      <c r="X11" s="142">
        <f t="shared" si="7"/>
        <v>0.52380952380952384</v>
      </c>
      <c r="Y11" s="142">
        <f t="shared" si="8"/>
        <v>0.58333333333333337</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c r="E12" s="33"/>
      <c r="F12" s="34">
        <v>0</v>
      </c>
      <c r="G12" s="35">
        <v>3</v>
      </c>
      <c r="H12" s="32">
        <v>0</v>
      </c>
      <c r="I12" s="33">
        <v>2</v>
      </c>
      <c r="J12" s="36">
        <v>1</v>
      </c>
      <c r="K12" s="36">
        <v>4</v>
      </c>
      <c r="L12" s="36">
        <v>2</v>
      </c>
      <c r="M12" s="36">
        <v>1</v>
      </c>
      <c r="N12" s="36"/>
      <c r="O12" s="36">
        <v>3</v>
      </c>
      <c r="P12" s="37">
        <v>4</v>
      </c>
      <c r="Q12" s="71" t="str">
        <f t="shared" si="0"/>
        <v/>
      </c>
      <c r="R12" s="72" t="str">
        <f t="shared" si="1"/>
        <v/>
      </c>
      <c r="S12" s="72">
        <f t="shared" si="2"/>
        <v>0</v>
      </c>
      <c r="T12" s="72">
        <f t="shared" si="3"/>
        <v>0</v>
      </c>
      <c r="U12" s="73">
        <f t="shared" si="4"/>
        <v>0</v>
      </c>
      <c r="V12" s="141">
        <f t="shared" si="5"/>
        <v>3</v>
      </c>
      <c r="W12" s="141">
        <f t="shared" si="6"/>
        <v>5</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c r="E14" s="33"/>
      <c r="F14" s="34">
        <v>1</v>
      </c>
      <c r="G14" s="35">
        <v>3</v>
      </c>
      <c r="H14" s="32">
        <v>6</v>
      </c>
      <c r="I14" s="33">
        <v>8</v>
      </c>
      <c r="J14" s="36">
        <v>2</v>
      </c>
      <c r="K14" s="36">
        <v>1</v>
      </c>
      <c r="L14" s="36">
        <v>1</v>
      </c>
      <c r="M14" s="36">
        <v>1</v>
      </c>
      <c r="N14" s="36"/>
      <c r="O14" s="36">
        <v>1</v>
      </c>
      <c r="P14" s="37">
        <v>2</v>
      </c>
      <c r="Q14" s="71">
        <f t="shared" si="0"/>
        <v>8</v>
      </c>
      <c r="R14" s="72" t="str">
        <f t="shared" si="1"/>
        <v/>
      </c>
      <c r="S14" s="72">
        <f t="shared" si="2"/>
        <v>0.33333333333333331</v>
      </c>
      <c r="T14" s="72">
        <f t="shared" si="3"/>
        <v>0.75</v>
      </c>
      <c r="U14" s="73">
        <f t="shared" si="4"/>
        <v>0.33333333333333331</v>
      </c>
      <c r="V14" s="141">
        <f t="shared" si="5"/>
        <v>3</v>
      </c>
      <c r="W14" s="141">
        <f t="shared" si="6"/>
        <v>3</v>
      </c>
      <c r="X14" s="142">
        <f t="shared" si="7"/>
        <v>0</v>
      </c>
      <c r="Y14" s="142">
        <f t="shared" si="8"/>
        <v>0.75</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v>2</v>
      </c>
      <c r="K30" s="41">
        <v>2</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4</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3</v>
      </c>
      <c r="E31" s="79">
        <f t="shared" ref="E31:N31" si="11">SUM(E7:E30)</f>
        <v>11</v>
      </c>
      <c r="F31" s="78">
        <f t="shared" si="11"/>
        <v>21</v>
      </c>
      <c r="G31" s="80">
        <f t="shared" si="11"/>
        <v>43</v>
      </c>
      <c r="H31" s="79">
        <f t="shared" si="11"/>
        <v>22</v>
      </c>
      <c r="I31" s="80">
        <f t="shared" si="11"/>
        <v>34</v>
      </c>
      <c r="J31" s="79">
        <f t="shared" si="11"/>
        <v>16</v>
      </c>
      <c r="K31" s="79">
        <f t="shared" si="11"/>
        <v>24</v>
      </c>
      <c r="L31" s="79">
        <f t="shared" si="11"/>
        <v>13</v>
      </c>
      <c r="M31" s="79">
        <f t="shared" si="11"/>
        <v>9</v>
      </c>
      <c r="N31" s="79">
        <f t="shared" si="11"/>
        <v>0</v>
      </c>
      <c r="O31" s="79">
        <f>SUM(O7:O30)</f>
        <v>15</v>
      </c>
      <c r="P31" s="81">
        <f>SUM(P7:P30)</f>
        <v>21</v>
      </c>
      <c r="Q31" s="82">
        <f>IF(H31+2*F31+3*D31&gt;0,H31+2*F31+3*D31,IF(C4&gt;0,C4,""))</f>
        <v>73</v>
      </c>
      <c r="R31" s="83">
        <f>IF(E31&gt;0,D31/E31,"")</f>
        <v>0.27272727272727271</v>
      </c>
      <c r="S31" s="83">
        <f>IF(G31&gt;0,F31/G31,"")</f>
        <v>0.48837209302325579</v>
      </c>
      <c r="T31" s="83">
        <f>IF(I31&gt;0,H31/I31,"")</f>
        <v>0.6470588235294118</v>
      </c>
      <c r="U31" s="84">
        <f>IF(OR(E31&gt;0,G31 &gt;0),(D31+F31)/(E31+G31),"")</f>
        <v>0.44444444444444442</v>
      </c>
      <c r="V31" s="141">
        <f>IF(E31+G31&gt;0,E31+G31,"")</f>
        <v>54</v>
      </c>
      <c r="W31" s="141">
        <f>IF(J31+K31&gt;0,J31+K31,"")</f>
        <v>40</v>
      </c>
      <c r="X31" s="142">
        <f t="shared" si="7"/>
        <v>0.44444444444444442</v>
      </c>
      <c r="Y31" s="142">
        <f>IF(I31&gt;=$Z$2,T31,0)</f>
        <v>0.6470588235294118</v>
      </c>
      <c r="Z31" s="141"/>
      <c r="AA31" s="69"/>
    </row>
    <row r="32" spans="1:27" s="63" customFormat="1" ht="17.25" thickTop="1" thickBot="1" x14ac:dyDescent="0.3">
      <c r="B32" s="85" t="s">
        <v>145</v>
      </c>
      <c r="C32" s="47">
        <f>IF(SUM(D32:P32)&gt;0,1,"")</f>
        <v>1</v>
      </c>
      <c r="D32" s="48">
        <v>5</v>
      </c>
      <c r="E32" s="49">
        <v>21</v>
      </c>
      <c r="F32" s="48">
        <v>17</v>
      </c>
      <c r="G32" s="50">
        <v>36</v>
      </c>
      <c r="H32" s="49">
        <v>13</v>
      </c>
      <c r="I32" s="50">
        <v>20</v>
      </c>
      <c r="J32" s="49">
        <v>13</v>
      </c>
      <c r="K32" s="49">
        <v>18</v>
      </c>
      <c r="L32" s="49">
        <v>7</v>
      </c>
      <c r="M32" s="49">
        <v>3</v>
      </c>
      <c r="N32" s="49"/>
      <c r="O32" s="49">
        <v>22</v>
      </c>
      <c r="P32" s="51">
        <v>28</v>
      </c>
      <c r="Q32" s="86">
        <f>IF(H32+2*F32+3*D32&gt;0,H32+2*F32+3*D32,IF(D4&gt;0,D4,""))</f>
        <v>62</v>
      </c>
      <c r="R32" s="87">
        <f>IF(E32&gt;0,D32/E32,"")</f>
        <v>0.23809523809523808</v>
      </c>
      <c r="S32" s="87">
        <f>IF(G32&gt;0,F32/G32,"")</f>
        <v>0.47222222222222221</v>
      </c>
      <c r="T32" s="87">
        <f>IF(I32&gt;0,H32/I32,"")</f>
        <v>0.65</v>
      </c>
      <c r="U32" s="88">
        <f>IF(OR(E32&gt;0,G32 &gt;0),(D32+F32)/(E32+G32),"")</f>
        <v>0.38596491228070173</v>
      </c>
      <c r="V32" s="141">
        <f>IF(E32+G32&gt;0,E32+G32,"")</f>
        <v>57</v>
      </c>
      <c r="W32" s="141">
        <f>IF(J32+K32&gt;0,J32+K32,"")</f>
        <v>31</v>
      </c>
      <c r="X32" s="142">
        <f t="shared" si="7"/>
        <v>0.38596491228070173</v>
      </c>
      <c r="Y32" s="142">
        <f t="shared" si="8"/>
        <v>0.65</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30</v>
      </c>
      <c r="C36" s="189" t="str">
        <f t="array" ref="C36">IFERROR(INDEX($AA$7:$AA$30,SMALL(IF(Q$7:Q$30=$B$36,ROW(Q$7:Q$30)-6),ROW(Q7)-6))," ")</f>
        <v>C Louderback, 23</v>
      </c>
      <c r="D36" s="187"/>
      <c r="E36" s="188">
        <f>MAX(W$7:W$30)</f>
        <v>12</v>
      </c>
      <c r="F36" s="189" t="str">
        <f t="array" ref="F36">IFERROR(INDEX($AA$7:$AA$30,SMALL(IF(W$7:W$30=$E$36,ROW(W$7:W$30)-6),ROW(W7)-6))," ")</f>
        <v>P Watt, 24</v>
      </c>
      <c r="G36"/>
      <c r="H36" s="188">
        <f>MAX(L$7:L$30)</f>
        <v>4</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C Louderback, 23</v>
      </c>
      <c r="D42" s="187"/>
      <c r="E42"/>
      <c r="F42" s="193" t="str">
        <f>TRIM(F36)</f>
        <v>P Watt, 24</v>
      </c>
      <c r="G42"/>
      <c r="H42"/>
      <c r="I42" s="193" t="str">
        <f>TRIM(I36)</f>
        <v>P Watt, 24</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12" priority="3" stopIfTrue="1">
      <formula>$C$4&lt;&gt;$Q$31</formula>
    </cfRule>
  </conditionalFormatting>
  <conditionalFormatting sqref="Q32">
    <cfRule type="expression" dxfId="1011" priority="2" stopIfTrue="1">
      <formula>$D$4&lt;&gt;$Q$32</formula>
    </cfRule>
  </conditionalFormatting>
  <conditionalFormatting sqref="A2">
    <cfRule type="cellIs" dxfId="1010"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B60"/>
  <sheetViews>
    <sheetView zoomScale="80" zoomScaleNormal="80" workbookViewId="0">
      <selection activeCell="E22" sqref="E22"/>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t="s">
        <v>587</v>
      </c>
      <c r="D2" s="287"/>
      <c r="E2" s="287"/>
      <c r="F2" s="288"/>
      <c r="G2" s="57"/>
      <c r="H2" s="289" t="s">
        <v>113</v>
      </c>
      <c r="I2" s="289"/>
      <c r="J2" s="289"/>
      <c r="K2" s="290">
        <v>43155</v>
      </c>
      <c r="L2" s="290"/>
      <c r="M2" s="290"/>
      <c r="O2" s="54"/>
      <c r="P2" s="54"/>
      <c r="Q2" s="54"/>
      <c r="R2" s="54"/>
      <c r="S2" s="54"/>
      <c r="T2" s="54"/>
      <c r="X2" s="139" t="str">
        <f>IF(OR($H$4=1,$J$4=1),CONCATENATE($C$2,": ",MONTH($K$2),"/",DAY($K$2),"/",YEAR($K$2)-2000, " **" ),CONCATENATE($C$2,": ",MONTH($K$2),"/",DAY($K$2),"/",YEAR($K$2)-2000))</f>
        <v>Wright  : 2/24/18</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82, Wright   56 </v>
      </c>
    </row>
    <row r="4" spans="1:28" ht="13.5" thickBot="1" x14ac:dyDescent="0.35">
      <c r="B4" s="56" t="s">
        <v>118</v>
      </c>
      <c r="C4" s="22">
        <v>82</v>
      </c>
      <c r="D4" s="22">
        <v>56</v>
      </c>
      <c r="E4" s="89"/>
      <c r="G4" s="60">
        <f>IF(OR($L$4=1,$C$4&gt;$D$4),1,"")</f>
        <v>1</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6</v>
      </c>
      <c r="E7" s="25">
        <v>10</v>
      </c>
      <c r="F7" s="26">
        <v>4</v>
      </c>
      <c r="G7" s="27">
        <v>4</v>
      </c>
      <c r="H7" s="24">
        <v>4</v>
      </c>
      <c r="I7" s="25">
        <v>5</v>
      </c>
      <c r="J7" s="28"/>
      <c r="K7" s="28">
        <v>6</v>
      </c>
      <c r="L7" s="28">
        <v>2</v>
      </c>
      <c r="M7" s="29">
        <v>1</v>
      </c>
      <c r="N7" s="28"/>
      <c r="O7" s="28">
        <v>2</v>
      </c>
      <c r="P7" s="30">
        <v>2</v>
      </c>
      <c r="Q7" s="65">
        <f>IF(H7+2*F7+3*D7&gt;0,H7+2*F7+3*D7,"")</f>
        <v>30</v>
      </c>
      <c r="R7" s="66">
        <f>IF(E7&gt;0,D7/E7,"")</f>
        <v>0.6</v>
      </c>
      <c r="S7" s="66">
        <f>IF(G7&gt;0,F7/G7,"")</f>
        <v>1</v>
      </c>
      <c r="T7" s="67">
        <f>IF(I7&gt;0,H7/I7,"")</f>
        <v>0.8</v>
      </c>
      <c r="U7" s="68">
        <f>IF(OR(E7&gt;0,G7 &gt;0),(D7+F7)/(E7+G7),"")</f>
        <v>0.7142857142857143</v>
      </c>
      <c r="V7" s="141">
        <f>IF(E7+G7&gt;0,E7+G7,"")</f>
        <v>14</v>
      </c>
      <c r="W7" s="141">
        <f>IF(J7+K7&gt;0,J7+K7,"")</f>
        <v>6</v>
      </c>
      <c r="X7" s="142">
        <f>IF(V7&gt;=$Z$2,U7,0)</f>
        <v>0.7142857142857143</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1</v>
      </c>
      <c r="E8" s="33">
        <v>8</v>
      </c>
      <c r="F8" s="34">
        <v>1</v>
      </c>
      <c r="G8" s="35">
        <v>2</v>
      </c>
      <c r="H8" s="32">
        <v>2</v>
      </c>
      <c r="I8" s="33">
        <v>2</v>
      </c>
      <c r="J8" s="36">
        <v>2</v>
      </c>
      <c r="K8" s="36">
        <v>1</v>
      </c>
      <c r="L8" s="36">
        <v>3</v>
      </c>
      <c r="M8" s="36">
        <v>2</v>
      </c>
      <c r="N8" s="36"/>
      <c r="O8" s="36"/>
      <c r="P8" s="37">
        <v>3</v>
      </c>
      <c r="Q8" s="71">
        <f t="shared" ref="Q8:Q30" si="0">IF(H8+2*F8+3*D8&gt;0,H8+2*F8+3*D8,"")</f>
        <v>7</v>
      </c>
      <c r="R8" s="72">
        <f t="shared" ref="R8:R30" si="1">IF(E8&gt;0,D8/E8,"")</f>
        <v>0.125</v>
      </c>
      <c r="S8" s="72">
        <f t="shared" ref="S8:S30" si="2">IF(G8&gt;0,F8/G8,"")</f>
        <v>0.5</v>
      </c>
      <c r="T8" s="72">
        <f t="shared" ref="T8:T30" si="3">IF(I8&gt;0,H8/I8,"")</f>
        <v>1</v>
      </c>
      <c r="U8" s="73">
        <f t="shared" ref="U8:U30" si="4">IF(OR(E8&gt;0,G8 &gt;0),(D8+F8)/(E8+G8),"")</f>
        <v>0.2</v>
      </c>
      <c r="V8" s="141">
        <f t="shared" ref="V8:V30" si="5">IF(E8+G8&gt;0,E8+G8,"")</f>
        <v>10</v>
      </c>
      <c r="W8" s="141">
        <f t="shared" ref="W8:W30" si="6">IF(J8+K8&gt;0,J8+K8,"")</f>
        <v>3</v>
      </c>
      <c r="X8" s="142">
        <f t="shared" ref="X8:X32" si="7">IF(V8&gt;=$Z$2,U8,0)</f>
        <v>0.2</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c r="E9" s="39"/>
      <c r="F9" s="26">
        <v>1</v>
      </c>
      <c r="G9" s="40">
        <v>6</v>
      </c>
      <c r="H9" s="38">
        <v>2</v>
      </c>
      <c r="I9" s="39">
        <v>2</v>
      </c>
      <c r="J9" s="41">
        <v>3</v>
      </c>
      <c r="K9" s="41">
        <v>2</v>
      </c>
      <c r="L9" s="41">
        <v>2</v>
      </c>
      <c r="M9" s="28">
        <v>1</v>
      </c>
      <c r="N9" s="28"/>
      <c r="O9" s="28">
        <v>2</v>
      </c>
      <c r="P9" s="42">
        <v>1</v>
      </c>
      <c r="Q9" s="74">
        <f t="shared" si="0"/>
        <v>4</v>
      </c>
      <c r="R9" s="66" t="str">
        <f t="shared" si="1"/>
        <v/>
      </c>
      <c r="S9" s="66">
        <f t="shared" si="2"/>
        <v>0.16666666666666666</v>
      </c>
      <c r="T9" s="66">
        <f t="shared" si="3"/>
        <v>1</v>
      </c>
      <c r="U9" s="68">
        <f t="shared" si="4"/>
        <v>0.16666666666666666</v>
      </c>
      <c r="V9" s="141">
        <f t="shared" si="5"/>
        <v>6</v>
      </c>
      <c r="W9" s="141">
        <f t="shared" si="6"/>
        <v>5</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c r="E10" s="33"/>
      <c r="F10" s="34">
        <v>2</v>
      </c>
      <c r="G10" s="35">
        <v>2</v>
      </c>
      <c r="H10" s="32">
        <v>1</v>
      </c>
      <c r="I10" s="33">
        <v>3</v>
      </c>
      <c r="J10" s="36">
        <v>1</v>
      </c>
      <c r="K10" s="36">
        <v>1</v>
      </c>
      <c r="L10" s="36">
        <v>2</v>
      </c>
      <c r="M10" s="36">
        <v>4</v>
      </c>
      <c r="N10" s="36"/>
      <c r="O10" s="36">
        <v>1</v>
      </c>
      <c r="P10" s="37">
        <v>1</v>
      </c>
      <c r="Q10" s="71">
        <f t="shared" si="0"/>
        <v>5</v>
      </c>
      <c r="R10" s="72" t="str">
        <f t="shared" si="1"/>
        <v/>
      </c>
      <c r="S10" s="72">
        <f t="shared" si="2"/>
        <v>1</v>
      </c>
      <c r="T10" s="72">
        <f t="shared" si="3"/>
        <v>0.33333333333333331</v>
      </c>
      <c r="U10" s="73">
        <f t="shared" si="4"/>
        <v>1</v>
      </c>
      <c r="V10" s="141">
        <f t="shared" si="5"/>
        <v>2</v>
      </c>
      <c r="W10" s="141">
        <f t="shared" si="6"/>
        <v>2</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0</v>
      </c>
      <c r="E11" s="39">
        <v>2</v>
      </c>
      <c r="F11" s="26">
        <v>8</v>
      </c>
      <c r="G11" s="40">
        <v>12</v>
      </c>
      <c r="H11" s="38">
        <v>2</v>
      </c>
      <c r="I11" s="39">
        <v>6</v>
      </c>
      <c r="J11" s="41">
        <v>4</v>
      </c>
      <c r="K11" s="41">
        <v>1</v>
      </c>
      <c r="L11" s="41">
        <v>8</v>
      </c>
      <c r="M11" s="28">
        <v>3</v>
      </c>
      <c r="N11" s="28"/>
      <c r="O11" s="28"/>
      <c r="P11" s="42">
        <v>3</v>
      </c>
      <c r="Q11" s="74">
        <f t="shared" si="0"/>
        <v>18</v>
      </c>
      <c r="R11" s="66">
        <f t="shared" si="1"/>
        <v>0</v>
      </c>
      <c r="S11" s="66">
        <f t="shared" si="2"/>
        <v>0.66666666666666663</v>
      </c>
      <c r="T11" s="66">
        <f t="shared" si="3"/>
        <v>0.33333333333333331</v>
      </c>
      <c r="U11" s="68">
        <f t="shared" si="4"/>
        <v>0.5714285714285714</v>
      </c>
      <c r="V11" s="141">
        <f t="shared" si="5"/>
        <v>14</v>
      </c>
      <c r="W11" s="141">
        <f t="shared" si="6"/>
        <v>5</v>
      </c>
      <c r="X11" s="142">
        <f t="shared" si="7"/>
        <v>0.5714285714285714</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2</v>
      </c>
      <c r="E12" s="33">
        <v>6</v>
      </c>
      <c r="F12" s="34">
        <v>1</v>
      </c>
      <c r="G12" s="35">
        <v>5</v>
      </c>
      <c r="H12" s="32">
        <v>4</v>
      </c>
      <c r="I12" s="33">
        <v>4</v>
      </c>
      <c r="J12" s="36">
        <v>1</v>
      </c>
      <c r="K12" s="36">
        <v>4</v>
      </c>
      <c r="L12" s="36">
        <v>2</v>
      </c>
      <c r="M12" s="36">
        <v>2</v>
      </c>
      <c r="N12" s="36"/>
      <c r="O12" s="36"/>
      <c r="P12" s="37">
        <v>1</v>
      </c>
      <c r="Q12" s="71">
        <f t="shared" si="0"/>
        <v>12</v>
      </c>
      <c r="R12" s="72">
        <f t="shared" si="1"/>
        <v>0.33333333333333331</v>
      </c>
      <c r="S12" s="72">
        <f t="shared" si="2"/>
        <v>0.2</v>
      </c>
      <c r="T12" s="72">
        <f t="shared" si="3"/>
        <v>1</v>
      </c>
      <c r="U12" s="73">
        <f t="shared" si="4"/>
        <v>0.27272727272727271</v>
      </c>
      <c r="V12" s="141">
        <f t="shared" si="5"/>
        <v>11</v>
      </c>
      <c r="W12" s="141">
        <f t="shared" si="6"/>
        <v>5</v>
      </c>
      <c r="X12" s="142">
        <f t="shared" si="7"/>
        <v>0.27272727272727271</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0</v>
      </c>
      <c r="E14" s="33">
        <v>1</v>
      </c>
      <c r="F14" s="34">
        <v>1</v>
      </c>
      <c r="G14" s="35">
        <v>5</v>
      </c>
      <c r="H14" s="32">
        <v>4</v>
      </c>
      <c r="I14" s="33">
        <v>4</v>
      </c>
      <c r="J14" s="36">
        <v>5</v>
      </c>
      <c r="K14" s="36">
        <v>3</v>
      </c>
      <c r="L14" s="36">
        <v>4</v>
      </c>
      <c r="M14" s="36">
        <v>1</v>
      </c>
      <c r="N14" s="36"/>
      <c r="O14" s="36">
        <v>2</v>
      </c>
      <c r="P14" s="37">
        <v>1</v>
      </c>
      <c r="Q14" s="71">
        <f t="shared" si="0"/>
        <v>6</v>
      </c>
      <c r="R14" s="72">
        <f t="shared" si="1"/>
        <v>0</v>
      </c>
      <c r="S14" s="72">
        <f t="shared" si="2"/>
        <v>0.2</v>
      </c>
      <c r="T14" s="72">
        <f t="shared" si="3"/>
        <v>1</v>
      </c>
      <c r="U14" s="73">
        <f t="shared" si="4"/>
        <v>0.16666666666666666</v>
      </c>
      <c r="V14" s="141">
        <f t="shared" si="5"/>
        <v>6</v>
      </c>
      <c r="W14" s="141">
        <f t="shared" si="6"/>
        <v>8</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v>1</v>
      </c>
      <c r="D15" s="38"/>
      <c r="E15" s="39"/>
      <c r="F15" s="26">
        <v>0</v>
      </c>
      <c r="G15" s="40">
        <v>1</v>
      </c>
      <c r="H15" s="38"/>
      <c r="I15" s="39"/>
      <c r="J15" s="41"/>
      <c r="K15" s="41"/>
      <c r="L15" s="41"/>
      <c r="M15" s="28"/>
      <c r="N15" s="28"/>
      <c r="O15" s="28"/>
      <c r="P15" s="42"/>
      <c r="Q15" s="74" t="str">
        <f t="shared" si="0"/>
        <v/>
      </c>
      <c r="R15" s="66" t="str">
        <f t="shared" si="1"/>
        <v/>
      </c>
      <c r="S15" s="66">
        <f t="shared" si="2"/>
        <v>0</v>
      </c>
      <c r="T15" s="66" t="str">
        <f t="shared" si="3"/>
        <v/>
      </c>
      <c r="U15" s="68">
        <f t="shared" si="4"/>
        <v>0</v>
      </c>
      <c r="V15" s="141">
        <f t="shared" si="5"/>
        <v>1</v>
      </c>
      <c r="W15" s="141" t="str">
        <f t="shared" si="6"/>
        <v/>
      </c>
      <c r="X15" s="142">
        <f t="shared" si="7"/>
        <v>0</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2"/>
      <c r="E16" s="33"/>
      <c r="F16" s="34"/>
      <c r="G16" s="35"/>
      <c r="H16" s="32"/>
      <c r="I16" s="33"/>
      <c r="J16" s="36">
        <v>1</v>
      </c>
      <c r="K16" s="36">
        <v>2</v>
      </c>
      <c r="L16" s="36"/>
      <c r="M16" s="36"/>
      <c r="N16" s="36"/>
      <c r="O16" s="36"/>
      <c r="P16" s="37"/>
      <c r="Q16" s="71" t="str">
        <f t="shared" si="0"/>
        <v/>
      </c>
      <c r="R16" s="72" t="str">
        <f t="shared" si="1"/>
        <v/>
      </c>
      <c r="S16" s="72" t="str">
        <f t="shared" si="2"/>
        <v/>
      </c>
      <c r="T16" s="72" t="str">
        <f t="shared" si="3"/>
        <v/>
      </c>
      <c r="U16" s="73" t="str">
        <f t="shared" si="4"/>
        <v/>
      </c>
      <c r="V16" s="141" t="str">
        <f t="shared" si="5"/>
        <v/>
      </c>
      <c r="W16" s="141">
        <f t="shared" si="6"/>
        <v>3</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v>1</v>
      </c>
      <c r="D17" s="38">
        <v>0</v>
      </c>
      <c r="E17" s="39">
        <v>1</v>
      </c>
      <c r="F17" s="26"/>
      <c r="G17" s="40"/>
      <c r="H17" s="38"/>
      <c r="I17" s="39"/>
      <c r="J17" s="41"/>
      <c r="K17" s="41"/>
      <c r="L17" s="41"/>
      <c r="M17" s="28"/>
      <c r="N17" s="28"/>
      <c r="O17" s="28"/>
      <c r="P17" s="42"/>
      <c r="Q17" s="74" t="str">
        <f t="shared" si="0"/>
        <v/>
      </c>
      <c r="R17" s="66">
        <f t="shared" si="1"/>
        <v>0</v>
      </c>
      <c r="S17" s="66" t="str">
        <f t="shared" si="2"/>
        <v/>
      </c>
      <c r="T17" s="66" t="str">
        <f t="shared" si="3"/>
        <v/>
      </c>
      <c r="U17" s="68">
        <f t="shared" si="4"/>
        <v>0</v>
      </c>
      <c r="V17" s="141">
        <f t="shared" si="5"/>
        <v>1</v>
      </c>
      <c r="W17" s="141" t="str">
        <f t="shared" si="6"/>
        <v/>
      </c>
      <c r="X17" s="142">
        <f t="shared" si="7"/>
        <v>0</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v>1</v>
      </c>
      <c r="D18" s="32">
        <v>0</v>
      </c>
      <c r="E18" s="33">
        <v>1</v>
      </c>
      <c r="F18" s="34">
        <v>0</v>
      </c>
      <c r="G18" s="35">
        <v>1</v>
      </c>
      <c r="H18" s="32"/>
      <c r="I18" s="33"/>
      <c r="J18" s="36"/>
      <c r="K18" s="36"/>
      <c r="L18" s="36"/>
      <c r="M18" s="36"/>
      <c r="N18" s="36"/>
      <c r="O18" s="36"/>
      <c r="P18" s="37"/>
      <c r="Q18" s="71" t="str">
        <f t="shared" si="0"/>
        <v/>
      </c>
      <c r="R18" s="72">
        <f t="shared" si="1"/>
        <v>0</v>
      </c>
      <c r="S18" s="72">
        <f t="shared" si="2"/>
        <v>0</v>
      </c>
      <c r="T18" s="72" t="str">
        <f t="shared" si="3"/>
        <v/>
      </c>
      <c r="U18" s="73">
        <f t="shared" si="4"/>
        <v>0</v>
      </c>
      <c r="V18" s="141">
        <f t="shared" si="5"/>
        <v>2</v>
      </c>
      <c r="W18" s="141" t="str">
        <f t="shared" si="6"/>
        <v/>
      </c>
      <c r="X18" s="142">
        <f t="shared" si="7"/>
        <v>0</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v>1</v>
      </c>
      <c r="K30" s="41">
        <v>4</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5</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9</v>
      </c>
      <c r="E31" s="79">
        <f t="shared" ref="E31:N31" si="11">SUM(E7:E30)</f>
        <v>29</v>
      </c>
      <c r="F31" s="78">
        <f t="shared" si="11"/>
        <v>18</v>
      </c>
      <c r="G31" s="80">
        <f t="shared" si="11"/>
        <v>38</v>
      </c>
      <c r="H31" s="79">
        <f t="shared" si="11"/>
        <v>19</v>
      </c>
      <c r="I31" s="80">
        <f t="shared" si="11"/>
        <v>26</v>
      </c>
      <c r="J31" s="79">
        <f t="shared" si="11"/>
        <v>18</v>
      </c>
      <c r="K31" s="79">
        <f t="shared" si="11"/>
        <v>24</v>
      </c>
      <c r="L31" s="79">
        <f t="shared" si="11"/>
        <v>23</v>
      </c>
      <c r="M31" s="79">
        <f t="shared" si="11"/>
        <v>14</v>
      </c>
      <c r="N31" s="79">
        <f t="shared" si="11"/>
        <v>0</v>
      </c>
      <c r="O31" s="79">
        <f>SUM(O7:O30)</f>
        <v>7</v>
      </c>
      <c r="P31" s="81">
        <f>SUM(P7:P30)</f>
        <v>12</v>
      </c>
      <c r="Q31" s="82">
        <f>IF(H31+2*F31+3*D31&gt;0,H31+2*F31+3*D31,IF(C4&gt;0,C4,""))</f>
        <v>82</v>
      </c>
      <c r="R31" s="83">
        <f>IF(E31&gt;0,D31/E31,"")</f>
        <v>0.31034482758620691</v>
      </c>
      <c r="S31" s="83">
        <f>IF(G31&gt;0,F31/G31,"")</f>
        <v>0.47368421052631576</v>
      </c>
      <c r="T31" s="83">
        <f>IF(I31&gt;0,H31/I31,"")</f>
        <v>0.73076923076923073</v>
      </c>
      <c r="U31" s="84">
        <f>IF(OR(E31&gt;0,G31 &gt;0),(D31+F31)/(E31+G31),"")</f>
        <v>0.40298507462686567</v>
      </c>
      <c r="V31" s="141">
        <f>IF(E31+G31&gt;0,E31+G31,"")</f>
        <v>67</v>
      </c>
      <c r="W31" s="141">
        <f>IF(J31+K31&gt;0,J31+K31,"")</f>
        <v>42</v>
      </c>
      <c r="X31" s="142">
        <f t="shared" si="7"/>
        <v>0.40298507462686567</v>
      </c>
      <c r="Y31" s="142">
        <f>IF(I31&gt;=$Z$2,T31,0)</f>
        <v>0.73076923076923073</v>
      </c>
      <c r="Z31" s="141"/>
      <c r="AA31" s="69"/>
    </row>
    <row r="32" spans="1:27" s="63" customFormat="1" ht="17.25" thickTop="1" thickBot="1" x14ac:dyDescent="0.3">
      <c r="B32" s="85" t="s">
        <v>145</v>
      </c>
      <c r="C32" s="47">
        <f>IF(SUM(D32:P32)&gt;0,1,"")</f>
        <v>1</v>
      </c>
      <c r="D32" s="48">
        <v>2</v>
      </c>
      <c r="E32" s="49">
        <v>8</v>
      </c>
      <c r="F32" s="48">
        <v>21</v>
      </c>
      <c r="G32" s="50">
        <v>45</v>
      </c>
      <c r="H32" s="49">
        <v>8</v>
      </c>
      <c r="I32" s="50">
        <v>11</v>
      </c>
      <c r="J32" s="49">
        <v>7</v>
      </c>
      <c r="K32" s="49">
        <v>25</v>
      </c>
      <c r="L32" s="49">
        <v>14</v>
      </c>
      <c r="M32" s="49">
        <v>3</v>
      </c>
      <c r="N32" s="49"/>
      <c r="O32" s="49">
        <v>22</v>
      </c>
      <c r="P32" s="51">
        <v>17</v>
      </c>
      <c r="Q32" s="86">
        <f>IF(H32+2*F32+3*D32&gt;0,H32+2*F32+3*D32,IF(D4&gt;0,D4,""))</f>
        <v>56</v>
      </c>
      <c r="R32" s="87">
        <f>IF(E32&gt;0,D32/E32,"")</f>
        <v>0.25</v>
      </c>
      <c r="S32" s="87">
        <f>IF(G32&gt;0,F32/G32,"")</f>
        <v>0.46666666666666667</v>
      </c>
      <c r="T32" s="87">
        <f>IF(I32&gt;0,H32/I32,"")</f>
        <v>0.72727272727272729</v>
      </c>
      <c r="U32" s="88">
        <f>IF(OR(E32&gt;0,G32 &gt;0),(D32+F32)/(E32+G32),"")</f>
        <v>0.43396226415094341</v>
      </c>
      <c r="V32" s="141">
        <f>IF(E32+G32&gt;0,E32+G32,"")</f>
        <v>53</v>
      </c>
      <c r="W32" s="141">
        <f>IF(J32+K32&gt;0,J32+K32,"")</f>
        <v>32</v>
      </c>
      <c r="X32" s="142">
        <f t="shared" si="7"/>
        <v>0.43396226415094341</v>
      </c>
      <c r="Y32" s="142">
        <f t="shared" si="8"/>
        <v>0.72727272727272729</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30</v>
      </c>
      <c r="C36" s="189" t="str">
        <f t="array" ref="C36">IFERROR(INDEX($AA$7:$AA$30,SMALL(IF(Q$7:Q$30=$B$36,ROW(Q$7:Q$30)-6),ROW(Q7)-6))," ")</f>
        <v>P Watt, 24</v>
      </c>
      <c r="D36" s="187"/>
      <c r="E36" s="188">
        <f>MAX(W$7:W$30)</f>
        <v>8</v>
      </c>
      <c r="F36" s="189" t="str">
        <f t="array" ref="F36">IFERROR(INDEX($AA$7:$AA$30,SMALL(IF(W$7:W$30=$E$36,ROW(W$7:W$30)-6),ROW(W7)-6))," ")</f>
        <v>B Bruce, 22</v>
      </c>
      <c r="G36"/>
      <c r="H36" s="188">
        <f>MAX(L$7:L$30)</f>
        <v>8</v>
      </c>
      <c r="I36" s="189" t="str">
        <f t="array" ref="I36">IFERROR(INDEX($AA$7:$AA$30,SMALL(IF(L$7:L$30=$H$36,ROW(L$7:L$30)-6),ROW(L7)-6))," ")</f>
        <v>C Louderback, 23</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P Watt, 24</v>
      </c>
      <c r="D42" s="187"/>
      <c r="E42"/>
      <c r="F42" s="193" t="str">
        <f>TRIM(F36)</f>
        <v>B Bruce, 22</v>
      </c>
      <c r="G42"/>
      <c r="H42"/>
      <c r="I42" s="193" t="str">
        <f>TRIM(I36)</f>
        <v>C Louderback, 23</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09" priority="3" stopIfTrue="1">
      <formula>$C$4&lt;&gt;$Q$31</formula>
    </cfRule>
  </conditionalFormatting>
  <conditionalFormatting sqref="Q32">
    <cfRule type="expression" dxfId="1008" priority="2" stopIfTrue="1">
      <formula>$D$4&lt;&gt;$Q$32</formula>
    </cfRule>
  </conditionalFormatting>
  <conditionalFormatting sqref="A2">
    <cfRule type="cellIs" dxfId="1007"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B60"/>
  <sheetViews>
    <sheetView zoomScale="80" zoomScaleNormal="80" workbookViewId="0">
      <selection activeCell="AB61" sqref="AB61"/>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IF(AND(Roster!$D$1=VLOOKUP(C2,Roster!$L$5:$R$72,2,FALSE),Roster!$D$3=VLOOKUP(C2,Roster!$L$5:$R$72,4,FALSE)),"R","")</f>
        <v/>
      </c>
      <c r="B2" s="56" t="s">
        <v>112</v>
      </c>
      <c r="C2" s="286" t="s">
        <v>110</v>
      </c>
      <c r="D2" s="287"/>
      <c r="E2" s="287"/>
      <c r="F2" s="288"/>
      <c r="G2" s="57"/>
      <c r="H2" s="289" t="s">
        <v>113</v>
      </c>
      <c r="I2" s="289"/>
      <c r="J2" s="289"/>
      <c r="K2" s="290">
        <v>43160</v>
      </c>
      <c r="L2" s="290"/>
      <c r="M2" s="290"/>
      <c r="O2" s="54"/>
      <c r="P2" s="54"/>
      <c r="Q2" s="54"/>
      <c r="R2" s="54"/>
      <c r="S2" s="54"/>
      <c r="T2" s="54"/>
      <c r="X2" s="139" t="str">
        <f>IF(OR($H$4=1,$J$4=1),CONCATENATE($C$2,": ",MONTH($K$2),"/",DAY($K$2),"/",YEAR($K$2)-2000, " **" ),CONCATENATE($C$2,": ",MONTH($K$2),"/",DAY($K$2),"/",YEAR($K$2)-2000))</f>
        <v>Wyoming Indian: 3/1/18</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67, Wyoming Indian 55 </v>
      </c>
    </row>
    <row r="4" spans="1:28" ht="13.5" thickBot="1" x14ac:dyDescent="0.35">
      <c r="B4" s="56" t="s">
        <v>118</v>
      </c>
      <c r="C4" s="22">
        <v>67</v>
      </c>
      <c r="D4" s="22">
        <v>55</v>
      </c>
      <c r="E4" s="89"/>
      <c r="G4" s="60">
        <f>IF(OR($L$4=1,$C$4&gt;$D$4),1,"")</f>
        <v>1</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3</v>
      </c>
      <c r="E7" s="25">
        <v>9</v>
      </c>
      <c r="F7" s="26">
        <v>5</v>
      </c>
      <c r="G7" s="27">
        <v>9</v>
      </c>
      <c r="H7" s="24">
        <v>3</v>
      </c>
      <c r="I7" s="25">
        <v>4</v>
      </c>
      <c r="J7" s="28">
        <v>1</v>
      </c>
      <c r="K7" s="28">
        <v>5</v>
      </c>
      <c r="L7" s="28">
        <v>2</v>
      </c>
      <c r="M7" s="29">
        <v>1</v>
      </c>
      <c r="N7" s="28"/>
      <c r="O7" s="28">
        <v>3</v>
      </c>
      <c r="P7" s="30">
        <v>1</v>
      </c>
      <c r="Q7" s="65">
        <f>IF(H7+2*F7+3*D7&gt;0,H7+2*F7+3*D7,"")</f>
        <v>22</v>
      </c>
      <c r="R7" s="66">
        <f>IF(E7&gt;0,D7/E7,"")</f>
        <v>0.33333333333333331</v>
      </c>
      <c r="S7" s="66">
        <f>IF(G7&gt;0,F7/G7,"")</f>
        <v>0.55555555555555558</v>
      </c>
      <c r="T7" s="67">
        <f>IF(I7&gt;0,H7/I7,"")</f>
        <v>0.75</v>
      </c>
      <c r="U7" s="68">
        <f>IF(OR(E7&gt;0,G7 &gt;0),(D7+F7)/(E7+G7),"")</f>
        <v>0.44444444444444442</v>
      </c>
      <c r="V7" s="141">
        <f>IF(E7+G7&gt;0,E7+G7,"")</f>
        <v>18</v>
      </c>
      <c r="W7" s="141">
        <f>IF(J7+K7&gt;0,J7+K7,"")</f>
        <v>6</v>
      </c>
      <c r="X7" s="142">
        <f>IF(V7&gt;=$Z$2,U7,0)</f>
        <v>0.44444444444444442</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1</v>
      </c>
      <c r="E8" s="33">
        <v>5</v>
      </c>
      <c r="F8" s="34">
        <v>0</v>
      </c>
      <c r="G8" s="35">
        <v>3</v>
      </c>
      <c r="H8" s="32">
        <v>1</v>
      </c>
      <c r="I8" s="33">
        <v>4</v>
      </c>
      <c r="J8" s="36">
        <v>2</v>
      </c>
      <c r="K8" s="36">
        <v>6</v>
      </c>
      <c r="L8" s="36">
        <v>4</v>
      </c>
      <c r="M8" s="36"/>
      <c r="N8" s="36"/>
      <c r="O8" s="36">
        <v>3</v>
      </c>
      <c r="P8" s="37">
        <v>2</v>
      </c>
      <c r="Q8" s="71">
        <f t="shared" ref="Q8:Q30" si="0">IF(H8+2*F8+3*D8&gt;0,H8+2*F8+3*D8,"")</f>
        <v>4</v>
      </c>
      <c r="R8" s="72">
        <f t="shared" ref="R8:R30" si="1">IF(E8&gt;0,D8/E8,"")</f>
        <v>0.2</v>
      </c>
      <c r="S8" s="72">
        <f t="shared" ref="S8:S30" si="2">IF(G8&gt;0,F8/G8,"")</f>
        <v>0</v>
      </c>
      <c r="T8" s="72">
        <f t="shared" ref="T8:T30" si="3">IF(I8&gt;0,H8/I8,"")</f>
        <v>0.25</v>
      </c>
      <c r="U8" s="73">
        <f t="shared" ref="U8:U30" si="4">IF(OR(E8&gt;0,G8 &gt;0),(D8+F8)/(E8+G8),"")</f>
        <v>0.125</v>
      </c>
      <c r="V8" s="141">
        <f t="shared" ref="V8:V30" si="5">IF(E8+G8&gt;0,E8+G8,"")</f>
        <v>8</v>
      </c>
      <c r="W8" s="141">
        <f t="shared" ref="W8:W30" si="6">IF(J8+K8&gt;0,J8+K8,"")</f>
        <v>8</v>
      </c>
      <c r="X8" s="142">
        <f t="shared" ref="X8:X32" si="7">IF(V8&gt;=$Z$2,U8,0)</f>
        <v>0.125</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c r="E9" s="39"/>
      <c r="F9" s="26">
        <v>1</v>
      </c>
      <c r="G9" s="40">
        <v>1</v>
      </c>
      <c r="H9" s="38">
        <v>0</v>
      </c>
      <c r="I9" s="39">
        <v>3</v>
      </c>
      <c r="J9" s="41">
        <v>1</v>
      </c>
      <c r="K9" s="41">
        <v>2</v>
      </c>
      <c r="L9" s="41"/>
      <c r="M9" s="28">
        <v>3</v>
      </c>
      <c r="N9" s="28"/>
      <c r="O9" s="28">
        <v>1</v>
      </c>
      <c r="P9" s="42">
        <v>2</v>
      </c>
      <c r="Q9" s="74">
        <f t="shared" si="0"/>
        <v>2</v>
      </c>
      <c r="R9" s="66" t="str">
        <f t="shared" si="1"/>
        <v/>
      </c>
      <c r="S9" s="66">
        <f t="shared" si="2"/>
        <v>1</v>
      </c>
      <c r="T9" s="66">
        <f t="shared" si="3"/>
        <v>0</v>
      </c>
      <c r="U9" s="68">
        <f t="shared" si="4"/>
        <v>1</v>
      </c>
      <c r="V9" s="141">
        <f t="shared" si="5"/>
        <v>1</v>
      </c>
      <c r="W9" s="141">
        <f t="shared" si="6"/>
        <v>3</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c r="E10" s="33"/>
      <c r="F10" s="34">
        <v>0</v>
      </c>
      <c r="G10" s="35">
        <v>2</v>
      </c>
      <c r="H10" s="32">
        <v>2</v>
      </c>
      <c r="I10" s="33">
        <v>2</v>
      </c>
      <c r="J10" s="36"/>
      <c r="K10" s="36">
        <v>2</v>
      </c>
      <c r="L10" s="36">
        <v>1</v>
      </c>
      <c r="M10" s="36">
        <v>1</v>
      </c>
      <c r="N10" s="36"/>
      <c r="O10" s="36"/>
      <c r="P10" s="37">
        <v>1</v>
      </c>
      <c r="Q10" s="71">
        <f t="shared" si="0"/>
        <v>2</v>
      </c>
      <c r="R10" s="72" t="str">
        <f t="shared" si="1"/>
        <v/>
      </c>
      <c r="S10" s="72">
        <f t="shared" si="2"/>
        <v>0</v>
      </c>
      <c r="T10" s="72">
        <f t="shared" si="3"/>
        <v>1</v>
      </c>
      <c r="U10" s="73">
        <f t="shared" si="4"/>
        <v>0</v>
      </c>
      <c r="V10" s="141">
        <f t="shared" si="5"/>
        <v>2</v>
      </c>
      <c r="W10" s="141">
        <f t="shared" si="6"/>
        <v>2</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1</v>
      </c>
      <c r="E11" s="39">
        <v>2</v>
      </c>
      <c r="F11" s="26">
        <v>10</v>
      </c>
      <c r="G11" s="40">
        <v>13</v>
      </c>
      <c r="H11" s="38">
        <v>5</v>
      </c>
      <c r="I11" s="39">
        <v>6</v>
      </c>
      <c r="J11" s="41">
        <v>4</v>
      </c>
      <c r="K11" s="41">
        <v>10</v>
      </c>
      <c r="L11" s="41">
        <v>2</v>
      </c>
      <c r="M11" s="28">
        <v>2</v>
      </c>
      <c r="N11" s="28">
        <v>1</v>
      </c>
      <c r="O11" s="28">
        <v>4</v>
      </c>
      <c r="P11" s="42">
        <v>4</v>
      </c>
      <c r="Q11" s="74">
        <f t="shared" si="0"/>
        <v>28</v>
      </c>
      <c r="R11" s="66">
        <f t="shared" si="1"/>
        <v>0.5</v>
      </c>
      <c r="S11" s="66">
        <f t="shared" si="2"/>
        <v>0.76923076923076927</v>
      </c>
      <c r="T11" s="66">
        <f t="shared" si="3"/>
        <v>0.83333333333333337</v>
      </c>
      <c r="U11" s="68">
        <f t="shared" si="4"/>
        <v>0.73333333333333328</v>
      </c>
      <c r="V11" s="141">
        <f t="shared" si="5"/>
        <v>15</v>
      </c>
      <c r="W11" s="141">
        <f t="shared" si="6"/>
        <v>14</v>
      </c>
      <c r="X11" s="142">
        <f t="shared" si="7"/>
        <v>0.73333333333333328</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c r="E12" s="33"/>
      <c r="F12" s="34">
        <v>1</v>
      </c>
      <c r="G12" s="35">
        <v>2</v>
      </c>
      <c r="H12" s="32">
        <v>5</v>
      </c>
      <c r="I12" s="33">
        <v>6</v>
      </c>
      <c r="J12" s="36">
        <v>1</v>
      </c>
      <c r="K12" s="36">
        <v>2</v>
      </c>
      <c r="L12" s="36">
        <v>4</v>
      </c>
      <c r="M12" s="36">
        <v>1</v>
      </c>
      <c r="N12" s="36"/>
      <c r="O12" s="36"/>
      <c r="P12" s="37">
        <v>4</v>
      </c>
      <c r="Q12" s="71">
        <f t="shared" si="0"/>
        <v>7</v>
      </c>
      <c r="R12" s="72" t="str">
        <f t="shared" si="1"/>
        <v/>
      </c>
      <c r="S12" s="72">
        <f t="shared" si="2"/>
        <v>0.5</v>
      </c>
      <c r="T12" s="72">
        <f t="shared" si="3"/>
        <v>0.83333333333333337</v>
      </c>
      <c r="U12" s="73">
        <f t="shared" si="4"/>
        <v>0.5</v>
      </c>
      <c r="V12" s="141">
        <f t="shared" si="5"/>
        <v>2</v>
      </c>
      <c r="W12" s="141">
        <f t="shared" si="6"/>
        <v>3</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c r="E14" s="33"/>
      <c r="F14" s="34">
        <v>1</v>
      </c>
      <c r="G14" s="35">
        <v>1</v>
      </c>
      <c r="H14" s="32"/>
      <c r="I14" s="33"/>
      <c r="J14" s="36"/>
      <c r="K14" s="36">
        <v>1</v>
      </c>
      <c r="L14" s="36">
        <v>2</v>
      </c>
      <c r="M14" s="36">
        <v>1</v>
      </c>
      <c r="N14" s="36"/>
      <c r="O14" s="36">
        <v>1</v>
      </c>
      <c r="P14" s="37"/>
      <c r="Q14" s="71">
        <f t="shared" si="0"/>
        <v>2</v>
      </c>
      <c r="R14" s="72" t="str">
        <f t="shared" si="1"/>
        <v/>
      </c>
      <c r="S14" s="72">
        <f t="shared" si="2"/>
        <v>1</v>
      </c>
      <c r="T14" s="72" t="str">
        <f t="shared" si="3"/>
        <v/>
      </c>
      <c r="U14" s="73">
        <f t="shared" si="4"/>
        <v>1</v>
      </c>
      <c r="V14" s="141">
        <f t="shared" si="5"/>
        <v>1</v>
      </c>
      <c r="W14" s="141">
        <f t="shared" si="6"/>
        <v>1</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6" x14ac:dyDescent="0.3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6" x14ac:dyDescent="0.3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6" x14ac:dyDescent="0.3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6" x14ac:dyDescent="0.3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6" x14ac:dyDescent="0.3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6" x14ac:dyDescent="0.3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v>1</v>
      </c>
      <c r="K30" s="41">
        <v>3</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4</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5</v>
      </c>
      <c r="E31" s="79">
        <f t="shared" ref="E31:N31" si="11">SUM(E7:E30)</f>
        <v>16</v>
      </c>
      <c r="F31" s="78">
        <f t="shared" si="11"/>
        <v>18</v>
      </c>
      <c r="G31" s="80">
        <f t="shared" si="11"/>
        <v>31</v>
      </c>
      <c r="H31" s="79">
        <f t="shared" si="11"/>
        <v>16</v>
      </c>
      <c r="I31" s="80">
        <f t="shared" si="11"/>
        <v>25</v>
      </c>
      <c r="J31" s="79">
        <f t="shared" si="11"/>
        <v>10</v>
      </c>
      <c r="K31" s="79">
        <f t="shared" si="11"/>
        <v>31</v>
      </c>
      <c r="L31" s="79">
        <f t="shared" si="11"/>
        <v>15</v>
      </c>
      <c r="M31" s="79">
        <f t="shared" si="11"/>
        <v>9</v>
      </c>
      <c r="N31" s="79">
        <f t="shared" si="11"/>
        <v>1</v>
      </c>
      <c r="O31" s="79">
        <f>SUM(O7:O30)</f>
        <v>12</v>
      </c>
      <c r="P31" s="81">
        <f>SUM(P7:P30)</f>
        <v>14</v>
      </c>
      <c r="Q31" s="82">
        <f>IF(H31+2*F31+3*D31&gt;0,H31+2*F31+3*D31,IF(C4&gt;0,C4,""))</f>
        <v>67</v>
      </c>
      <c r="R31" s="83">
        <f>IF(E31&gt;0,D31/E31,"")</f>
        <v>0.3125</v>
      </c>
      <c r="S31" s="83">
        <f>IF(G31&gt;0,F31/G31,"")</f>
        <v>0.58064516129032262</v>
      </c>
      <c r="T31" s="83">
        <f>IF(I31&gt;0,H31/I31,"")</f>
        <v>0.64</v>
      </c>
      <c r="U31" s="84">
        <f>IF(OR(E31&gt;0,G31 &gt;0),(D31+F31)/(E31+G31),"")</f>
        <v>0.48936170212765956</v>
      </c>
      <c r="V31" s="141">
        <f>IF(E31+G31&gt;0,E31+G31,"")</f>
        <v>47</v>
      </c>
      <c r="W31" s="141">
        <f>IF(J31+K31&gt;0,J31+K31,"")</f>
        <v>41</v>
      </c>
      <c r="X31" s="142">
        <f t="shared" si="7"/>
        <v>0.48936170212765956</v>
      </c>
      <c r="Y31" s="142">
        <f>IF(I31&gt;=$Z$2,T31,0)</f>
        <v>0.64</v>
      </c>
      <c r="Z31" s="141"/>
      <c r="AA31" s="69"/>
    </row>
    <row r="32" spans="1:27" s="63" customFormat="1" ht="17.25" thickTop="1" thickBot="1" x14ac:dyDescent="0.3">
      <c r="B32" s="85" t="s">
        <v>145</v>
      </c>
      <c r="C32" s="47">
        <f>IF(SUM(D32:P32)&gt;0,1,"")</f>
        <v>1</v>
      </c>
      <c r="D32" s="48">
        <v>6</v>
      </c>
      <c r="E32" s="49">
        <v>23</v>
      </c>
      <c r="F32" s="48">
        <v>14</v>
      </c>
      <c r="G32" s="50">
        <v>29</v>
      </c>
      <c r="H32" s="49">
        <v>9</v>
      </c>
      <c r="I32" s="50">
        <v>17</v>
      </c>
      <c r="J32" s="49">
        <v>6</v>
      </c>
      <c r="K32" s="49">
        <v>19</v>
      </c>
      <c r="L32" s="49">
        <v>6</v>
      </c>
      <c r="M32" s="49">
        <v>7</v>
      </c>
      <c r="N32" s="49">
        <v>1</v>
      </c>
      <c r="O32" s="49">
        <v>13</v>
      </c>
      <c r="P32" s="51">
        <v>22</v>
      </c>
      <c r="Q32" s="86">
        <f>IF(H32+2*F32+3*D32&gt;0,H32+2*F32+3*D32,IF(D4&gt;0,D4,""))</f>
        <v>55</v>
      </c>
      <c r="R32" s="87">
        <f>IF(E32&gt;0,D32/E32,"")</f>
        <v>0.2608695652173913</v>
      </c>
      <c r="S32" s="87">
        <f>IF(G32&gt;0,F32/G32,"")</f>
        <v>0.48275862068965519</v>
      </c>
      <c r="T32" s="87">
        <f>IF(I32&gt;0,H32/I32,"")</f>
        <v>0.52941176470588236</v>
      </c>
      <c r="U32" s="88">
        <f>IF(OR(E32&gt;0,G32 &gt;0),(D32+F32)/(E32+G32),"")</f>
        <v>0.38461538461538464</v>
      </c>
      <c r="V32" s="141">
        <f>IF(E32+G32&gt;0,E32+G32,"")</f>
        <v>52</v>
      </c>
      <c r="W32" s="141">
        <f>IF(J32+K32&gt;0,J32+K32,"")</f>
        <v>25</v>
      </c>
      <c r="X32" s="142">
        <f t="shared" si="7"/>
        <v>0.38461538461538464</v>
      </c>
      <c r="Y32" s="142">
        <f t="shared" si="8"/>
        <v>0.52941176470588236</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28</v>
      </c>
      <c r="C36" s="189" t="str">
        <f t="array" ref="C36">IFERROR(INDEX($AA$7:$AA$30,SMALL(IF(Q$7:Q$30=$B$36,ROW(Q$7:Q$30)-6),ROW(Q7)-6))," ")</f>
        <v>C Louderback, 23</v>
      </c>
      <c r="D36" s="187"/>
      <c r="E36" s="188">
        <f>MAX(W$7:W$30)</f>
        <v>14</v>
      </c>
      <c r="F36" s="189" t="str">
        <f t="array" ref="F36">IFERROR(INDEX($AA$7:$AA$30,SMALL(IF(W$7:W$30=$E$36,ROW(W$7:W$30)-6),ROW(W7)-6))," ")</f>
        <v>C Louderback, 23</v>
      </c>
      <c r="G36"/>
      <c r="H36" s="188">
        <f>MAX(L$7:L$30)</f>
        <v>4</v>
      </c>
      <c r="I36" s="189" t="str">
        <f t="array" ref="I36">IFERROR(INDEX($AA$7:$AA$30,SMALL(IF(L$7:L$30=$H$36,ROW(L$7:L$30)-6),ROW(L7)-6))," ")</f>
        <v>D Barritt, 20</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J Claycomb, 10</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C Louderback, 23</v>
      </c>
      <c r="D42" s="187"/>
      <c r="E42"/>
      <c r="F42" s="193" t="str">
        <f>TRIM(F36)</f>
        <v>C Louderback, 23</v>
      </c>
      <c r="G42"/>
      <c r="H42"/>
      <c r="I42" s="193" t="str">
        <f>TRIM(I36)</f>
        <v>D Barritt, 20</v>
      </c>
      <c r="J42" s="54"/>
    </row>
    <row r="43" spans="2:18" ht="14.45" hidden="1" x14ac:dyDescent="0.35">
      <c r="B43" s="186"/>
      <c r="C43" s="193" t="str">
        <f t="shared" ref="C43:C46" si="12">TRIM(C37)</f>
        <v/>
      </c>
      <c r="D43" s="187"/>
      <c r="E43"/>
      <c r="F43" s="193" t="str">
        <f t="shared" ref="F43:F46" si="13">TRIM(F37)</f>
        <v/>
      </c>
      <c r="G43"/>
      <c r="H43"/>
      <c r="I43" s="193" t="str">
        <f t="shared" ref="I43:I46" si="14">TRIM(I37)</f>
        <v>J Claycomb, 10</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2</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06" priority="3" stopIfTrue="1">
      <formula>$C$4&lt;&gt;$Q$31</formula>
    </cfRule>
  </conditionalFormatting>
  <conditionalFormatting sqref="Q32">
    <cfRule type="expression" dxfId="1005" priority="2" stopIfTrue="1">
      <formula>$D$4&lt;&gt;$Q$32</formula>
    </cfRule>
  </conditionalFormatting>
  <conditionalFormatting sqref="A2">
    <cfRule type="cellIs" dxfId="1004"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C000"/>
  </sheetPr>
  <dimension ref="A1:U73"/>
  <sheetViews>
    <sheetView showGridLines="0" topLeftCell="B1" zoomScaleNormal="100" workbookViewId="0">
      <selection activeCell="J13" sqref="J13"/>
    </sheetView>
  </sheetViews>
  <sheetFormatPr defaultColWidth="9.42578125" defaultRowHeight="15.75" x14ac:dyDescent="0.25"/>
  <cols>
    <col min="1" max="1" width="9.5703125" style="18" customWidth="1"/>
    <col min="2" max="2" width="41.42578125" style="19" customWidth="1"/>
    <col min="3" max="3" width="13.42578125" style="4" customWidth="1"/>
    <col min="4" max="4" width="9.42578125" style="11"/>
    <col min="5" max="10" width="9.42578125" style="4"/>
    <col min="11" max="11" width="9.42578125" style="4" customWidth="1"/>
    <col min="12" max="12" width="17.5703125" style="5" hidden="1" customWidth="1"/>
    <col min="13" max="16" width="9.42578125" style="5" hidden="1" customWidth="1"/>
    <col min="17" max="21" width="9.42578125" style="4" hidden="1" customWidth="1"/>
    <col min="22" max="16384" width="9.42578125" style="4"/>
  </cols>
  <sheetData>
    <row r="1" spans="1:21" ht="17.45" x14ac:dyDescent="0.35">
      <c r="A1" s="1"/>
      <c r="B1" s="2" t="s">
        <v>104</v>
      </c>
      <c r="C1" s="20" t="s">
        <v>1</v>
      </c>
      <c r="D1" s="155" t="str">
        <f>IF($B$1="Select Team Name","",VLOOKUP($B$1,$L$3:$R$742,2,FALSE))</f>
        <v>2A</v>
      </c>
    </row>
    <row r="2" spans="1:21" ht="17.45" x14ac:dyDescent="0.35">
      <c r="A2" s="1"/>
      <c r="B2" s="6" t="str">
        <f>IF(B1="Select Team Name","Mascot",VLOOKUP($B$1,$L$3:$R$75,IF($D$5="GB",7,6),FALSE))</f>
        <v>Bobcats</v>
      </c>
      <c r="C2" s="20" t="s">
        <v>2</v>
      </c>
      <c r="D2" s="155" t="str">
        <f>IF($B$1="Select Team Name","",VLOOKUP($B$1,$L$3:$R$72,3,FALSE))</f>
        <v>Northeast</v>
      </c>
      <c r="L2" s="158" t="s">
        <v>200</v>
      </c>
      <c r="M2" s="158" t="s">
        <v>1</v>
      </c>
      <c r="N2" s="158" t="s">
        <v>2</v>
      </c>
      <c r="O2" s="158" t="s">
        <v>3</v>
      </c>
      <c r="P2" s="158" t="s">
        <v>4</v>
      </c>
      <c r="Q2" s="159" t="s">
        <v>5</v>
      </c>
      <c r="R2" s="159" t="s">
        <v>6</v>
      </c>
    </row>
    <row r="3" spans="1:21" ht="17.45" hidden="1" x14ac:dyDescent="0.35">
      <c r="A3" s="1"/>
      <c r="B3" s="7"/>
      <c r="C3" s="20" t="s">
        <v>3</v>
      </c>
      <c r="D3" s="3" t="str">
        <f>IF($B$1="Team Name","",VLOOKUP($B$1,$L$3:$R$72,4,FALSE))</f>
        <v>East</v>
      </c>
      <c r="L3" s="160" t="s">
        <v>185</v>
      </c>
      <c r="M3" s="158" t="s">
        <v>7</v>
      </c>
      <c r="N3" s="158" t="s">
        <v>246</v>
      </c>
      <c r="O3" s="158" t="s">
        <v>10</v>
      </c>
      <c r="P3" s="158" t="s">
        <v>11</v>
      </c>
      <c r="Q3" s="159" t="s">
        <v>12</v>
      </c>
      <c r="R3" s="159" t="s">
        <v>12</v>
      </c>
    </row>
    <row r="4" spans="1:21" ht="17.45" hidden="1" x14ac:dyDescent="0.35">
      <c r="A4" s="1"/>
      <c r="B4" s="7"/>
      <c r="C4" s="20" t="s">
        <v>171</v>
      </c>
      <c r="D4" s="3" t="str">
        <f>IF($B$1="Team Name","",VLOOKUP($B$1,$L$3:$R$72,5,FALSE))</f>
        <v>North</v>
      </c>
      <c r="L4" s="160" t="s">
        <v>186</v>
      </c>
      <c r="M4" s="158" t="s">
        <v>14</v>
      </c>
      <c r="N4" s="158" t="s">
        <v>246</v>
      </c>
      <c r="O4" s="158" t="s">
        <v>10</v>
      </c>
      <c r="P4" s="158" t="s">
        <v>11</v>
      </c>
      <c r="Q4" s="159" t="s">
        <v>33</v>
      </c>
      <c r="R4" s="159" t="s">
        <v>33</v>
      </c>
    </row>
    <row r="5" spans="1:21" ht="26.45" x14ac:dyDescent="0.35">
      <c r="A5" s="1"/>
      <c r="B5" s="7"/>
      <c r="C5" s="21" t="s">
        <v>13</v>
      </c>
      <c r="D5" s="8" t="s">
        <v>201</v>
      </c>
      <c r="L5" s="160" t="s">
        <v>0</v>
      </c>
      <c r="M5" s="158" t="s">
        <v>14</v>
      </c>
      <c r="N5" s="158" t="s">
        <v>247</v>
      </c>
      <c r="O5" s="158" t="s">
        <v>8</v>
      </c>
      <c r="P5" s="158" t="s">
        <v>9</v>
      </c>
      <c r="Q5" s="159" t="s">
        <v>15</v>
      </c>
      <c r="R5" s="159" t="s">
        <v>15</v>
      </c>
      <c r="U5" s="4" t="s">
        <v>205</v>
      </c>
    </row>
    <row r="6" spans="1:21" ht="15.6" x14ac:dyDescent="0.35">
      <c r="A6" s="9" t="s">
        <v>16</v>
      </c>
      <c r="B6" s="10" t="s">
        <v>245</v>
      </c>
      <c r="L6" s="160" t="s">
        <v>17</v>
      </c>
      <c r="M6" s="158" t="s">
        <v>18</v>
      </c>
      <c r="N6" s="158" t="s">
        <v>246</v>
      </c>
      <c r="O6" s="158" t="s">
        <v>10</v>
      </c>
      <c r="P6" s="158" t="s">
        <v>11</v>
      </c>
      <c r="Q6" s="159" t="s">
        <v>19</v>
      </c>
      <c r="R6" s="159" t="s">
        <v>19</v>
      </c>
      <c r="U6" s="4" t="s">
        <v>206</v>
      </c>
    </row>
    <row r="7" spans="1:21" ht="15.6" x14ac:dyDescent="0.35">
      <c r="A7" s="12">
        <v>24</v>
      </c>
      <c r="B7" s="13" t="s">
        <v>384</v>
      </c>
      <c r="L7" s="160" t="s">
        <v>20</v>
      </c>
      <c r="M7" s="158" t="s">
        <v>7</v>
      </c>
      <c r="N7" s="158" t="s">
        <v>248</v>
      </c>
      <c r="O7" s="158" t="s">
        <v>8</v>
      </c>
      <c r="P7" s="158" t="s">
        <v>11</v>
      </c>
      <c r="Q7" s="159" t="s">
        <v>21</v>
      </c>
      <c r="R7" s="159" t="s">
        <v>21</v>
      </c>
      <c r="U7" s="4" t="s">
        <v>207</v>
      </c>
    </row>
    <row r="8" spans="1:21" ht="15.6" x14ac:dyDescent="0.35">
      <c r="A8" s="12">
        <v>20</v>
      </c>
      <c r="B8" s="13" t="s">
        <v>385</v>
      </c>
      <c r="L8" s="160" t="s">
        <v>187</v>
      </c>
      <c r="M8" s="158" t="s">
        <v>14</v>
      </c>
      <c r="N8" s="158" t="s">
        <v>195</v>
      </c>
      <c r="O8" s="158" t="s">
        <v>10</v>
      </c>
      <c r="P8" s="158" t="s">
        <v>9</v>
      </c>
      <c r="Q8" s="159" t="s">
        <v>28</v>
      </c>
      <c r="R8" s="159" t="s">
        <v>188</v>
      </c>
      <c r="U8" s="4" t="s">
        <v>208</v>
      </c>
    </row>
    <row r="9" spans="1:21" ht="15.6" x14ac:dyDescent="0.35">
      <c r="A9" s="12">
        <v>14</v>
      </c>
      <c r="B9" s="13" t="s">
        <v>386</v>
      </c>
      <c r="L9" s="160" t="s">
        <v>344</v>
      </c>
      <c r="M9" s="158" t="s">
        <v>23</v>
      </c>
      <c r="N9" s="158" t="s">
        <v>10</v>
      </c>
      <c r="O9" s="158" t="s">
        <v>10</v>
      </c>
      <c r="P9" s="158"/>
      <c r="Q9" s="159" t="s">
        <v>41</v>
      </c>
      <c r="R9" s="159" t="s">
        <v>41</v>
      </c>
      <c r="U9" s="4" t="s">
        <v>209</v>
      </c>
    </row>
    <row r="10" spans="1:21" ht="15.6" x14ac:dyDescent="0.35">
      <c r="A10" s="12">
        <v>12</v>
      </c>
      <c r="B10" s="13" t="s">
        <v>387</v>
      </c>
      <c r="L10" s="160" t="s">
        <v>22</v>
      </c>
      <c r="M10" s="158" t="s">
        <v>23</v>
      </c>
      <c r="N10" s="158" t="s">
        <v>10</v>
      </c>
      <c r="O10" s="158" t="s">
        <v>10</v>
      </c>
      <c r="P10" s="158"/>
      <c r="Q10" s="159" t="s">
        <v>24</v>
      </c>
      <c r="R10" s="159" t="s">
        <v>24</v>
      </c>
      <c r="U10" s="4" t="s">
        <v>210</v>
      </c>
    </row>
    <row r="11" spans="1:21" ht="15.6" x14ac:dyDescent="0.35">
      <c r="A11" s="164">
        <v>23</v>
      </c>
      <c r="B11" s="13" t="s">
        <v>388</v>
      </c>
      <c r="L11" s="160" t="s">
        <v>25</v>
      </c>
      <c r="M11" s="158" t="s">
        <v>7</v>
      </c>
      <c r="N11" s="158" t="s">
        <v>195</v>
      </c>
      <c r="O11" s="158" t="s">
        <v>10</v>
      </c>
      <c r="P11" s="158" t="s">
        <v>9</v>
      </c>
      <c r="Q11" s="159" t="s">
        <v>26</v>
      </c>
      <c r="R11" s="159" t="s">
        <v>26</v>
      </c>
      <c r="U11" s="4" t="s">
        <v>211</v>
      </c>
    </row>
    <row r="12" spans="1:21" ht="15.6" x14ac:dyDescent="0.35">
      <c r="A12" s="12">
        <v>10</v>
      </c>
      <c r="B12" s="13" t="s">
        <v>389</v>
      </c>
      <c r="L12" s="160" t="s">
        <v>27</v>
      </c>
      <c r="M12" s="158" t="s">
        <v>18</v>
      </c>
      <c r="N12" s="158" t="s">
        <v>248</v>
      </c>
      <c r="O12" s="158" t="s">
        <v>8</v>
      </c>
      <c r="P12" s="158" t="s">
        <v>11</v>
      </c>
      <c r="Q12" s="159" t="s">
        <v>28</v>
      </c>
      <c r="R12" s="159" t="s">
        <v>73</v>
      </c>
      <c r="U12" s="4" t="s">
        <v>212</v>
      </c>
    </row>
    <row r="13" spans="1:21" ht="15.6" x14ac:dyDescent="0.35">
      <c r="A13" s="12">
        <v>4</v>
      </c>
      <c r="B13" s="13" t="s">
        <v>390</v>
      </c>
      <c r="L13" s="160" t="s">
        <v>29</v>
      </c>
      <c r="M13" s="158" t="s">
        <v>7</v>
      </c>
      <c r="N13" s="158" t="s">
        <v>247</v>
      </c>
      <c r="O13" s="158" t="s">
        <v>8</v>
      </c>
      <c r="P13" s="158" t="s">
        <v>9</v>
      </c>
      <c r="Q13" s="159" t="s">
        <v>12</v>
      </c>
      <c r="R13" s="159" t="s">
        <v>12</v>
      </c>
      <c r="U13" s="4" t="s">
        <v>213</v>
      </c>
    </row>
    <row r="14" spans="1:21" ht="15.6" x14ac:dyDescent="0.35">
      <c r="A14" s="12">
        <v>22</v>
      </c>
      <c r="B14" s="13" t="s">
        <v>391</v>
      </c>
      <c r="L14" s="160" t="s">
        <v>30</v>
      </c>
      <c r="M14" s="158" t="s">
        <v>18</v>
      </c>
      <c r="N14" s="158" t="s">
        <v>195</v>
      </c>
      <c r="O14" s="158" t="s">
        <v>10</v>
      </c>
      <c r="P14" s="158" t="s">
        <v>9</v>
      </c>
      <c r="Q14" s="159" t="s">
        <v>31</v>
      </c>
      <c r="R14" s="159" t="s">
        <v>31</v>
      </c>
      <c r="U14" s="4" t="s">
        <v>214</v>
      </c>
    </row>
    <row r="15" spans="1:21" ht="15.6" x14ac:dyDescent="0.35">
      <c r="A15" s="12">
        <v>30</v>
      </c>
      <c r="B15" s="13" t="s">
        <v>392</v>
      </c>
      <c r="L15" s="160" t="s">
        <v>32</v>
      </c>
      <c r="M15" s="158" t="s">
        <v>7</v>
      </c>
      <c r="N15" s="158" t="s">
        <v>248</v>
      </c>
      <c r="O15" s="158" t="s">
        <v>8</v>
      </c>
      <c r="P15" s="158" t="s">
        <v>11</v>
      </c>
      <c r="Q15" s="159" t="s">
        <v>33</v>
      </c>
      <c r="R15" s="159" t="s">
        <v>33</v>
      </c>
      <c r="U15" s="4" t="s">
        <v>215</v>
      </c>
    </row>
    <row r="16" spans="1:21" ht="15.6" x14ac:dyDescent="0.35">
      <c r="A16" s="12">
        <v>33</v>
      </c>
      <c r="B16" s="13" t="s">
        <v>393</v>
      </c>
      <c r="L16" s="160" t="s">
        <v>10</v>
      </c>
      <c r="M16" s="158" t="s">
        <v>23</v>
      </c>
      <c r="N16" s="158" t="s">
        <v>10</v>
      </c>
      <c r="O16" s="158" t="s">
        <v>10</v>
      </c>
      <c r="P16" s="158"/>
      <c r="Q16" s="159" t="s">
        <v>34</v>
      </c>
      <c r="R16" s="159" t="s">
        <v>34</v>
      </c>
      <c r="U16" s="4" t="s">
        <v>216</v>
      </c>
    </row>
    <row r="17" spans="1:21" x14ac:dyDescent="0.25">
      <c r="A17" s="12">
        <v>32</v>
      </c>
      <c r="B17" s="13" t="s">
        <v>394</v>
      </c>
      <c r="L17" s="160" t="s">
        <v>35</v>
      </c>
      <c r="M17" s="158" t="s">
        <v>7</v>
      </c>
      <c r="N17" s="158" t="s">
        <v>247</v>
      </c>
      <c r="O17" s="158" t="s">
        <v>8</v>
      </c>
      <c r="P17" s="158" t="s">
        <v>9</v>
      </c>
      <c r="Q17" s="159" t="s">
        <v>36</v>
      </c>
      <c r="R17" s="159" t="s">
        <v>36</v>
      </c>
      <c r="U17" s="4" t="s">
        <v>217</v>
      </c>
    </row>
    <row r="18" spans="1:21" x14ac:dyDescent="0.25">
      <c r="A18" s="12">
        <v>40</v>
      </c>
      <c r="B18" s="13" t="s">
        <v>395</v>
      </c>
      <c r="L18" s="160" t="s">
        <v>37</v>
      </c>
      <c r="M18" s="158" t="s">
        <v>23</v>
      </c>
      <c r="N18" s="158" t="s">
        <v>8</v>
      </c>
      <c r="O18" s="158" t="s">
        <v>8</v>
      </c>
      <c r="P18" s="158"/>
      <c r="Q18" s="159" t="s">
        <v>38</v>
      </c>
      <c r="R18" s="159" t="s">
        <v>38</v>
      </c>
      <c r="U18" s="4" t="s">
        <v>218</v>
      </c>
    </row>
    <row r="19" spans="1:21" x14ac:dyDescent="0.25">
      <c r="A19" s="12">
        <v>2</v>
      </c>
      <c r="B19" s="13" t="s">
        <v>428</v>
      </c>
      <c r="L19" s="160" t="s">
        <v>169</v>
      </c>
      <c r="M19" s="158" t="s">
        <v>7</v>
      </c>
      <c r="N19" s="158" t="s">
        <v>247</v>
      </c>
      <c r="O19" s="158" t="s">
        <v>8</v>
      </c>
      <c r="P19" s="158" t="s">
        <v>9</v>
      </c>
      <c r="Q19" s="159" t="s">
        <v>39</v>
      </c>
      <c r="R19" s="159" t="s">
        <v>39</v>
      </c>
      <c r="U19" s="4" t="s">
        <v>219</v>
      </c>
    </row>
    <row r="20" spans="1:21" x14ac:dyDescent="0.25">
      <c r="A20" s="12">
        <v>2</v>
      </c>
      <c r="B20" s="13" t="s">
        <v>478</v>
      </c>
      <c r="L20" s="160" t="s">
        <v>42</v>
      </c>
      <c r="M20" s="158" t="s">
        <v>7</v>
      </c>
      <c r="N20" s="158" t="s">
        <v>195</v>
      </c>
      <c r="O20" s="158" t="s">
        <v>10</v>
      </c>
      <c r="P20" s="158" t="s">
        <v>9</v>
      </c>
      <c r="Q20" s="159" t="s">
        <v>40</v>
      </c>
      <c r="R20" s="159" t="s">
        <v>40</v>
      </c>
      <c r="U20" s="4" t="s">
        <v>220</v>
      </c>
    </row>
    <row r="21" spans="1:21" x14ac:dyDescent="0.25">
      <c r="A21" s="12">
        <v>4</v>
      </c>
      <c r="B21" s="13" t="s">
        <v>479</v>
      </c>
      <c r="L21" s="160" t="s">
        <v>43</v>
      </c>
      <c r="M21" s="158" t="s">
        <v>14</v>
      </c>
      <c r="N21" s="158" t="s">
        <v>195</v>
      </c>
      <c r="O21" s="158" t="s">
        <v>10</v>
      </c>
      <c r="P21" s="158" t="s">
        <v>9</v>
      </c>
      <c r="Q21" s="159" t="s">
        <v>44</v>
      </c>
      <c r="R21" s="159" t="s">
        <v>44</v>
      </c>
      <c r="U21" s="4" t="s">
        <v>221</v>
      </c>
    </row>
    <row r="22" spans="1:21" x14ac:dyDescent="0.25">
      <c r="A22" s="12">
        <v>4</v>
      </c>
      <c r="B22" s="14" t="s">
        <v>494</v>
      </c>
      <c r="L22" s="160" t="s">
        <v>45</v>
      </c>
      <c r="M22" s="158" t="s">
        <v>23</v>
      </c>
      <c r="N22" s="158" t="s">
        <v>8</v>
      </c>
      <c r="O22" s="158" t="s">
        <v>8</v>
      </c>
      <c r="P22" s="158"/>
      <c r="Q22" s="159" t="s">
        <v>46</v>
      </c>
      <c r="R22" s="159" t="s">
        <v>46</v>
      </c>
      <c r="U22" s="4" t="s">
        <v>222</v>
      </c>
    </row>
    <row r="23" spans="1:21" x14ac:dyDescent="0.25">
      <c r="A23" s="12"/>
      <c r="B23" s="13"/>
      <c r="L23" s="160" t="s">
        <v>47</v>
      </c>
      <c r="M23" s="158" t="s">
        <v>14</v>
      </c>
      <c r="N23" s="158" t="s">
        <v>248</v>
      </c>
      <c r="O23" s="158" t="s">
        <v>8</v>
      </c>
      <c r="P23" s="158" t="s">
        <v>11</v>
      </c>
      <c r="Q23" s="159" t="s">
        <v>26</v>
      </c>
      <c r="R23" s="159" t="s">
        <v>26</v>
      </c>
      <c r="U23" s="4" t="s">
        <v>223</v>
      </c>
    </row>
    <row r="24" spans="1:21" x14ac:dyDescent="0.25">
      <c r="A24" s="12"/>
      <c r="B24" s="15"/>
      <c r="L24" s="160" t="s">
        <v>48</v>
      </c>
      <c r="M24" s="158" t="s">
        <v>7</v>
      </c>
      <c r="N24" s="158" t="s">
        <v>195</v>
      </c>
      <c r="O24" s="158" t="s">
        <v>10</v>
      </c>
      <c r="P24" s="158" t="s">
        <v>9</v>
      </c>
      <c r="Q24" s="159" t="s">
        <v>49</v>
      </c>
      <c r="R24" s="159" t="s">
        <v>49</v>
      </c>
      <c r="U24" s="4" t="s">
        <v>224</v>
      </c>
    </row>
    <row r="25" spans="1:21" x14ac:dyDescent="0.25">
      <c r="A25" s="12"/>
      <c r="B25" s="13"/>
      <c r="L25" s="160" t="s">
        <v>50</v>
      </c>
      <c r="M25" s="158" t="s">
        <v>7</v>
      </c>
      <c r="N25" s="158" t="s">
        <v>195</v>
      </c>
      <c r="O25" s="158" t="s">
        <v>10</v>
      </c>
      <c r="P25" s="158" t="s">
        <v>9</v>
      </c>
      <c r="Q25" s="159" t="s">
        <v>51</v>
      </c>
      <c r="R25" s="159" t="s">
        <v>51</v>
      </c>
      <c r="U25" s="4" t="s">
        <v>225</v>
      </c>
    </row>
    <row r="26" spans="1:21" x14ac:dyDescent="0.25">
      <c r="A26" s="12"/>
      <c r="B26" s="15"/>
      <c r="L26" s="160" t="s">
        <v>52</v>
      </c>
      <c r="M26" s="158" t="s">
        <v>7</v>
      </c>
      <c r="N26" s="158" t="s">
        <v>246</v>
      </c>
      <c r="O26" s="158" t="s">
        <v>10</v>
      </c>
      <c r="P26" s="158" t="s">
        <v>11</v>
      </c>
      <c r="Q26" s="159" t="s">
        <v>38</v>
      </c>
      <c r="R26" s="159" t="s">
        <v>38</v>
      </c>
      <c r="U26" s="4" t="s">
        <v>226</v>
      </c>
    </row>
    <row r="27" spans="1:21" x14ac:dyDescent="0.25">
      <c r="A27" s="12"/>
      <c r="B27" s="13"/>
      <c r="L27" s="160" t="s">
        <v>53</v>
      </c>
      <c r="M27" s="158" t="s">
        <v>23</v>
      </c>
      <c r="N27" s="158" t="s">
        <v>8</v>
      </c>
      <c r="O27" s="158" t="s">
        <v>8</v>
      </c>
      <c r="P27" s="158"/>
      <c r="Q27" s="159" t="s">
        <v>28</v>
      </c>
      <c r="R27" s="159" t="s">
        <v>28</v>
      </c>
      <c r="U27" s="4" t="s">
        <v>227</v>
      </c>
    </row>
    <row r="28" spans="1:21" x14ac:dyDescent="0.25">
      <c r="A28" s="16"/>
      <c r="B28" s="17"/>
      <c r="L28" s="160" t="s">
        <v>54</v>
      </c>
      <c r="M28" s="158" t="s">
        <v>7</v>
      </c>
      <c r="N28" s="158" t="s">
        <v>246</v>
      </c>
      <c r="O28" s="158" t="s">
        <v>10</v>
      </c>
      <c r="P28" s="158" t="s">
        <v>11</v>
      </c>
      <c r="Q28" s="159" t="s">
        <v>55</v>
      </c>
      <c r="R28" s="159" t="s">
        <v>170</v>
      </c>
      <c r="U28" s="4" t="s">
        <v>228</v>
      </c>
    </row>
    <row r="29" spans="1:21" x14ac:dyDescent="0.25">
      <c r="A29" s="12"/>
      <c r="B29" s="13"/>
      <c r="L29" s="160" t="s">
        <v>56</v>
      </c>
      <c r="M29" s="158" t="s">
        <v>23</v>
      </c>
      <c r="N29" s="158" t="s">
        <v>8</v>
      </c>
      <c r="O29" s="158" t="s">
        <v>8</v>
      </c>
      <c r="P29" s="158"/>
      <c r="Q29" s="159" t="s">
        <v>57</v>
      </c>
      <c r="R29" s="159" t="s">
        <v>57</v>
      </c>
      <c r="U29" s="4" t="s">
        <v>229</v>
      </c>
    </row>
    <row r="30" spans="1:21" x14ac:dyDescent="0.25">
      <c r="A30" s="16"/>
      <c r="B30" s="17" t="s">
        <v>447</v>
      </c>
      <c r="L30" s="160" t="s">
        <v>58</v>
      </c>
      <c r="M30" s="158" t="s">
        <v>14</v>
      </c>
      <c r="N30" s="158" t="s">
        <v>247</v>
      </c>
      <c r="O30" s="158" t="s">
        <v>8</v>
      </c>
      <c r="P30" s="158" t="s">
        <v>9</v>
      </c>
      <c r="Q30" s="159" t="s">
        <v>59</v>
      </c>
      <c r="R30" s="159" t="s">
        <v>59</v>
      </c>
      <c r="U30" s="4" t="s">
        <v>230</v>
      </c>
    </row>
    <row r="31" spans="1:21" x14ac:dyDescent="0.25">
      <c r="L31" s="160" t="s">
        <v>60</v>
      </c>
      <c r="M31" s="158" t="s">
        <v>18</v>
      </c>
      <c r="N31" s="158" t="s">
        <v>248</v>
      </c>
      <c r="O31" s="158" t="s">
        <v>8</v>
      </c>
      <c r="P31" s="158" t="s">
        <v>11</v>
      </c>
      <c r="Q31" s="159" t="s">
        <v>36</v>
      </c>
      <c r="R31" s="159" t="s">
        <v>36</v>
      </c>
      <c r="U31" s="4" t="s">
        <v>231</v>
      </c>
    </row>
    <row r="32" spans="1:21" x14ac:dyDescent="0.25">
      <c r="L32" s="160" t="s">
        <v>61</v>
      </c>
      <c r="M32" s="158" t="s">
        <v>23</v>
      </c>
      <c r="N32" s="158" t="s">
        <v>10</v>
      </c>
      <c r="O32" s="158" t="s">
        <v>10</v>
      </c>
      <c r="P32" s="158"/>
      <c r="Q32" s="159" t="s">
        <v>62</v>
      </c>
      <c r="R32" s="159" t="s">
        <v>62</v>
      </c>
      <c r="U32" s="4" t="s">
        <v>232</v>
      </c>
    </row>
    <row r="33" spans="12:21" x14ac:dyDescent="0.25">
      <c r="L33" s="160" t="s">
        <v>189</v>
      </c>
      <c r="M33" s="158" t="s">
        <v>7</v>
      </c>
      <c r="N33" s="158" t="s">
        <v>195</v>
      </c>
      <c r="O33" s="158" t="s">
        <v>10</v>
      </c>
      <c r="P33" s="158" t="s">
        <v>9</v>
      </c>
      <c r="Q33" s="159" t="s">
        <v>190</v>
      </c>
      <c r="R33" s="159" t="s">
        <v>190</v>
      </c>
      <c r="U33" s="4" t="s">
        <v>233</v>
      </c>
    </row>
    <row r="34" spans="12:21" x14ac:dyDescent="0.25">
      <c r="L34" s="160" t="s">
        <v>63</v>
      </c>
      <c r="M34" s="158" t="s">
        <v>14</v>
      </c>
      <c r="N34" s="158" t="s">
        <v>248</v>
      </c>
      <c r="O34" s="158" t="s">
        <v>8</v>
      </c>
      <c r="P34" s="158" t="s">
        <v>11</v>
      </c>
      <c r="Q34" s="159" t="s">
        <v>64</v>
      </c>
      <c r="R34" s="159" t="s">
        <v>64</v>
      </c>
      <c r="U34" s="4" t="s">
        <v>234</v>
      </c>
    </row>
    <row r="35" spans="12:21" x14ac:dyDescent="0.25">
      <c r="L35" s="160" t="s">
        <v>191</v>
      </c>
      <c r="M35" s="158" t="s">
        <v>14</v>
      </c>
      <c r="N35" s="158" t="s">
        <v>195</v>
      </c>
      <c r="O35" s="158" t="s">
        <v>10</v>
      </c>
      <c r="P35" s="158" t="s">
        <v>9</v>
      </c>
      <c r="Q35" s="159" t="s">
        <v>36</v>
      </c>
      <c r="R35" s="159" t="s">
        <v>36</v>
      </c>
      <c r="U35" s="4" t="s">
        <v>235</v>
      </c>
    </row>
    <row r="36" spans="12:21" x14ac:dyDescent="0.25">
      <c r="L36" s="160" t="s">
        <v>65</v>
      </c>
      <c r="M36" s="158" t="s">
        <v>18</v>
      </c>
      <c r="N36" s="158" t="s">
        <v>247</v>
      </c>
      <c r="O36" s="158" t="s">
        <v>8</v>
      </c>
      <c r="P36" s="158" t="s">
        <v>9</v>
      </c>
      <c r="Q36" s="159" t="s">
        <v>40</v>
      </c>
      <c r="R36" s="159" t="s">
        <v>40</v>
      </c>
      <c r="U36" s="4" t="s">
        <v>236</v>
      </c>
    </row>
    <row r="37" spans="12:21" x14ac:dyDescent="0.25">
      <c r="L37" s="160" t="s">
        <v>66</v>
      </c>
      <c r="M37" s="158" t="s">
        <v>7</v>
      </c>
      <c r="N37" s="158" t="s">
        <v>248</v>
      </c>
      <c r="O37" s="158" t="s">
        <v>8</v>
      </c>
      <c r="P37" s="158" t="s">
        <v>11</v>
      </c>
      <c r="Q37" s="159" t="s">
        <v>67</v>
      </c>
      <c r="R37" s="159" t="s">
        <v>67</v>
      </c>
      <c r="U37" s="4" t="s">
        <v>237</v>
      </c>
    </row>
    <row r="38" spans="12:21" x14ac:dyDescent="0.25">
      <c r="L38" s="160" t="s">
        <v>68</v>
      </c>
      <c r="M38" s="158" t="s">
        <v>7</v>
      </c>
      <c r="N38" s="158" t="s">
        <v>246</v>
      </c>
      <c r="O38" s="158" t="s">
        <v>10</v>
      </c>
      <c r="P38" s="158" t="s">
        <v>11</v>
      </c>
      <c r="Q38" s="159" t="s">
        <v>69</v>
      </c>
      <c r="R38" s="159" t="s">
        <v>69</v>
      </c>
      <c r="U38" s="4" t="s">
        <v>238</v>
      </c>
    </row>
    <row r="39" spans="12:21" x14ac:dyDescent="0.25">
      <c r="L39" s="160" t="s">
        <v>192</v>
      </c>
      <c r="M39" s="158" t="s">
        <v>14</v>
      </c>
      <c r="N39" s="158" t="s">
        <v>246</v>
      </c>
      <c r="O39" s="158" t="s">
        <v>10</v>
      </c>
      <c r="P39" s="158" t="s">
        <v>11</v>
      </c>
      <c r="Q39" s="159" t="s">
        <v>46</v>
      </c>
      <c r="R39" s="159" t="s">
        <v>46</v>
      </c>
      <c r="U39" s="4" t="s">
        <v>239</v>
      </c>
    </row>
    <row r="40" spans="12:21" x14ac:dyDescent="0.25">
      <c r="L40" s="160" t="s">
        <v>70</v>
      </c>
      <c r="M40" s="158" t="s">
        <v>18</v>
      </c>
      <c r="N40" s="158" t="s">
        <v>247</v>
      </c>
      <c r="O40" s="158" t="s">
        <v>8</v>
      </c>
      <c r="P40" s="158" t="s">
        <v>9</v>
      </c>
      <c r="Q40" s="159" t="s">
        <v>26</v>
      </c>
      <c r="R40" s="159" t="s">
        <v>26</v>
      </c>
      <c r="U40" s="4" t="s">
        <v>240</v>
      </c>
    </row>
    <row r="41" spans="12:21" x14ac:dyDescent="0.25">
      <c r="L41" s="160" t="s">
        <v>71</v>
      </c>
      <c r="M41" s="158" t="s">
        <v>23</v>
      </c>
      <c r="N41" s="158" t="s">
        <v>8</v>
      </c>
      <c r="O41" s="158" t="s">
        <v>8</v>
      </c>
      <c r="P41" s="158"/>
      <c r="Q41" s="159" t="s">
        <v>72</v>
      </c>
      <c r="R41" s="159" t="s">
        <v>73</v>
      </c>
      <c r="U41" s="4" t="s">
        <v>241</v>
      </c>
    </row>
    <row r="42" spans="12:21" x14ac:dyDescent="0.25">
      <c r="L42" s="160" t="s">
        <v>74</v>
      </c>
      <c r="M42" s="158" t="s">
        <v>18</v>
      </c>
      <c r="N42" s="158" t="s">
        <v>195</v>
      </c>
      <c r="O42" s="158" t="s">
        <v>10</v>
      </c>
      <c r="P42" s="158" t="s">
        <v>9</v>
      </c>
      <c r="Q42" s="159" t="s">
        <v>75</v>
      </c>
      <c r="R42" s="159" t="s">
        <v>75</v>
      </c>
      <c r="U42" s="4" t="s">
        <v>242</v>
      </c>
    </row>
    <row r="43" spans="12:21" x14ac:dyDescent="0.25">
      <c r="L43" s="160" t="s">
        <v>76</v>
      </c>
      <c r="M43" s="158" t="s">
        <v>7</v>
      </c>
      <c r="N43" s="158" t="s">
        <v>246</v>
      </c>
      <c r="O43" s="158" t="s">
        <v>10</v>
      </c>
      <c r="P43" s="158" t="s">
        <v>11</v>
      </c>
      <c r="Q43" s="159" t="s">
        <v>46</v>
      </c>
      <c r="R43" s="159" t="s">
        <v>46</v>
      </c>
      <c r="U43" s="4" t="s">
        <v>243</v>
      </c>
    </row>
    <row r="44" spans="12:21" x14ac:dyDescent="0.25">
      <c r="L44" s="160" t="s">
        <v>193</v>
      </c>
      <c r="M44" s="158" t="s">
        <v>14</v>
      </c>
      <c r="N44" s="158" t="s">
        <v>195</v>
      </c>
      <c r="O44" s="158" t="s">
        <v>10</v>
      </c>
      <c r="P44" s="158" t="s">
        <v>9</v>
      </c>
      <c r="Q44" s="159" t="s">
        <v>194</v>
      </c>
      <c r="R44" s="159" t="s">
        <v>194</v>
      </c>
      <c r="U44" s="4" t="s">
        <v>244</v>
      </c>
    </row>
    <row r="45" spans="12:21" x14ac:dyDescent="0.25">
      <c r="L45" s="160" t="s">
        <v>77</v>
      </c>
      <c r="M45" s="158" t="s">
        <v>18</v>
      </c>
      <c r="N45" s="158" t="s">
        <v>247</v>
      </c>
      <c r="O45" s="158" t="s">
        <v>8</v>
      </c>
      <c r="P45" s="158" t="s">
        <v>9</v>
      </c>
      <c r="Q45" s="159" t="s">
        <v>78</v>
      </c>
      <c r="R45" s="159" t="s">
        <v>78</v>
      </c>
    </row>
    <row r="46" spans="12:21" x14ac:dyDescent="0.25">
      <c r="L46" s="160" t="s">
        <v>79</v>
      </c>
      <c r="M46" s="158" t="s">
        <v>18</v>
      </c>
      <c r="N46" s="158" t="s">
        <v>248</v>
      </c>
      <c r="O46" s="158" t="s">
        <v>8</v>
      </c>
      <c r="P46" s="158" t="s">
        <v>11</v>
      </c>
      <c r="Q46" s="159" t="s">
        <v>12</v>
      </c>
      <c r="R46" s="159" t="s">
        <v>12</v>
      </c>
    </row>
    <row r="47" spans="12:21" x14ac:dyDescent="0.25">
      <c r="L47" s="160" t="s">
        <v>80</v>
      </c>
      <c r="M47" s="158" t="s">
        <v>18</v>
      </c>
      <c r="N47" s="158" t="s">
        <v>246</v>
      </c>
      <c r="O47" s="158" t="s">
        <v>10</v>
      </c>
      <c r="P47" s="158" t="s">
        <v>11</v>
      </c>
      <c r="Q47" s="159" t="s">
        <v>81</v>
      </c>
      <c r="R47" s="159" t="s">
        <v>81</v>
      </c>
    </row>
    <row r="48" spans="12:21" x14ac:dyDescent="0.25">
      <c r="L48" s="160" t="s">
        <v>82</v>
      </c>
      <c r="M48" s="158" t="s">
        <v>14</v>
      </c>
      <c r="N48" s="158" t="s">
        <v>248</v>
      </c>
      <c r="O48" s="158" t="s">
        <v>8</v>
      </c>
      <c r="P48" s="158" t="s">
        <v>11</v>
      </c>
      <c r="Q48" s="159" t="s">
        <v>83</v>
      </c>
      <c r="R48" s="159" t="s">
        <v>83</v>
      </c>
    </row>
    <row r="49" spans="12:18" x14ac:dyDescent="0.25">
      <c r="L49" s="160" t="s">
        <v>84</v>
      </c>
      <c r="M49" s="158" t="s">
        <v>18</v>
      </c>
      <c r="N49" s="158" t="s">
        <v>248</v>
      </c>
      <c r="O49" s="158" t="s">
        <v>8</v>
      </c>
      <c r="P49" s="158" t="s">
        <v>11</v>
      </c>
      <c r="Q49" s="159" t="s">
        <v>85</v>
      </c>
      <c r="R49" s="159" t="s">
        <v>85</v>
      </c>
    </row>
    <row r="50" spans="12:18" x14ac:dyDescent="0.25">
      <c r="L50" s="160" t="s">
        <v>86</v>
      </c>
      <c r="M50" s="158" t="s">
        <v>7</v>
      </c>
      <c r="N50" s="158" t="s">
        <v>195</v>
      </c>
      <c r="O50" s="158" t="s">
        <v>10</v>
      </c>
      <c r="P50" s="158" t="s">
        <v>9</v>
      </c>
      <c r="Q50" s="159" t="s">
        <v>67</v>
      </c>
      <c r="R50" s="159" t="s">
        <v>67</v>
      </c>
    </row>
    <row r="51" spans="12:18" x14ac:dyDescent="0.25">
      <c r="L51" s="160" t="s">
        <v>87</v>
      </c>
      <c r="M51" s="158" t="s">
        <v>23</v>
      </c>
      <c r="N51" s="158" t="s">
        <v>8</v>
      </c>
      <c r="O51" s="158" t="s">
        <v>8</v>
      </c>
      <c r="P51" s="158"/>
      <c r="Q51" s="159" t="s">
        <v>36</v>
      </c>
      <c r="R51" s="159" t="s">
        <v>36</v>
      </c>
    </row>
    <row r="52" spans="12:18" x14ac:dyDescent="0.25">
      <c r="L52" s="160" t="s">
        <v>88</v>
      </c>
      <c r="M52" s="158" t="s">
        <v>14</v>
      </c>
      <c r="N52" s="158" t="s">
        <v>248</v>
      </c>
      <c r="O52" s="158" t="s">
        <v>8</v>
      </c>
      <c r="P52" s="158" t="s">
        <v>11</v>
      </c>
      <c r="Q52" s="159" t="s">
        <v>89</v>
      </c>
      <c r="R52" s="159" t="s">
        <v>89</v>
      </c>
    </row>
    <row r="53" spans="12:18" x14ac:dyDescent="0.25">
      <c r="L53" s="160" t="s">
        <v>90</v>
      </c>
      <c r="M53" s="158" t="s">
        <v>7</v>
      </c>
      <c r="N53" s="158" t="s">
        <v>247</v>
      </c>
      <c r="O53" s="158" t="s">
        <v>8</v>
      </c>
      <c r="P53" s="158" t="s">
        <v>9</v>
      </c>
      <c r="Q53" s="159" t="s">
        <v>12</v>
      </c>
      <c r="R53" s="159" t="s">
        <v>12</v>
      </c>
    </row>
    <row r="54" spans="12:18" x14ac:dyDescent="0.25">
      <c r="L54" s="160" t="s">
        <v>91</v>
      </c>
      <c r="M54" s="158" t="s">
        <v>23</v>
      </c>
      <c r="N54" s="158" t="s">
        <v>10</v>
      </c>
      <c r="O54" s="158" t="s">
        <v>10</v>
      </c>
      <c r="P54" s="158"/>
      <c r="Q54" s="159" t="s">
        <v>28</v>
      </c>
      <c r="R54" s="159" t="s">
        <v>28</v>
      </c>
    </row>
    <row r="55" spans="12:18" x14ac:dyDescent="0.25">
      <c r="L55" s="160" t="s">
        <v>92</v>
      </c>
      <c r="M55" s="158" t="s">
        <v>14</v>
      </c>
      <c r="N55" s="158" t="s">
        <v>248</v>
      </c>
      <c r="O55" s="158" t="s">
        <v>8</v>
      </c>
      <c r="P55" s="158" t="s">
        <v>11</v>
      </c>
      <c r="Q55" s="159" t="s">
        <v>78</v>
      </c>
      <c r="R55" s="159" t="s">
        <v>78</v>
      </c>
    </row>
    <row r="56" spans="12:18" x14ac:dyDescent="0.25">
      <c r="L56" s="160" t="s">
        <v>93</v>
      </c>
      <c r="M56" s="158" t="s">
        <v>7</v>
      </c>
      <c r="N56" s="158" t="s">
        <v>247</v>
      </c>
      <c r="O56" s="158" t="s">
        <v>8</v>
      </c>
      <c r="P56" s="158" t="s">
        <v>9</v>
      </c>
      <c r="Q56" s="159" t="s">
        <v>94</v>
      </c>
      <c r="R56" s="159" t="s">
        <v>94</v>
      </c>
    </row>
    <row r="57" spans="12:18" x14ac:dyDescent="0.25">
      <c r="L57" s="160" t="s">
        <v>9</v>
      </c>
      <c r="M57" s="158" t="s">
        <v>23</v>
      </c>
      <c r="N57" s="158" t="s">
        <v>10</v>
      </c>
      <c r="O57" s="158" t="s">
        <v>10</v>
      </c>
      <c r="P57" s="158"/>
      <c r="Q57" s="159" t="s">
        <v>19</v>
      </c>
      <c r="R57" s="159" t="s">
        <v>19</v>
      </c>
    </row>
    <row r="58" spans="12:18" x14ac:dyDescent="0.25">
      <c r="L58" s="160" t="s">
        <v>195</v>
      </c>
      <c r="M58" s="158" t="s">
        <v>14</v>
      </c>
      <c r="N58" s="158" t="s">
        <v>195</v>
      </c>
      <c r="O58" s="158" t="s">
        <v>10</v>
      </c>
      <c r="P58" s="158" t="s">
        <v>9</v>
      </c>
      <c r="Q58" s="159" t="s">
        <v>196</v>
      </c>
      <c r="R58" s="159" t="s">
        <v>196</v>
      </c>
    </row>
    <row r="59" spans="12:18" x14ac:dyDescent="0.25">
      <c r="L59" s="160" t="s">
        <v>95</v>
      </c>
      <c r="M59" s="158" t="s">
        <v>7</v>
      </c>
      <c r="N59" s="158" t="s">
        <v>248</v>
      </c>
      <c r="O59" s="158" t="s">
        <v>8</v>
      </c>
      <c r="P59" s="158" t="s">
        <v>11</v>
      </c>
      <c r="Q59" s="159" t="s">
        <v>40</v>
      </c>
      <c r="R59" s="159" t="s">
        <v>40</v>
      </c>
    </row>
    <row r="60" spans="12:18" x14ac:dyDescent="0.25">
      <c r="L60" s="160" t="s">
        <v>96</v>
      </c>
      <c r="M60" s="158" t="s">
        <v>18</v>
      </c>
      <c r="N60" s="158" t="s">
        <v>247</v>
      </c>
      <c r="O60" s="158" t="s">
        <v>8</v>
      </c>
      <c r="P60" s="158" t="s">
        <v>9</v>
      </c>
      <c r="Q60" s="159" t="s">
        <v>97</v>
      </c>
      <c r="R60" s="159" t="s">
        <v>97</v>
      </c>
    </row>
    <row r="61" spans="12:18" x14ac:dyDescent="0.25">
      <c r="L61" s="160" t="s">
        <v>197</v>
      </c>
      <c r="M61" s="158" t="s">
        <v>14</v>
      </c>
      <c r="N61" s="158" t="s">
        <v>246</v>
      </c>
      <c r="O61" s="158" t="s">
        <v>10</v>
      </c>
      <c r="P61" s="158" t="s">
        <v>11</v>
      </c>
      <c r="Q61" s="159" t="s">
        <v>64</v>
      </c>
      <c r="R61" s="159" t="s">
        <v>64</v>
      </c>
    </row>
    <row r="62" spans="12:18" x14ac:dyDescent="0.25">
      <c r="L62" s="160" t="s">
        <v>98</v>
      </c>
      <c r="M62" s="158" t="s">
        <v>7</v>
      </c>
      <c r="N62" s="158" t="s">
        <v>248</v>
      </c>
      <c r="O62" s="158" t="s">
        <v>8</v>
      </c>
      <c r="P62" s="158" t="s">
        <v>11</v>
      </c>
      <c r="Q62" s="159" t="s">
        <v>99</v>
      </c>
      <c r="R62" s="159" t="s">
        <v>99</v>
      </c>
    </row>
    <row r="63" spans="12:18" x14ac:dyDescent="0.25">
      <c r="L63" s="160" t="s">
        <v>100</v>
      </c>
      <c r="M63" s="158" t="s">
        <v>18</v>
      </c>
      <c r="N63" s="158" t="s">
        <v>246</v>
      </c>
      <c r="O63" s="158" t="s">
        <v>10</v>
      </c>
      <c r="P63" s="158" t="s">
        <v>11</v>
      </c>
      <c r="Q63" s="159" t="s">
        <v>101</v>
      </c>
      <c r="R63" s="159" t="s">
        <v>101</v>
      </c>
    </row>
    <row r="64" spans="12:18" x14ac:dyDescent="0.25">
      <c r="L64" s="160" t="s">
        <v>342</v>
      </c>
      <c r="M64" s="158" t="s">
        <v>23</v>
      </c>
      <c r="N64" s="158" t="s">
        <v>10</v>
      </c>
      <c r="O64" s="158" t="s">
        <v>10</v>
      </c>
      <c r="P64" s="158"/>
      <c r="Q64" s="159" t="s">
        <v>343</v>
      </c>
      <c r="R64" s="159" t="s">
        <v>343</v>
      </c>
    </row>
    <row r="65" spans="12:18" x14ac:dyDescent="0.25">
      <c r="L65" s="160" t="s">
        <v>198</v>
      </c>
      <c r="M65" s="158" t="s">
        <v>14</v>
      </c>
      <c r="N65" s="158" t="s">
        <v>246</v>
      </c>
      <c r="O65" s="158" t="s">
        <v>10</v>
      </c>
      <c r="P65" s="158" t="s">
        <v>11</v>
      </c>
      <c r="Q65" s="159" t="s">
        <v>40</v>
      </c>
      <c r="R65" s="159" t="s">
        <v>40</v>
      </c>
    </row>
    <row r="66" spans="12:18" x14ac:dyDescent="0.25">
      <c r="L66" s="160" t="s">
        <v>102</v>
      </c>
      <c r="M66" s="158" t="s">
        <v>18</v>
      </c>
      <c r="N66" s="158" t="s">
        <v>195</v>
      </c>
      <c r="O66" s="158" t="s">
        <v>10</v>
      </c>
      <c r="P66" s="158" t="s">
        <v>9</v>
      </c>
      <c r="Q66" s="159" t="s">
        <v>103</v>
      </c>
      <c r="R66" s="159" t="s">
        <v>103</v>
      </c>
    </row>
    <row r="67" spans="12:18" x14ac:dyDescent="0.25">
      <c r="L67" s="160" t="s">
        <v>104</v>
      </c>
      <c r="M67" s="158" t="s">
        <v>14</v>
      </c>
      <c r="N67" s="158" t="s">
        <v>246</v>
      </c>
      <c r="O67" s="158" t="s">
        <v>10</v>
      </c>
      <c r="P67" s="158" t="s">
        <v>11</v>
      </c>
      <c r="Q67" s="159" t="s">
        <v>101</v>
      </c>
      <c r="R67" s="159" t="s">
        <v>101</v>
      </c>
    </row>
    <row r="68" spans="12:18" x14ac:dyDescent="0.25">
      <c r="L68" s="160" t="s">
        <v>105</v>
      </c>
      <c r="M68" s="158" t="s">
        <v>18</v>
      </c>
      <c r="N68" s="158" t="s">
        <v>195</v>
      </c>
      <c r="O68" s="158" t="s">
        <v>10</v>
      </c>
      <c r="P68" s="158" t="s">
        <v>9</v>
      </c>
      <c r="Q68" s="159" t="s">
        <v>64</v>
      </c>
      <c r="R68" s="159" t="s">
        <v>64</v>
      </c>
    </row>
    <row r="69" spans="12:18" x14ac:dyDescent="0.25">
      <c r="L69" s="160" t="s">
        <v>106</v>
      </c>
      <c r="M69" s="158" t="s">
        <v>14</v>
      </c>
      <c r="N69" s="158" t="s">
        <v>247</v>
      </c>
      <c r="O69" s="158" t="s">
        <v>8</v>
      </c>
      <c r="P69" s="158" t="s">
        <v>9</v>
      </c>
      <c r="Q69" s="159" t="s">
        <v>107</v>
      </c>
      <c r="R69" s="159" t="s">
        <v>107</v>
      </c>
    </row>
    <row r="70" spans="12:18" x14ac:dyDescent="0.25">
      <c r="L70" s="160" t="s">
        <v>108</v>
      </c>
      <c r="M70" s="158" t="s">
        <v>18</v>
      </c>
      <c r="N70" s="158" t="s">
        <v>246</v>
      </c>
      <c r="O70" s="158" t="s">
        <v>10</v>
      </c>
      <c r="P70" s="158" t="s">
        <v>11</v>
      </c>
      <c r="Q70" s="159" t="s">
        <v>109</v>
      </c>
      <c r="R70" s="159" t="s">
        <v>109</v>
      </c>
    </row>
    <row r="71" spans="12:18" x14ac:dyDescent="0.25">
      <c r="L71" s="160" t="s">
        <v>199</v>
      </c>
      <c r="M71" s="158" t="s">
        <v>14</v>
      </c>
      <c r="N71" s="158" t="s">
        <v>246</v>
      </c>
      <c r="O71" s="158" t="s">
        <v>10</v>
      </c>
      <c r="P71" s="158" t="s">
        <v>11</v>
      </c>
      <c r="Q71" s="159" t="s">
        <v>12</v>
      </c>
      <c r="R71" s="159" t="s">
        <v>12</v>
      </c>
    </row>
    <row r="72" spans="12:18" x14ac:dyDescent="0.25">
      <c r="L72" s="160" t="s">
        <v>110</v>
      </c>
      <c r="M72" s="158" t="s">
        <v>14</v>
      </c>
      <c r="N72" s="158" t="s">
        <v>247</v>
      </c>
      <c r="O72" s="158" t="s">
        <v>8</v>
      </c>
      <c r="P72" s="158" t="s">
        <v>9</v>
      </c>
      <c r="Q72" s="159" t="s">
        <v>111</v>
      </c>
      <c r="R72" s="159" t="s">
        <v>111</v>
      </c>
    </row>
    <row r="73" spans="12:18" x14ac:dyDescent="0.25">
      <c r="L73" s="160" t="s">
        <v>186</v>
      </c>
      <c r="M73" s="158" t="s">
        <v>14</v>
      </c>
      <c r="N73" s="158" t="s">
        <v>246</v>
      </c>
      <c r="O73" s="158" t="s">
        <v>10</v>
      </c>
      <c r="P73" s="158" t="s">
        <v>11</v>
      </c>
      <c r="Q73" s="159" t="s">
        <v>33</v>
      </c>
      <c r="R73" s="159" t="s">
        <v>33</v>
      </c>
    </row>
  </sheetData>
  <sheetProtection selectLockedCells="1"/>
  <sortState ref="L3:R73">
    <sortCondition ref="L3"/>
  </sortState>
  <dataValidations count="2">
    <dataValidation type="list" allowBlank="1" showInputMessage="1" showErrorMessage="1" sqref="D5">
      <formula1>"Select One, BB, GB"</formula1>
    </dataValidation>
    <dataValidation type="list" allowBlank="1" showInputMessage="1" showErrorMessage="1" sqref="B1">
      <formula1>$L$2:$L$72</formula1>
    </dataValidation>
  </dataValidations>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AB60"/>
  <sheetViews>
    <sheetView zoomScale="80" zoomScaleNormal="80" workbookViewId="0">
      <selection activeCell="J25" sqref="J25"/>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t="s">
        <v>570</v>
      </c>
      <c r="D2" s="287"/>
      <c r="E2" s="287"/>
      <c r="F2" s="288"/>
      <c r="G2" s="57"/>
      <c r="H2" s="289" t="s">
        <v>113</v>
      </c>
      <c r="I2" s="289"/>
      <c r="J2" s="289"/>
      <c r="K2" s="290">
        <v>43161</v>
      </c>
      <c r="L2" s="290"/>
      <c r="M2" s="290"/>
      <c r="O2" s="54"/>
      <c r="P2" s="54"/>
      <c r="Q2" s="54"/>
      <c r="R2" s="54"/>
      <c r="S2" s="54"/>
      <c r="T2" s="54"/>
      <c r="X2" s="139" t="str">
        <f>IF(OR($H$4=1,$J$4=1),CONCATENATE($C$2,": ",MONTH($K$2),"/",DAY($K$2),"/",YEAR($K$2)-2000, " **" ),CONCATENATE($C$2,": ",MONTH($K$2),"/",DAY($K$2),"/",YEAR($K$2)-2000))</f>
        <v>Pine Bluffs  : 3/2/18</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Pine Bluffs   60, Upton 49 </v>
      </c>
    </row>
    <row r="4" spans="1:28" ht="13.5" thickBot="1" x14ac:dyDescent="0.35">
      <c r="B4" s="56" t="s">
        <v>118</v>
      </c>
      <c r="C4" s="22">
        <v>49</v>
      </c>
      <c r="D4" s="22">
        <v>60</v>
      </c>
      <c r="E4" s="89"/>
      <c r="G4" s="60" t="str">
        <f>IF(OR($L$4=1,$C$4&gt;$D$4),1,"")</f>
        <v/>
      </c>
      <c r="H4" s="22"/>
      <c r="I4" s="60">
        <f>IF(OR($N$4=1,$C$4&lt;$D$4),1,"")</f>
        <v>1</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2</v>
      </c>
      <c r="E7" s="25">
        <v>4</v>
      </c>
      <c r="F7" s="26">
        <v>5</v>
      </c>
      <c r="G7" s="27">
        <v>10</v>
      </c>
      <c r="H7" s="24">
        <v>2</v>
      </c>
      <c r="I7" s="25">
        <v>2</v>
      </c>
      <c r="J7" s="28">
        <v>4</v>
      </c>
      <c r="K7" s="28">
        <v>4</v>
      </c>
      <c r="L7" s="28">
        <v>1</v>
      </c>
      <c r="M7" s="29">
        <v>1</v>
      </c>
      <c r="N7" s="28"/>
      <c r="O7" s="28">
        <v>4</v>
      </c>
      <c r="P7" s="30">
        <v>4</v>
      </c>
      <c r="Q7" s="65">
        <f>IF(H7+2*F7+3*D7&gt;0,H7+2*F7+3*D7,"")</f>
        <v>18</v>
      </c>
      <c r="R7" s="66">
        <f>IF(E7&gt;0,D7/E7,"")</f>
        <v>0.5</v>
      </c>
      <c r="S7" s="66">
        <f>IF(G7&gt;0,F7/G7,"")</f>
        <v>0.5</v>
      </c>
      <c r="T7" s="67">
        <f>IF(I7&gt;0,H7/I7,"")</f>
        <v>1</v>
      </c>
      <c r="U7" s="68">
        <f>IF(OR(E7&gt;0,G7 &gt;0),(D7+F7)/(E7+G7),"")</f>
        <v>0.5</v>
      </c>
      <c r="V7" s="141">
        <f>IF(E7+G7&gt;0,E7+G7,"")</f>
        <v>14</v>
      </c>
      <c r="W7" s="141">
        <f>IF(J7+K7&gt;0,J7+K7,"")</f>
        <v>8</v>
      </c>
      <c r="X7" s="142">
        <f>IF(V7&gt;=$Z$2,U7,0)</f>
        <v>0.5</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3</v>
      </c>
      <c r="E8" s="33">
        <v>7</v>
      </c>
      <c r="F8" s="34">
        <v>0</v>
      </c>
      <c r="G8" s="35">
        <v>3</v>
      </c>
      <c r="H8" s="32"/>
      <c r="I8" s="33"/>
      <c r="J8" s="36">
        <v>1</v>
      </c>
      <c r="K8" s="36">
        <v>5</v>
      </c>
      <c r="L8" s="36"/>
      <c r="M8" s="36">
        <v>1</v>
      </c>
      <c r="N8" s="36"/>
      <c r="O8" s="36">
        <v>2</v>
      </c>
      <c r="P8" s="37">
        <v>1</v>
      </c>
      <c r="Q8" s="71">
        <f t="shared" ref="Q8:Q30" si="0">IF(H8+2*F8+3*D8&gt;0,H8+2*F8+3*D8,"")</f>
        <v>9</v>
      </c>
      <c r="R8" s="72">
        <f t="shared" ref="R8:R30" si="1">IF(E8&gt;0,D8/E8,"")</f>
        <v>0.42857142857142855</v>
      </c>
      <c r="S8" s="72">
        <f t="shared" ref="S8:S30" si="2">IF(G8&gt;0,F8/G8,"")</f>
        <v>0</v>
      </c>
      <c r="T8" s="72" t="str">
        <f t="shared" ref="T8:T30" si="3">IF(I8&gt;0,H8/I8,"")</f>
        <v/>
      </c>
      <c r="U8" s="73">
        <f t="shared" ref="U8:U30" si="4">IF(OR(E8&gt;0,G8 &gt;0),(D8+F8)/(E8+G8),"")</f>
        <v>0.3</v>
      </c>
      <c r="V8" s="141">
        <f t="shared" ref="V8:V30" si="5">IF(E8+G8&gt;0,E8+G8,"")</f>
        <v>10</v>
      </c>
      <c r="W8" s="141">
        <f t="shared" ref="W8:W30" si="6">IF(J8+K8&gt;0,J8+K8,"")</f>
        <v>6</v>
      </c>
      <c r="X8" s="142">
        <f t="shared" ref="X8:X32" si="7">IF(V8&gt;=$Z$2,U8,0)</f>
        <v>0.3</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c r="E9" s="39"/>
      <c r="F9" s="26">
        <v>1</v>
      </c>
      <c r="G9" s="40">
        <v>2</v>
      </c>
      <c r="H9" s="38">
        <v>1</v>
      </c>
      <c r="I9" s="39">
        <v>1</v>
      </c>
      <c r="J9" s="41">
        <v>1</v>
      </c>
      <c r="K9" s="41">
        <v>1</v>
      </c>
      <c r="L9" s="41">
        <v>1</v>
      </c>
      <c r="M9" s="28"/>
      <c r="N9" s="28"/>
      <c r="O9" s="28">
        <v>1</v>
      </c>
      <c r="P9" s="42">
        <v>2</v>
      </c>
      <c r="Q9" s="74">
        <f t="shared" si="0"/>
        <v>3</v>
      </c>
      <c r="R9" s="66" t="str">
        <f t="shared" si="1"/>
        <v/>
      </c>
      <c r="S9" s="66">
        <f t="shared" si="2"/>
        <v>0.5</v>
      </c>
      <c r="T9" s="66">
        <f t="shared" si="3"/>
        <v>1</v>
      </c>
      <c r="U9" s="68">
        <f t="shared" si="4"/>
        <v>0.5</v>
      </c>
      <c r="V9" s="141">
        <f t="shared" si="5"/>
        <v>2</v>
      </c>
      <c r="W9" s="141">
        <f t="shared" si="6"/>
        <v>2</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v>0</v>
      </c>
      <c r="E10" s="33">
        <v>2</v>
      </c>
      <c r="F10" s="34">
        <v>1</v>
      </c>
      <c r="G10" s="35">
        <v>2</v>
      </c>
      <c r="H10" s="32">
        <v>0</v>
      </c>
      <c r="I10" s="33">
        <v>1</v>
      </c>
      <c r="J10" s="36"/>
      <c r="K10" s="36">
        <v>3</v>
      </c>
      <c r="L10" s="36">
        <v>2</v>
      </c>
      <c r="M10" s="36">
        <v>1</v>
      </c>
      <c r="N10" s="36"/>
      <c r="O10" s="36">
        <v>1</v>
      </c>
      <c r="P10" s="37">
        <v>4</v>
      </c>
      <c r="Q10" s="71">
        <f t="shared" si="0"/>
        <v>2</v>
      </c>
      <c r="R10" s="72">
        <f t="shared" si="1"/>
        <v>0</v>
      </c>
      <c r="S10" s="72">
        <f t="shared" si="2"/>
        <v>0.5</v>
      </c>
      <c r="T10" s="72">
        <f t="shared" si="3"/>
        <v>0</v>
      </c>
      <c r="U10" s="73">
        <f t="shared" si="4"/>
        <v>0.25</v>
      </c>
      <c r="V10" s="141">
        <f t="shared" si="5"/>
        <v>4</v>
      </c>
      <c r="W10" s="141">
        <f t="shared" si="6"/>
        <v>3</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0</v>
      </c>
      <c r="E11" s="39">
        <v>2</v>
      </c>
      <c r="F11" s="26">
        <v>5</v>
      </c>
      <c r="G11" s="40">
        <v>15</v>
      </c>
      <c r="H11" s="38">
        <v>3</v>
      </c>
      <c r="I11" s="39">
        <v>4</v>
      </c>
      <c r="J11" s="41">
        <v>1</v>
      </c>
      <c r="K11" s="41">
        <v>6</v>
      </c>
      <c r="L11" s="41">
        <v>2</v>
      </c>
      <c r="M11" s="28">
        <v>1</v>
      </c>
      <c r="N11" s="28"/>
      <c r="O11" s="28">
        <v>4</v>
      </c>
      <c r="P11" s="42">
        <v>4</v>
      </c>
      <c r="Q11" s="74">
        <f t="shared" si="0"/>
        <v>13</v>
      </c>
      <c r="R11" s="66">
        <f t="shared" si="1"/>
        <v>0</v>
      </c>
      <c r="S11" s="66">
        <f t="shared" si="2"/>
        <v>0.33333333333333331</v>
      </c>
      <c r="T11" s="66">
        <f t="shared" si="3"/>
        <v>0.75</v>
      </c>
      <c r="U11" s="68">
        <f t="shared" si="4"/>
        <v>0.29411764705882354</v>
      </c>
      <c r="V11" s="141">
        <f t="shared" si="5"/>
        <v>17</v>
      </c>
      <c r="W11" s="141">
        <f t="shared" si="6"/>
        <v>7</v>
      </c>
      <c r="X11" s="142">
        <f t="shared" si="7"/>
        <v>0.29411764705882354</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0</v>
      </c>
      <c r="E12" s="33">
        <v>1</v>
      </c>
      <c r="F12" s="34">
        <v>2</v>
      </c>
      <c r="G12" s="35">
        <v>2</v>
      </c>
      <c r="H12" s="32"/>
      <c r="I12" s="33"/>
      <c r="J12" s="36"/>
      <c r="K12" s="36">
        <v>1</v>
      </c>
      <c r="L12" s="36">
        <v>1</v>
      </c>
      <c r="M12" s="36">
        <v>1</v>
      </c>
      <c r="N12" s="36"/>
      <c r="O12" s="36">
        <v>1</v>
      </c>
      <c r="P12" s="37">
        <v>3</v>
      </c>
      <c r="Q12" s="71">
        <f t="shared" si="0"/>
        <v>4</v>
      </c>
      <c r="R12" s="72">
        <f t="shared" si="1"/>
        <v>0</v>
      </c>
      <c r="S12" s="72">
        <f t="shared" si="2"/>
        <v>1</v>
      </c>
      <c r="T12" s="72" t="str">
        <f t="shared" si="3"/>
        <v/>
      </c>
      <c r="U12" s="73">
        <f t="shared" si="4"/>
        <v>0.66666666666666663</v>
      </c>
      <c r="V12" s="141">
        <f t="shared" si="5"/>
        <v>3</v>
      </c>
      <c r="W12" s="141">
        <f t="shared" si="6"/>
        <v>1</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c r="E14" s="33"/>
      <c r="F14" s="34">
        <v>0</v>
      </c>
      <c r="G14" s="35">
        <v>2</v>
      </c>
      <c r="H14" s="32"/>
      <c r="I14" s="33"/>
      <c r="J14" s="36">
        <v>1</v>
      </c>
      <c r="K14" s="36">
        <v>1</v>
      </c>
      <c r="L14" s="36">
        <v>2</v>
      </c>
      <c r="M14" s="36"/>
      <c r="N14" s="36"/>
      <c r="O14" s="36">
        <v>2</v>
      </c>
      <c r="P14" s="37"/>
      <c r="Q14" s="71" t="str">
        <f t="shared" si="0"/>
        <v/>
      </c>
      <c r="R14" s="72" t="str">
        <f t="shared" si="1"/>
        <v/>
      </c>
      <c r="S14" s="72">
        <f t="shared" si="2"/>
        <v>0</v>
      </c>
      <c r="T14" s="72" t="str">
        <f t="shared" si="3"/>
        <v/>
      </c>
      <c r="U14" s="73">
        <f t="shared" si="4"/>
        <v>0</v>
      </c>
      <c r="V14" s="141">
        <f t="shared" si="5"/>
        <v>2</v>
      </c>
      <c r="W14" s="141">
        <f t="shared" si="6"/>
        <v>2</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6" x14ac:dyDescent="0.3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6" x14ac:dyDescent="0.3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6" x14ac:dyDescent="0.3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6" x14ac:dyDescent="0.3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6" x14ac:dyDescent="0.3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6" x14ac:dyDescent="0.3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5</v>
      </c>
      <c r="E31" s="79">
        <f t="shared" ref="E31:N31" si="11">SUM(E7:E30)</f>
        <v>16</v>
      </c>
      <c r="F31" s="78">
        <f t="shared" si="11"/>
        <v>14</v>
      </c>
      <c r="G31" s="80">
        <f t="shared" si="11"/>
        <v>36</v>
      </c>
      <c r="H31" s="79">
        <f t="shared" si="11"/>
        <v>6</v>
      </c>
      <c r="I31" s="80">
        <f t="shared" si="11"/>
        <v>8</v>
      </c>
      <c r="J31" s="79">
        <f t="shared" si="11"/>
        <v>8</v>
      </c>
      <c r="K31" s="79">
        <f t="shared" si="11"/>
        <v>21</v>
      </c>
      <c r="L31" s="79">
        <f t="shared" si="11"/>
        <v>9</v>
      </c>
      <c r="M31" s="79">
        <f t="shared" si="11"/>
        <v>5</v>
      </c>
      <c r="N31" s="79">
        <f t="shared" si="11"/>
        <v>0</v>
      </c>
      <c r="O31" s="79">
        <f>SUM(O7:O30)</f>
        <v>15</v>
      </c>
      <c r="P31" s="81">
        <f>SUM(P7:P30)</f>
        <v>18</v>
      </c>
      <c r="Q31" s="82">
        <f>IF(H31+2*F31+3*D31&gt;0,H31+2*F31+3*D31,IF(C4&gt;0,C4,""))</f>
        <v>49</v>
      </c>
      <c r="R31" s="83">
        <f>IF(E31&gt;0,D31/E31,"")</f>
        <v>0.3125</v>
      </c>
      <c r="S31" s="83">
        <f>IF(G31&gt;0,F31/G31,"")</f>
        <v>0.3888888888888889</v>
      </c>
      <c r="T31" s="83">
        <f>IF(I31&gt;0,H31/I31,"")</f>
        <v>0.75</v>
      </c>
      <c r="U31" s="84">
        <f>IF(OR(E31&gt;0,G31 &gt;0),(D31+F31)/(E31+G31),"")</f>
        <v>0.36538461538461536</v>
      </c>
      <c r="V31" s="141">
        <f>IF(E31+G31&gt;0,E31+G31,"")</f>
        <v>52</v>
      </c>
      <c r="W31" s="141">
        <f>IF(J31+K31&gt;0,J31+K31,"")</f>
        <v>29</v>
      </c>
      <c r="X31" s="142">
        <f t="shared" si="7"/>
        <v>0.36538461538461536</v>
      </c>
      <c r="Y31" s="142">
        <f>IF(I31&gt;=$Z$2,T31,0)</f>
        <v>0.75</v>
      </c>
      <c r="Z31" s="141"/>
      <c r="AA31" s="69"/>
    </row>
    <row r="32" spans="1:27" s="63" customFormat="1" ht="17.25" thickTop="1" thickBot="1" x14ac:dyDescent="0.3">
      <c r="B32" s="85" t="s">
        <v>145</v>
      </c>
      <c r="C32" s="47">
        <f>IF(SUM(D32:P32)&gt;0,1,"")</f>
        <v>1</v>
      </c>
      <c r="D32" s="48">
        <v>3</v>
      </c>
      <c r="E32" s="49">
        <v>12</v>
      </c>
      <c r="F32" s="48">
        <v>22</v>
      </c>
      <c r="G32" s="50">
        <v>40</v>
      </c>
      <c r="H32" s="49">
        <v>7</v>
      </c>
      <c r="I32" s="50">
        <v>12</v>
      </c>
      <c r="J32" s="49">
        <v>7</v>
      </c>
      <c r="K32" s="49">
        <v>24</v>
      </c>
      <c r="L32" s="49">
        <v>1</v>
      </c>
      <c r="M32" s="49">
        <v>8</v>
      </c>
      <c r="N32" s="49">
        <v>1</v>
      </c>
      <c r="O32" s="49">
        <v>11</v>
      </c>
      <c r="P32" s="51">
        <v>15</v>
      </c>
      <c r="Q32" s="86">
        <f>IF(H32+2*F32+3*D32&gt;0,H32+2*F32+3*D32,IF(D4&gt;0,D4,""))</f>
        <v>60</v>
      </c>
      <c r="R32" s="87">
        <f>IF(E32&gt;0,D32/E32,"")</f>
        <v>0.25</v>
      </c>
      <c r="S32" s="87">
        <f>IF(G32&gt;0,F32/G32,"")</f>
        <v>0.55000000000000004</v>
      </c>
      <c r="T32" s="87">
        <f>IF(I32&gt;0,H32/I32,"")</f>
        <v>0.58333333333333337</v>
      </c>
      <c r="U32" s="88">
        <f>IF(OR(E32&gt;0,G32 &gt;0),(D32+F32)/(E32+G32),"")</f>
        <v>0.48076923076923078</v>
      </c>
      <c r="V32" s="141">
        <f>IF(E32+G32&gt;0,E32+G32,"")</f>
        <v>52</v>
      </c>
      <c r="W32" s="141">
        <f>IF(J32+K32&gt;0,J32+K32,"")</f>
        <v>31</v>
      </c>
      <c r="X32" s="142">
        <f t="shared" si="7"/>
        <v>0.48076923076923078</v>
      </c>
      <c r="Y32" s="142">
        <f t="shared" si="8"/>
        <v>0.58333333333333337</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18</v>
      </c>
      <c r="C36" s="189" t="str">
        <f t="array" ref="C36">IFERROR(INDEX($AA$7:$AA$30,SMALL(IF(Q$7:Q$30=$B$36,ROW(Q$7:Q$30)-6),ROW(Q7)-6))," ")</f>
        <v>P Watt, 24</v>
      </c>
      <c r="D36" s="187"/>
      <c r="E36" s="188">
        <f>MAX(W$7:W$30)</f>
        <v>8</v>
      </c>
      <c r="F36" s="189" t="str">
        <f t="array" ref="F36">IFERROR(INDEX($AA$7:$AA$30,SMALL(IF(W$7:W$30=$E$36,ROW(W$7:W$30)-6),ROW(W7)-6))," ")</f>
        <v>P Watt, 24</v>
      </c>
      <c r="G36"/>
      <c r="H36" s="188">
        <f>MAX(L$7:L$30)</f>
        <v>2</v>
      </c>
      <c r="I36" s="189" t="str">
        <f t="array" ref="I36">IFERROR(INDEX($AA$7:$AA$30,SMALL(IF(L$7:L$30=$H$36,ROW(L$7:L$30)-6),ROW(L7)-6))," ")</f>
        <v>J Caylor, 12</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C Louderback, 23</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B Bruce, 22</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P Watt, 24</v>
      </c>
      <c r="D42" s="187"/>
      <c r="E42"/>
      <c r="F42" s="193" t="str">
        <f>TRIM(F36)</f>
        <v>P Watt, 24</v>
      </c>
      <c r="G42"/>
      <c r="H42"/>
      <c r="I42" s="193" t="str">
        <f>TRIM(I36)</f>
        <v>J Caylor, 12</v>
      </c>
      <c r="J42" s="54"/>
    </row>
    <row r="43" spans="2:18" ht="14.45" hidden="1" x14ac:dyDescent="0.35">
      <c r="B43" s="186"/>
      <c r="C43" s="193" t="str">
        <f t="shared" ref="C43:C46" si="12">TRIM(C37)</f>
        <v/>
      </c>
      <c r="D43" s="187"/>
      <c r="E43"/>
      <c r="F43" s="193" t="str">
        <f t="shared" ref="F43:F46" si="13">TRIM(F37)</f>
        <v/>
      </c>
      <c r="G43"/>
      <c r="H43"/>
      <c r="I43" s="193" t="str">
        <f t="shared" ref="I43:I46" si="14">TRIM(I37)</f>
        <v>C Louderback, 23</v>
      </c>
      <c r="J43" s="54"/>
    </row>
    <row r="44" spans="2:18" ht="14.45" hidden="1" x14ac:dyDescent="0.35">
      <c r="B44" s="186"/>
      <c r="C44" s="193" t="str">
        <f t="shared" si="12"/>
        <v/>
      </c>
      <c r="D44" s="187"/>
      <c r="E44"/>
      <c r="F44" s="193" t="str">
        <f t="shared" si="13"/>
        <v/>
      </c>
      <c r="G44"/>
      <c r="H44"/>
      <c r="I44" s="193" t="str">
        <f t="shared" si="14"/>
        <v>B Bruce, 22</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3</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03" priority="3" stopIfTrue="1">
      <formula>$C$4&lt;&gt;$Q$31</formula>
    </cfRule>
  </conditionalFormatting>
  <conditionalFormatting sqref="Q32">
    <cfRule type="expression" dxfId="1002" priority="2" stopIfTrue="1">
      <formula>$D$4&lt;&gt;$Q$32</formula>
    </cfRule>
  </conditionalFormatting>
  <conditionalFormatting sqref="A2">
    <cfRule type="cellIs" dxfId="1001"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B60"/>
  <sheetViews>
    <sheetView zoomScale="80" zoomScaleNormal="80" workbookViewId="0">
      <selection activeCell="K29" sqref="K29"/>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IF(AND(Roster!$D$1=VLOOKUP(C2,Roster!$L$5:$R$72,2,FALSE),Roster!$D$3=VLOOKUP(C2,Roster!$L$5:$R$72,4,FALSE)),"R","")</f>
        <v/>
      </c>
      <c r="B2" s="56" t="s">
        <v>112</v>
      </c>
      <c r="C2" s="286" t="s">
        <v>88</v>
      </c>
      <c r="D2" s="287"/>
      <c r="E2" s="287"/>
      <c r="F2" s="288"/>
      <c r="G2" s="57"/>
      <c r="H2" s="289" t="s">
        <v>113</v>
      </c>
      <c r="I2" s="289"/>
      <c r="J2" s="289"/>
      <c r="K2" s="290">
        <v>43162</v>
      </c>
      <c r="L2" s="290"/>
      <c r="M2" s="290"/>
      <c r="O2" s="54"/>
      <c r="P2" s="54"/>
      <c r="Q2" s="54"/>
      <c r="R2" s="54"/>
      <c r="S2" s="54"/>
      <c r="T2" s="54"/>
      <c r="X2" s="139" t="str">
        <f>IF(OR($H$4=1,$J$4=1),CONCATENATE($C$2,": ",MONTH($K$2),"/",DAY($K$2),"/",YEAR($K$2)-2000, " **" ),CONCATENATE($C$2,": ",MONTH($K$2),"/",DAY($K$2),"/",YEAR($K$2)-2000))</f>
        <v>Rocky Mountain: 3/3/18</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Rocky Mountain 60, Upton 56 </v>
      </c>
    </row>
    <row r="4" spans="1:28" ht="13.5" thickBot="1" x14ac:dyDescent="0.35">
      <c r="B4" s="56" t="s">
        <v>118</v>
      </c>
      <c r="C4" s="22">
        <v>56</v>
      </c>
      <c r="D4" s="22">
        <v>60</v>
      </c>
      <c r="E4" s="89"/>
      <c r="G4" s="60" t="str">
        <f>IF(OR($L$4=1,$C$4&gt;$D$4),1,"")</f>
        <v/>
      </c>
      <c r="H4" s="22"/>
      <c r="I4" s="60">
        <f>IF(OR($N$4=1,$C$4&lt;$D$4),1,"")</f>
        <v>1</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3</v>
      </c>
      <c r="E7" s="25">
        <v>11</v>
      </c>
      <c r="F7" s="26">
        <v>6</v>
      </c>
      <c r="G7" s="27">
        <v>10</v>
      </c>
      <c r="H7" s="24">
        <v>2</v>
      </c>
      <c r="I7" s="25">
        <v>3</v>
      </c>
      <c r="J7" s="28">
        <v>1</v>
      </c>
      <c r="K7" s="28">
        <v>4</v>
      </c>
      <c r="L7" s="28">
        <v>2</v>
      </c>
      <c r="M7" s="29">
        <v>1</v>
      </c>
      <c r="N7" s="28">
        <v>1</v>
      </c>
      <c r="O7" s="28">
        <v>3</v>
      </c>
      <c r="P7" s="30">
        <v>3</v>
      </c>
      <c r="Q7" s="65">
        <f>IF(H7+2*F7+3*D7&gt;0,H7+2*F7+3*D7,"")</f>
        <v>23</v>
      </c>
      <c r="R7" s="66">
        <f>IF(E7&gt;0,D7/E7,"")</f>
        <v>0.27272727272727271</v>
      </c>
      <c r="S7" s="66">
        <f>IF(G7&gt;0,F7/G7,"")</f>
        <v>0.6</v>
      </c>
      <c r="T7" s="67">
        <f>IF(I7&gt;0,H7/I7,"")</f>
        <v>0.66666666666666663</v>
      </c>
      <c r="U7" s="68">
        <f>IF(OR(E7&gt;0,G7 &gt;0),(D7+F7)/(E7+G7),"")</f>
        <v>0.42857142857142855</v>
      </c>
      <c r="V7" s="141">
        <f>IF(E7+G7&gt;0,E7+G7,"")</f>
        <v>21</v>
      </c>
      <c r="W7" s="141">
        <f>IF(J7+K7&gt;0,J7+K7,"")</f>
        <v>5</v>
      </c>
      <c r="X7" s="142">
        <f>IF(V7&gt;=$Z$2,U7,0)</f>
        <v>0.42857142857142855</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3</v>
      </c>
      <c r="E8" s="33">
        <v>10</v>
      </c>
      <c r="F8" s="34"/>
      <c r="G8" s="35"/>
      <c r="H8" s="32">
        <v>5</v>
      </c>
      <c r="I8" s="33">
        <v>6</v>
      </c>
      <c r="J8" s="36">
        <v>1</v>
      </c>
      <c r="K8" s="36">
        <v>1</v>
      </c>
      <c r="L8" s="36">
        <v>1</v>
      </c>
      <c r="M8" s="36">
        <v>3</v>
      </c>
      <c r="N8" s="36"/>
      <c r="O8" s="36">
        <v>4</v>
      </c>
      <c r="P8" s="37">
        <v>1</v>
      </c>
      <c r="Q8" s="71">
        <f t="shared" ref="Q8:Q30" si="0">IF(H8+2*F8+3*D8&gt;0,H8+2*F8+3*D8,"")</f>
        <v>14</v>
      </c>
      <c r="R8" s="72">
        <f t="shared" ref="R8:R30" si="1">IF(E8&gt;0,D8/E8,"")</f>
        <v>0.3</v>
      </c>
      <c r="S8" s="72" t="str">
        <f t="shared" ref="S8:S30" si="2">IF(G8&gt;0,F8/G8,"")</f>
        <v/>
      </c>
      <c r="T8" s="72">
        <f t="shared" ref="T8:T30" si="3">IF(I8&gt;0,H8/I8,"")</f>
        <v>0.83333333333333337</v>
      </c>
      <c r="U8" s="73">
        <f t="shared" ref="U8:U30" si="4">IF(OR(E8&gt;0,G8 &gt;0),(D8+F8)/(E8+G8),"")</f>
        <v>0.3</v>
      </c>
      <c r="V8" s="141">
        <f t="shared" ref="V8:V30" si="5">IF(E8+G8&gt;0,E8+G8,"")</f>
        <v>10</v>
      </c>
      <c r="W8" s="141">
        <f t="shared" ref="W8:W30" si="6">IF(J8+K8&gt;0,J8+K8,"")</f>
        <v>2</v>
      </c>
      <c r="X8" s="142">
        <f t="shared" ref="X8:X32" si="7">IF(V8&gt;=$Z$2,U8,0)</f>
        <v>0.3</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v>0</v>
      </c>
      <c r="E9" s="39">
        <v>1</v>
      </c>
      <c r="F9" s="26">
        <v>1</v>
      </c>
      <c r="G9" s="40">
        <v>3</v>
      </c>
      <c r="H9" s="38"/>
      <c r="I9" s="39"/>
      <c r="J9" s="41">
        <v>3</v>
      </c>
      <c r="K9" s="41"/>
      <c r="L9" s="41">
        <v>2</v>
      </c>
      <c r="M9" s="28">
        <v>1</v>
      </c>
      <c r="N9" s="28"/>
      <c r="O9" s="28"/>
      <c r="P9" s="42">
        <v>4</v>
      </c>
      <c r="Q9" s="74">
        <f t="shared" si="0"/>
        <v>2</v>
      </c>
      <c r="R9" s="66">
        <f t="shared" si="1"/>
        <v>0</v>
      </c>
      <c r="S9" s="66">
        <f t="shared" si="2"/>
        <v>0.33333333333333331</v>
      </c>
      <c r="T9" s="66" t="str">
        <f t="shared" si="3"/>
        <v/>
      </c>
      <c r="U9" s="68">
        <f t="shared" si="4"/>
        <v>0.25</v>
      </c>
      <c r="V9" s="141">
        <f t="shared" si="5"/>
        <v>4</v>
      </c>
      <c r="W9" s="141">
        <f t="shared" si="6"/>
        <v>3</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v>0</v>
      </c>
      <c r="E10" s="33">
        <v>1</v>
      </c>
      <c r="F10" s="34">
        <v>0</v>
      </c>
      <c r="G10" s="35">
        <v>2</v>
      </c>
      <c r="H10" s="32">
        <v>1</v>
      </c>
      <c r="I10" s="33">
        <v>2</v>
      </c>
      <c r="J10" s="36">
        <v>5</v>
      </c>
      <c r="K10" s="36">
        <v>2</v>
      </c>
      <c r="L10" s="36">
        <v>2</v>
      </c>
      <c r="M10" s="36">
        <v>3</v>
      </c>
      <c r="N10" s="36"/>
      <c r="O10" s="36">
        <v>4</v>
      </c>
      <c r="P10" s="37">
        <v>5</v>
      </c>
      <c r="Q10" s="71">
        <f t="shared" si="0"/>
        <v>1</v>
      </c>
      <c r="R10" s="72">
        <f t="shared" si="1"/>
        <v>0</v>
      </c>
      <c r="S10" s="72">
        <f t="shared" si="2"/>
        <v>0</v>
      </c>
      <c r="T10" s="72">
        <f t="shared" si="3"/>
        <v>0.5</v>
      </c>
      <c r="U10" s="73">
        <f t="shared" si="4"/>
        <v>0</v>
      </c>
      <c r="V10" s="141">
        <f t="shared" si="5"/>
        <v>3</v>
      </c>
      <c r="W10" s="141">
        <f t="shared" si="6"/>
        <v>7</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0</v>
      </c>
      <c r="E11" s="39">
        <v>4</v>
      </c>
      <c r="F11" s="26">
        <v>6</v>
      </c>
      <c r="G11" s="40">
        <v>13</v>
      </c>
      <c r="H11" s="38">
        <v>2</v>
      </c>
      <c r="I11" s="39">
        <v>8</v>
      </c>
      <c r="J11" s="41">
        <v>4</v>
      </c>
      <c r="K11" s="41">
        <v>6</v>
      </c>
      <c r="L11" s="41">
        <v>2</v>
      </c>
      <c r="M11" s="28">
        <v>3</v>
      </c>
      <c r="N11" s="28"/>
      <c r="O11" s="28">
        <v>5</v>
      </c>
      <c r="P11" s="42">
        <v>2</v>
      </c>
      <c r="Q11" s="74">
        <f t="shared" si="0"/>
        <v>14</v>
      </c>
      <c r="R11" s="66">
        <f t="shared" si="1"/>
        <v>0</v>
      </c>
      <c r="S11" s="66">
        <f t="shared" si="2"/>
        <v>0.46153846153846156</v>
      </c>
      <c r="T11" s="66">
        <f t="shared" si="3"/>
        <v>0.25</v>
      </c>
      <c r="U11" s="68">
        <f t="shared" si="4"/>
        <v>0.35294117647058826</v>
      </c>
      <c r="V11" s="141">
        <f t="shared" si="5"/>
        <v>17</v>
      </c>
      <c r="W11" s="141">
        <f t="shared" si="6"/>
        <v>10</v>
      </c>
      <c r="X11" s="142">
        <f t="shared" si="7"/>
        <v>0.35294117647058826</v>
      </c>
      <c r="Y11" s="142">
        <f t="shared" si="8"/>
        <v>0.25</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0</v>
      </c>
      <c r="E12" s="33">
        <v>1</v>
      </c>
      <c r="F12" s="34"/>
      <c r="G12" s="35"/>
      <c r="H12" s="32">
        <v>2</v>
      </c>
      <c r="I12" s="33">
        <v>2</v>
      </c>
      <c r="J12" s="36">
        <v>2</v>
      </c>
      <c r="K12" s="36"/>
      <c r="L12" s="36"/>
      <c r="M12" s="36">
        <v>1</v>
      </c>
      <c r="N12" s="36"/>
      <c r="O12" s="36"/>
      <c r="P12" s="37">
        <v>2</v>
      </c>
      <c r="Q12" s="71">
        <f t="shared" si="0"/>
        <v>2</v>
      </c>
      <c r="R12" s="72">
        <f t="shared" si="1"/>
        <v>0</v>
      </c>
      <c r="S12" s="72" t="str">
        <f t="shared" si="2"/>
        <v/>
      </c>
      <c r="T12" s="72">
        <f t="shared" si="3"/>
        <v>1</v>
      </c>
      <c r="U12" s="73">
        <f t="shared" si="4"/>
        <v>0</v>
      </c>
      <c r="V12" s="141">
        <f t="shared" si="5"/>
        <v>1</v>
      </c>
      <c r="W12" s="141">
        <f t="shared" si="6"/>
        <v>2</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0</v>
      </c>
      <c r="E14" s="33">
        <v>1</v>
      </c>
      <c r="F14" s="34">
        <v>0</v>
      </c>
      <c r="G14" s="35">
        <v>1</v>
      </c>
      <c r="H14" s="32">
        <v>0</v>
      </c>
      <c r="I14" s="33">
        <v>2</v>
      </c>
      <c r="J14" s="36"/>
      <c r="K14" s="36"/>
      <c r="L14" s="36">
        <v>3</v>
      </c>
      <c r="M14" s="36">
        <v>2</v>
      </c>
      <c r="N14" s="36"/>
      <c r="O14" s="36">
        <v>3</v>
      </c>
      <c r="P14" s="37"/>
      <c r="Q14" s="71" t="str">
        <f t="shared" si="0"/>
        <v/>
      </c>
      <c r="R14" s="72">
        <f t="shared" si="1"/>
        <v>0</v>
      </c>
      <c r="S14" s="72">
        <f t="shared" si="2"/>
        <v>0</v>
      </c>
      <c r="T14" s="72">
        <f t="shared" si="3"/>
        <v>0</v>
      </c>
      <c r="U14" s="73">
        <f t="shared" si="4"/>
        <v>0</v>
      </c>
      <c r="V14" s="141">
        <f t="shared" si="5"/>
        <v>2</v>
      </c>
      <c r="W14" s="141" t="str">
        <f t="shared" si="6"/>
        <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c r="K30" s="41">
        <v>1</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1</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6</v>
      </c>
      <c r="E31" s="79">
        <f t="shared" ref="E31:N31" si="11">SUM(E7:E30)</f>
        <v>29</v>
      </c>
      <c r="F31" s="78">
        <f t="shared" si="11"/>
        <v>13</v>
      </c>
      <c r="G31" s="80">
        <f t="shared" si="11"/>
        <v>29</v>
      </c>
      <c r="H31" s="79">
        <f t="shared" si="11"/>
        <v>12</v>
      </c>
      <c r="I31" s="80">
        <f t="shared" si="11"/>
        <v>23</v>
      </c>
      <c r="J31" s="79">
        <f t="shared" si="11"/>
        <v>16</v>
      </c>
      <c r="K31" s="79">
        <f t="shared" si="11"/>
        <v>14</v>
      </c>
      <c r="L31" s="79">
        <f t="shared" si="11"/>
        <v>12</v>
      </c>
      <c r="M31" s="79">
        <f t="shared" si="11"/>
        <v>14</v>
      </c>
      <c r="N31" s="79">
        <f t="shared" si="11"/>
        <v>1</v>
      </c>
      <c r="O31" s="79">
        <f>SUM(O7:O30)</f>
        <v>19</v>
      </c>
      <c r="P31" s="81">
        <f>SUM(P7:P30)</f>
        <v>17</v>
      </c>
      <c r="Q31" s="82">
        <f>IF(H31+2*F31+3*D31&gt;0,H31+2*F31+3*D31,IF(C4&gt;0,C4,""))</f>
        <v>56</v>
      </c>
      <c r="R31" s="83">
        <f>IF(E31&gt;0,D31/E31,"")</f>
        <v>0.20689655172413793</v>
      </c>
      <c r="S31" s="83">
        <f>IF(G31&gt;0,F31/G31,"")</f>
        <v>0.44827586206896552</v>
      </c>
      <c r="T31" s="83">
        <f>IF(I31&gt;0,H31/I31,"")</f>
        <v>0.52173913043478259</v>
      </c>
      <c r="U31" s="84">
        <f>IF(OR(E31&gt;0,G31 &gt;0),(D31+F31)/(E31+G31),"")</f>
        <v>0.32758620689655171</v>
      </c>
      <c r="V31" s="141">
        <f>IF(E31+G31&gt;0,E31+G31,"")</f>
        <v>58</v>
      </c>
      <c r="W31" s="141">
        <f>IF(J31+K31&gt;0,J31+K31,"")</f>
        <v>30</v>
      </c>
      <c r="X31" s="142">
        <f t="shared" si="7"/>
        <v>0.32758620689655171</v>
      </c>
      <c r="Y31" s="142">
        <f>IF(I31&gt;=$Z$2,T31,0)</f>
        <v>0.52173913043478259</v>
      </c>
      <c r="Z31" s="141"/>
      <c r="AA31" s="69"/>
    </row>
    <row r="32" spans="1:27" s="63" customFormat="1" ht="17.25" thickTop="1" thickBot="1" x14ac:dyDescent="0.3">
      <c r="B32" s="85" t="s">
        <v>145</v>
      </c>
      <c r="C32" s="47">
        <f>IF(SUM(D32:P32)&gt;0,1,"")</f>
        <v>1</v>
      </c>
      <c r="D32" s="48">
        <v>3</v>
      </c>
      <c r="E32" s="49">
        <v>8</v>
      </c>
      <c r="F32" s="48">
        <v>22</v>
      </c>
      <c r="G32" s="50">
        <v>35</v>
      </c>
      <c r="H32" s="49">
        <v>7</v>
      </c>
      <c r="I32" s="50">
        <v>15</v>
      </c>
      <c r="J32" s="49">
        <v>8</v>
      </c>
      <c r="K32" s="49">
        <v>28</v>
      </c>
      <c r="L32" s="49">
        <v>11</v>
      </c>
      <c r="M32" s="49">
        <v>8</v>
      </c>
      <c r="N32" s="49">
        <v>1</v>
      </c>
      <c r="O32" s="49">
        <v>27</v>
      </c>
      <c r="P32" s="51">
        <v>24</v>
      </c>
      <c r="Q32" s="86">
        <f>IF(H32+2*F32+3*D32&gt;0,H32+2*F32+3*D32,IF(D4&gt;0,D4,""))</f>
        <v>60</v>
      </c>
      <c r="R32" s="87">
        <f>IF(E32&gt;0,D32/E32,"")</f>
        <v>0.375</v>
      </c>
      <c r="S32" s="87">
        <f>IF(G32&gt;0,F32/G32,"")</f>
        <v>0.62857142857142856</v>
      </c>
      <c r="T32" s="87">
        <f>IF(I32&gt;0,H32/I32,"")</f>
        <v>0.46666666666666667</v>
      </c>
      <c r="U32" s="88">
        <f>IF(OR(E32&gt;0,G32 &gt;0),(D32+F32)/(E32+G32),"")</f>
        <v>0.58139534883720934</v>
      </c>
      <c r="V32" s="141">
        <f>IF(E32+G32&gt;0,E32+G32,"")</f>
        <v>43</v>
      </c>
      <c r="W32" s="141">
        <f>IF(J32+K32&gt;0,J32+K32,"")</f>
        <v>36</v>
      </c>
      <c r="X32" s="142">
        <f t="shared" si="7"/>
        <v>0.58139534883720934</v>
      </c>
      <c r="Y32" s="142">
        <f t="shared" si="8"/>
        <v>0.46666666666666667</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23</v>
      </c>
      <c r="C36" s="189" t="str">
        <f t="array" ref="C36">IFERROR(INDEX($AA$7:$AA$30,SMALL(IF(Q$7:Q$30=$B$36,ROW(Q$7:Q$30)-6),ROW(Q7)-6))," ")</f>
        <v>P Watt, 24</v>
      </c>
      <c r="D36" s="187"/>
      <c r="E36" s="188">
        <f>MAX(W$7:W$30)</f>
        <v>10</v>
      </c>
      <c r="F36" s="189" t="str">
        <f t="array" ref="F36">IFERROR(INDEX($AA$7:$AA$30,SMALL(IF(W$7:W$30=$E$36,ROW(W$7:W$30)-6),ROW(W7)-6))," ")</f>
        <v>C Louderback, 23</v>
      </c>
      <c r="G36"/>
      <c r="H36" s="188">
        <f>MAX(L$7:L$30)</f>
        <v>3</v>
      </c>
      <c r="I36" s="189" t="str">
        <f t="array" ref="I36">IFERROR(INDEX($AA$7:$AA$30,SMALL(IF(L$7:L$30=$H$36,ROW(L$7:L$30)-6),ROW(L7)-6))," ")</f>
        <v>B Bruce, 22</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P Watt, 24</v>
      </c>
      <c r="D42" s="187"/>
      <c r="E42"/>
      <c r="F42" s="193" t="str">
        <f>TRIM(F36)</f>
        <v>C Louderback, 23</v>
      </c>
      <c r="G42"/>
      <c r="H42"/>
      <c r="I42" s="193" t="str">
        <f>TRIM(I36)</f>
        <v>B Bruce, 22</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00" priority="3" stopIfTrue="1">
      <formula>$C$4&lt;&gt;$Q$31</formula>
    </cfRule>
  </conditionalFormatting>
  <conditionalFormatting sqref="Q32">
    <cfRule type="expression" dxfId="999" priority="2" stopIfTrue="1">
      <formula>$D$4&lt;&gt;$Q$32</formula>
    </cfRule>
  </conditionalFormatting>
  <conditionalFormatting sqref="A2">
    <cfRule type="cellIs" dxfId="998"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AB60"/>
  <sheetViews>
    <sheetView zoomScale="80" zoomScaleNormal="80" workbookViewId="0">
      <selection activeCell="C2" sqref="C2:F2"/>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c r="D2" s="287"/>
      <c r="E2" s="287"/>
      <c r="F2" s="288"/>
      <c r="G2" s="57"/>
      <c r="H2" s="289" t="s">
        <v>113</v>
      </c>
      <c r="I2" s="289"/>
      <c r="J2" s="289"/>
      <c r="K2" s="290"/>
      <c r="L2" s="290"/>
      <c r="M2" s="290"/>
      <c r="O2" s="54"/>
      <c r="P2" s="54"/>
      <c r="Q2" s="54"/>
      <c r="R2" s="54"/>
      <c r="S2" s="54"/>
      <c r="T2" s="54"/>
      <c r="X2" s="139" t="str">
        <f>IF(OR($H$4=1,$J$4=1),CONCATENATE($C$2,": ",MONTH($K$2),"/",DAY($K$2),"/",YEAR($K$2)-2000, " **" ),CONCATENATE($C$2,": ",MONTH($K$2),"/",DAY($K$2),"/",YEAR($K$2)-2000))</f>
        <v>: 1/0/-100</v>
      </c>
      <c r="Z2" s="139">
        <v>9</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 , Upton  </v>
      </c>
    </row>
    <row r="4" spans="1:28" ht="13.5" thickBot="1" x14ac:dyDescent="0.35">
      <c r="B4" s="56" t="s">
        <v>118</v>
      </c>
      <c r="C4" s="22"/>
      <c r="D4" s="22"/>
      <c r="E4" s="89"/>
      <c r="G4" s="60" t="str">
        <f>IF(OR($L$4=1,$C$4&gt;$D$4),1,"")</f>
        <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c r="D7" s="24"/>
      <c r="E7" s="25"/>
      <c r="F7" s="26"/>
      <c r="G7" s="27"/>
      <c r="H7" s="24"/>
      <c r="I7" s="25"/>
      <c r="J7" s="28"/>
      <c r="K7" s="28"/>
      <c r="L7" s="28"/>
      <c r="M7" s="29"/>
      <c r="N7" s="28"/>
      <c r="O7" s="28"/>
      <c r="P7" s="30"/>
      <c r="Q7" s="65" t="str">
        <f>IF(H7+2*F7+3*D7&gt;0,H7+2*F7+3*D7,"")</f>
        <v/>
      </c>
      <c r="R7" s="66" t="str">
        <f>IF(E7&gt;0,D7/E7,"")</f>
        <v/>
      </c>
      <c r="S7" s="66" t="str">
        <f>IF(G7&gt;0,F7/G7,"")</f>
        <v/>
      </c>
      <c r="T7" s="67" t="str">
        <f>IF(I7&gt;0,H7/I7,"")</f>
        <v/>
      </c>
      <c r="U7" s="68" t="str">
        <f>IF(OR(E7&gt;0,G7 &gt;0),(D7+F7)/(E7+G7),"")</f>
        <v/>
      </c>
      <c r="V7" s="141" t="str">
        <f>IF(E7+G7&gt;0,E7+G7,"")</f>
        <v/>
      </c>
      <c r="W7" s="141" t="str">
        <f>IF(J7+K7&gt;0,J7+K7,"")</f>
        <v/>
      </c>
      <c r="X7" s="142" t="str">
        <f>IF(V7&gt;=$Z$2,U7,0)</f>
        <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c r="D8" s="32"/>
      <c r="E8" s="33"/>
      <c r="F8" s="34"/>
      <c r="G8" s="35"/>
      <c r="H8" s="32"/>
      <c r="I8" s="33"/>
      <c r="J8" s="36"/>
      <c r="K8" s="36"/>
      <c r="L8" s="36"/>
      <c r="M8" s="36"/>
      <c r="N8" s="36"/>
      <c r="O8" s="36"/>
      <c r="P8" s="37"/>
      <c r="Q8" s="71" t="str">
        <f t="shared" ref="Q8:Q30" si="0">IF(H8+2*F8+3*D8&gt;0,H8+2*F8+3*D8,"")</f>
        <v/>
      </c>
      <c r="R8" s="72" t="str">
        <f t="shared" ref="R8:R30" si="1">IF(E8&gt;0,D8/E8,"")</f>
        <v/>
      </c>
      <c r="S8" s="72" t="str">
        <f t="shared" ref="S8:S30" si="2">IF(G8&gt;0,F8/G8,"")</f>
        <v/>
      </c>
      <c r="T8" s="72" t="str">
        <f t="shared" ref="T8:T30" si="3">IF(I8&gt;0,H8/I8,"")</f>
        <v/>
      </c>
      <c r="U8" s="73" t="str">
        <f t="shared" ref="U8:U30" si="4">IF(OR(E8&gt;0,G8 &gt;0),(D8+F8)/(E8+G8),"")</f>
        <v/>
      </c>
      <c r="V8" s="141" t="str">
        <f t="shared" ref="V8:V30" si="5">IF(E8+G8&gt;0,E8+G8,"")</f>
        <v/>
      </c>
      <c r="W8" s="141" t="str">
        <f t="shared" ref="W8:W30" si="6">IF(J8+K8&gt;0,J8+K8,"")</f>
        <v/>
      </c>
      <c r="X8" s="142" t="str">
        <f t="shared" ref="X8:X32" si="7">IF(V8&gt;=$Z$2,U8,0)</f>
        <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c r="D9" s="38"/>
      <c r="E9" s="39"/>
      <c r="F9" s="26"/>
      <c r="G9" s="40"/>
      <c r="H9" s="38"/>
      <c r="I9" s="39"/>
      <c r="J9" s="41"/>
      <c r="K9" s="41"/>
      <c r="L9" s="41"/>
      <c r="M9" s="28"/>
      <c r="N9" s="28"/>
      <c r="O9" s="28"/>
      <c r="P9" s="42"/>
      <c r="Q9" s="74" t="str">
        <f t="shared" si="0"/>
        <v/>
      </c>
      <c r="R9" s="66" t="str">
        <f t="shared" si="1"/>
        <v/>
      </c>
      <c r="S9" s="66" t="str">
        <f t="shared" si="2"/>
        <v/>
      </c>
      <c r="T9" s="66" t="str">
        <f t="shared" si="3"/>
        <v/>
      </c>
      <c r="U9" s="68" t="str">
        <f t="shared" si="4"/>
        <v/>
      </c>
      <c r="V9" s="141" t="str">
        <f t="shared" si="5"/>
        <v/>
      </c>
      <c r="W9" s="141" t="str">
        <f t="shared" si="6"/>
        <v/>
      </c>
      <c r="X9" s="142" t="str">
        <f t="shared" si="7"/>
        <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 t="shared" si="0"/>
        <v/>
      </c>
      <c r="R10" s="72" t="str">
        <f t="shared" si="1"/>
        <v/>
      </c>
      <c r="S10" s="72" t="str">
        <f t="shared" si="2"/>
        <v/>
      </c>
      <c r="T10" s="72" t="str">
        <f t="shared" si="3"/>
        <v/>
      </c>
      <c r="U10" s="73" t="str">
        <f t="shared" si="4"/>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c r="D12" s="32"/>
      <c r="E12" s="33"/>
      <c r="F12" s="34"/>
      <c r="G12" s="35"/>
      <c r="H12" s="32"/>
      <c r="I12" s="33"/>
      <c r="J12" s="36"/>
      <c r="K12" s="36"/>
      <c r="L12" s="36"/>
      <c r="M12" s="36"/>
      <c r="N12" s="36"/>
      <c r="O12" s="36"/>
      <c r="P12" s="37"/>
      <c r="Q12" s="71" t="str">
        <f t="shared" si="0"/>
        <v/>
      </c>
      <c r="R12" s="72" t="str">
        <f t="shared" si="1"/>
        <v/>
      </c>
      <c r="S12" s="72" t="str">
        <f t="shared" si="2"/>
        <v/>
      </c>
      <c r="T12" s="72" t="str">
        <f t="shared" si="3"/>
        <v/>
      </c>
      <c r="U12" s="73" t="str">
        <f t="shared" si="4"/>
        <v/>
      </c>
      <c r="V12" s="141" t="str">
        <f t="shared" si="5"/>
        <v/>
      </c>
      <c r="W12" s="141" t="str">
        <f t="shared" si="6"/>
        <v/>
      </c>
      <c r="X12" s="142" t="str">
        <f t="shared" si="7"/>
        <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c r="D14" s="32"/>
      <c r="E14" s="33"/>
      <c r="F14" s="34"/>
      <c r="G14" s="35"/>
      <c r="H14" s="32"/>
      <c r="I14" s="33"/>
      <c r="J14" s="36"/>
      <c r="K14" s="36"/>
      <c r="L14" s="36"/>
      <c r="M14" s="36"/>
      <c r="N14" s="36"/>
      <c r="O14" s="36"/>
      <c r="P14" s="37"/>
      <c r="Q14" s="71" t="str">
        <f t="shared" si="0"/>
        <v/>
      </c>
      <c r="R14" s="72" t="str">
        <f t="shared" si="1"/>
        <v/>
      </c>
      <c r="S14" s="72" t="str">
        <f t="shared" si="2"/>
        <v/>
      </c>
      <c r="T14" s="72" t="str">
        <f t="shared" si="3"/>
        <v/>
      </c>
      <c r="U14" s="73" t="str">
        <f t="shared" si="4"/>
        <v/>
      </c>
      <c r="V14" s="141" t="str">
        <f t="shared" si="5"/>
        <v/>
      </c>
      <c r="W14" s="141" t="str">
        <f t="shared" si="6"/>
        <v/>
      </c>
      <c r="X14" s="142" t="str">
        <f t="shared" si="7"/>
        <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t="str">
        <f>IF(COUNTA($C$7:$C$30)&gt;0,1,"")</f>
        <v/>
      </c>
      <c r="D31" s="78">
        <f>SUM(D7:D30)</f>
        <v>0</v>
      </c>
      <c r="E31" s="79">
        <f t="shared" ref="E31:N31" si="11">SUM(E7:E30)</f>
        <v>0</v>
      </c>
      <c r="F31" s="78">
        <f t="shared" si="11"/>
        <v>0</v>
      </c>
      <c r="G31" s="80">
        <f t="shared" si="11"/>
        <v>0</v>
      </c>
      <c r="H31" s="79">
        <f t="shared" si="11"/>
        <v>0</v>
      </c>
      <c r="I31" s="80">
        <f t="shared" si="11"/>
        <v>0</v>
      </c>
      <c r="J31" s="79">
        <f t="shared" si="11"/>
        <v>0</v>
      </c>
      <c r="K31" s="79">
        <f t="shared" si="11"/>
        <v>0</v>
      </c>
      <c r="L31" s="79">
        <f t="shared" si="11"/>
        <v>0</v>
      </c>
      <c r="M31" s="79">
        <f t="shared" si="11"/>
        <v>0</v>
      </c>
      <c r="N31" s="79">
        <f t="shared" si="11"/>
        <v>0</v>
      </c>
      <c r="O31" s="79">
        <f>SUM(O7:O30)</f>
        <v>0</v>
      </c>
      <c r="P31" s="81">
        <f>SUM(P7:P30)</f>
        <v>0</v>
      </c>
      <c r="Q31" s="82" t="str">
        <f>IF(H31+2*F31+3*D31&gt;0,H31+2*F31+3*D31,IF(C4&gt;0,C4,""))</f>
        <v/>
      </c>
      <c r="R31" s="83" t="str">
        <f>IF(E31&gt;0,D31/E31,"")</f>
        <v/>
      </c>
      <c r="S31" s="83" t="str">
        <f>IF(G31&gt;0,F31/G31,"")</f>
        <v/>
      </c>
      <c r="T31" s="83" t="str">
        <f>IF(I31&gt;0,H31/I31,"")</f>
        <v/>
      </c>
      <c r="U31" s="84" t="str">
        <f>IF(OR(E31&gt;0,G31 &gt;0),(D31+F31)/(E31+G31),"")</f>
        <v/>
      </c>
      <c r="V31" s="141" t="str">
        <f>IF(E31+G31&gt;0,E31+G31,"")</f>
        <v/>
      </c>
      <c r="W31" s="141" t="str">
        <f>IF(J31+K31&gt;0,J31+K31,"")</f>
        <v/>
      </c>
      <c r="X31" s="142" t="str">
        <f t="shared" si="7"/>
        <v/>
      </c>
      <c r="Y31" s="142">
        <f>IF(I31&gt;=$Z$2,T31,0)</f>
        <v>0</v>
      </c>
      <c r="Z31" s="141"/>
      <c r="AA31" s="69"/>
    </row>
    <row r="32" spans="1:27" s="63" customFormat="1" ht="17.25" thickTop="1" thickBot="1" x14ac:dyDescent="0.3">
      <c r="B32" s="85" t="s">
        <v>145</v>
      </c>
      <c r="C32" s="47" t="str">
        <f>IF(SUM(D32:P32)&gt;0,1,"")</f>
        <v/>
      </c>
      <c r="D32" s="48"/>
      <c r="E32" s="49"/>
      <c r="F32" s="48"/>
      <c r="G32" s="50"/>
      <c r="H32" s="49"/>
      <c r="I32" s="50"/>
      <c r="J32" s="49"/>
      <c r="K32" s="49"/>
      <c r="L32" s="49"/>
      <c r="M32" s="49"/>
      <c r="N32" s="49"/>
      <c r="O32" s="49"/>
      <c r="P32" s="51"/>
      <c r="Q32" s="86" t="str">
        <f>IF(H32+2*F32+3*D32&gt;0,H32+2*F32+3*D32,IF(D4&gt;0,D4,""))</f>
        <v/>
      </c>
      <c r="R32" s="87" t="str">
        <f>IF(E32&gt;0,D32/E32,"")</f>
        <v/>
      </c>
      <c r="S32" s="87" t="str">
        <f>IF(G32&gt;0,F32/G32,"")</f>
        <v/>
      </c>
      <c r="T32" s="87" t="str">
        <f>IF(I32&gt;0,H32/I32,"")</f>
        <v/>
      </c>
      <c r="U32" s="88" t="str">
        <f>IF(OR(E32&gt;0,G32 &gt;0),(D32+F32)/(E32+G32),"")</f>
        <v/>
      </c>
      <c r="V32" s="141" t="str">
        <f>IF(E32+G32&gt;0,E32+G32,"")</f>
        <v/>
      </c>
      <c r="W32" s="141" t="str">
        <f>IF(J32+K32&gt;0,J32+K32,"")</f>
        <v/>
      </c>
      <c r="X32" s="142" t="str">
        <f t="shared" si="7"/>
        <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0</v>
      </c>
      <c r="C36" s="189" t="str">
        <f t="array" ref="C36">IFERROR(INDEX($AA$7:$AA$30,SMALL(IF(Q$7:Q$30=$B$36,ROW(Q$7:Q$30)-6),ROW(Q7)-6))," ")</f>
        <v xml:space="preserve"> </v>
      </c>
      <c r="D36" s="187"/>
      <c r="E36" s="188">
        <f>MAX(W$7:W$30)</f>
        <v>0</v>
      </c>
      <c r="F36" s="189" t="str">
        <f t="array" ref="F36">IFERROR(INDEX($AA$7:$AA$30,SMALL(IF(W$7:W$30=$E$36,ROW(W$7:W$30)-6),ROW(W7)-6))," ")</f>
        <v xml:space="preserve"> </v>
      </c>
      <c r="G36"/>
      <c r="H36" s="188">
        <f>MAX(L$7:L$30)</f>
        <v>0</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D Barritt, 20</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D Butts, 14</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J Caylor, 12</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C Louderback, 23</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
      </c>
      <c r="D42" s="187"/>
      <c r="E42"/>
      <c r="F42" s="193" t="str">
        <f>TRIM(F36)</f>
        <v/>
      </c>
      <c r="G42"/>
      <c r="H42"/>
      <c r="I42" s="193" t="str">
        <f>TRIM(I36)</f>
        <v>P Watt, 24</v>
      </c>
      <c r="J42" s="54"/>
    </row>
    <row r="43" spans="2:18" ht="14.45" hidden="1" x14ac:dyDescent="0.35">
      <c r="B43" s="186"/>
      <c r="C43" s="193" t="str">
        <f t="shared" ref="C43:C46" si="12">TRIM(C37)</f>
        <v/>
      </c>
      <c r="D43" s="187"/>
      <c r="E43"/>
      <c r="F43" s="193" t="str">
        <f t="shared" ref="F43:F46" si="13">TRIM(F37)</f>
        <v/>
      </c>
      <c r="G43"/>
      <c r="H43"/>
      <c r="I43" s="193" t="str">
        <f t="shared" ref="I43:I46" si="14">TRIM(I37)</f>
        <v>D Barritt, 20</v>
      </c>
      <c r="J43" s="54"/>
    </row>
    <row r="44" spans="2:18" ht="14.45" hidden="1" x14ac:dyDescent="0.35">
      <c r="B44" s="186"/>
      <c r="C44" s="193" t="str">
        <f t="shared" si="12"/>
        <v/>
      </c>
      <c r="D44" s="187"/>
      <c r="E44"/>
      <c r="F44" s="193" t="str">
        <f t="shared" si="13"/>
        <v/>
      </c>
      <c r="G44"/>
      <c r="H44"/>
      <c r="I44" s="193" t="str">
        <f t="shared" si="14"/>
        <v>D Butts, 14</v>
      </c>
      <c r="J44" s="54"/>
    </row>
    <row r="45" spans="2:18" ht="12.95" hidden="1" x14ac:dyDescent="0.3">
      <c r="B45" s="54"/>
      <c r="C45" s="193" t="str">
        <f t="shared" si="12"/>
        <v/>
      </c>
      <c r="D45" s="54"/>
      <c r="E45" s="54"/>
      <c r="F45" s="193" t="str">
        <f t="shared" si="13"/>
        <v/>
      </c>
      <c r="G45" s="54"/>
      <c r="H45" s="54"/>
      <c r="I45" s="193" t="str">
        <f t="shared" si="14"/>
        <v>J Caylor, 12</v>
      </c>
      <c r="J45" s="54"/>
    </row>
    <row r="46" spans="2:18" ht="12.95" hidden="1" x14ac:dyDescent="0.3">
      <c r="B46" s="54"/>
      <c r="C46" s="193" t="str">
        <f t="shared" si="12"/>
        <v/>
      </c>
      <c r="D46" s="54"/>
      <c r="E46" s="54"/>
      <c r="F46" s="193" t="str">
        <f t="shared" si="13"/>
        <v/>
      </c>
      <c r="G46" s="54"/>
      <c r="H46" s="54"/>
      <c r="I46" s="193" t="str">
        <f t="shared" si="14"/>
        <v>C Louderback, 23</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0</v>
      </c>
      <c r="C49" s="54"/>
      <c r="D49" s="54"/>
      <c r="E49" s="194">
        <f>COUNTIF(F42:F46,"?*")</f>
        <v>0</v>
      </c>
      <c r="F49" s="54"/>
      <c r="G49" s="54"/>
      <c r="H49" s="194">
        <f>COUNTIF(I42:I46,"?*")</f>
        <v>5</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997" priority="3" stopIfTrue="1">
      <formula>$C$4&lt;&gt;$Q$31</formula>
    </cfRule>
  </conditionalFormatting>
  <conditionalFormatting sqref="Q32">
    <cfRule type="expression" dxfId="996" priority="2" stopIfTrue="1">
      <formula>$D$4&lt;&gt;$Q$32</formula>
    </cfRule>
  </conditionalFormatting>
  <conditionalFormatting sqref="A2">
    <cfRule type="cellIs" dxfId="995"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AB60"/>
  <sheetViews>
    <sheetView zoomScale="80" zoomScaleNormal="80" workbookViewId="0">
      <selection activeCell="C2" sqref="C2:F2"/>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c r="D2" s="287"/>
      <c r="E2" s="287"/>
      <c r="F2" s="288"/>
      <c r="G2" s="57"/>
      <c r="H2" s="289" t="s">
        <v>113</v>
      </c>
      <c r="I2" s="289"/>
      <c r="J2" s="289"/>
      <c r="K2" s="290"/>
      <c r="L2" s="290"/>
      <c r="M2" s="290"/>
      <c r="O2" s="54"/>
      <c r="P2" s="54"/>
      <c r="Q2" s="54"/>
      <c r="R2" s="54"/>
      <c r="S2" s="54"/>
      <c r="T2" s="54"/>
      <c r="X2" s="139" t="str">
        <f>IF(OR($H$4=1,$J$4=1),CONCATENATE($C$2,": ",MONTH($K$2),"/",DAY($K$2),"/",YEAR($K$2)-2000, " **" ),CONCATENATE($C$2,": ",MONTH($K$2),"/",DAY($K$2),"/",YEAR($K$2)-2000))</f>
        <v>: 1/0/-100</v>
      </c>
      <c r="Z2" s="139">
        <v>9</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 , Upton  </v>
      </c>
    </row>
    <row r="4" spans="1:28" ht="13.5" thickBot="1" x14ac:dyDescent="0.35">
      <c r="B4" s="56" t="s">
        <v>118</v>
      </c>
      <c r="C4" s="22"/>
      <c r="D4" s="22"/>
      <c r="E4" s="89"/>
      <c r="G4" s="60" t="str">
        <f>IF(OR($L$4=1,$C$4&gt;$D$4),1,"")</f>
        <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c r="D7" s="24"/>
      <c r="E7" s="25"/>
      <c r="F7" s="26"/>
      <c r="G7" s="27"/>
      <c r="H7" s="24"/>
      <c r="I7" s="25"/>
      <c r="J7" s="28"/>
      <c r="K7" s="28"/>
      <c r="L7" s="28"/>
      <c r="M7" s="29"/>
      <c r="N7" s="28"/>
      <c r="O7" s="28"/>
      <c r="P7" s="30"/>
      <c r="Q7" s="65" t="str">
        <f>IF(H7+2*F7+3*D7&gt;0,H7+2*F7+3*D7,"")</f>
        <v/>
      </c>
      <c r="R7" s="66" t="str">
        <f>IF(E7&gt;0,D7/E7,"")</f>
        <v/>
      </c>
      <c r="S7" s="66" t="str">
        <f>IF(G7&gt;0,F7/G7,"")</f>
        <v/>
      </c>
      <c r="T7" s="67" t="str">
        <f>IF(I7&gt;0,H7/I7,"")</f>
        <v/>
      </c>
      <c r="U7" s="68" t="str">
        <f>IF(OR(E7&gt;0,G7 &gt;0),(D7+F7)/(E7+G7),"")</f>
        <v/>
      </c>
      <c r="V7" s="141" t="str">
        <f>IF(E7+G7&gt;0,E7+G7,"")</f>
        <v/>
      </c>
      <c r="W7" s="141" t="str">
        <f>IF(J7+K7&gt;0,J7+K7,"")</f>
        <v/>
      </c>
      <c r="X7" s="142" t="str">
        <f>IF(V7&gt;=$Z$2,U7,0)</f>
        <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c r="D8" s="32"/>
      <c r="E8" s="33"/>
      <c r="F8" s="34"/>
      <c r="G8" s="35"/>
      <c r="H8" s="32"/>
      <c r="I8" s="33"/>
      <c r="J8" s="36"/>
      <c r="K8" s="36"/>
      <c r="L8" s="36"/>
      <c r="M8" s="36"/>
      <c r="N8" s="36"/>
      <c r="O8" s="36"/>
      <c r="P8" s="37"/>
      <c r="Q8" s="71" t="str">
        <f t="shared" ref="Q8:Q30" si="0">IF(H8+2*F8+3*D8&gt;0,H8+2*F8+3*D8,"")</f>
        <v/>
      </c>
      <c r="R8" s="72" t="str">
        <f t="shared" ref="R8:R30" si="1">IF(E8&gt;0,D8/E8,"")</f>
        <v/>
      </c>
      <c r="S8" s="72" t="str">
        <f t="shared" ref="S8:S30" si="2">IF(G8&gt;0,F8/G8,"")</f>
        <v/>
      </c>
      <c r="T8" s="72" t="str">
        <f t="shared" ref="T8:T30" si="3">IF(I8&gt;0,H8/I8,"")</f>
        <v/>
      </c>
      <c r="U8" s="73" t="str">
        <f t="shared" ref="U8:U30" si="4">IF(OR(E8&gt;0,G8 &gt;0),(D8+F8)/(E8+G8),"")</f>
        <v/>
      </c>
      <c r="V8" s="141" t="str">
        <f t="shared" ref="V8:V30" si="5">IF(E8+G8&gt;0,E8+G8,"")</f>
        <v/>
      </c>
      <c r="W8" s="141" t="str">
        <f t="shared" ref="W8:W30" si="6">IF(J8+K8&gt;0,J8+K8,"")</f>
        <v/>
      </c>
      <c r="X8" s="142" t="str">
        <f t="shared" ref="X8:X32" si="7">IF(V8&gt;=$Z$2,U8,0)</f>
        <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c r="D9" s="38"/>
      <c r="E9" s="39"/>
      <c r="F9" s="26"/>
      <c r="G9" s="40"/>
      <c r="H9" s="38"/>
      <c r="I9" s="39"/>
      <c r="J9" s="41"/>
      <c r="K9" s="41"/>
      <c r="L9" s="41"/>
      <c r="M9" s="28"/>
      <c r="N9" s="28"/>
      <c r="O9" s="28"/>
      <c r="P9" s="42"/>
      <c r="Q9" s="74" t="str">
        <f t="shared" si="0"/>
        <v/>
      </c>
      <c r="R9" s="66" t="str">
        <f t="shared" si="1"/>
        <v/>
      </c>
      <c r="S9" s="66" t="str">
        <f t="shared" si="2"/>
        <v/>
      </c>
      <c r="T9" s="66" t="str">
        <f t="shared" si="3"/>
        <v/>
      </c>
      <c r="U9" s="68" t="str">
        <f t="shared" si="4"/>
        <v/>
      </c>
      <c r="V9" s="141" t="str">
        <f t="shared" si="5"/>
        <v/>
      </c>
      <c r="W9" s="141" t="str">
        <f t="shared" si="6"/>
        <v/>
      </c>
      <c r="X9" s="142" t="str">
        <f t="shared" si="7"/>
        <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 t="shared" si="0"/>
        <v/>
      </c>
      <c r="R10" s="72" t="str">
        <f t="shared" si="1"/>
        <v/>
      </c>
      <c r="S10" s="72" t="str">
        <f t="shared" si="2"/>
        <v/>
      </c>
      <c r="T10" s="72" t="str">
        <f t="shared" si="3"/>
        <v/>
      </c>
      <c r="U10" s="73" t="str">
        <f t="shared" si="4"/>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c r="D12" s="32"/>
      <c r="E12" s="33"/>
      <c r="F12" s="34"/>
      <c r="G12" s="35"/>
      <c r="H12" s="32"/>
      <c r="I12" s="33"/>
      <c r="J12" s="36"/>
      <c r="K12" s="36"/>
      <c r="L12" s="36"/>
      <c r="M12" s="36"/>
      <c r="N12" s="36"/>
      <c r="O12" s="36"/>
      <c r="P12" s="37"/>
      <c r="Q12" s="71" t="str">
        <f t="shared" si="0"/>
        <v/>
      </c>
      <c r="R12" s="72" t="str">
        <f t="shared" si="1"/>
        <v/>
      </c>
      <c r="S12" s="72" t="str">
        <f t="shared" si="2"/>
        <v/>
      </c>
      <c r="T12" s="72" t="str">
        <f t="shared" si="3"/>
        <v/>
      </c>
      <c r="U12" s="73" t="str">
        <f t="shared" si="4"/>
        <v/>
      </c>
      <c r="V12" s="141" t="str">
        <f t="shared" si="5"/>
        <v/>
      </c>
      <c r="W12" s="141" t="str">
        <f t="shared" si="6"/>
        <v/>
      </c>
      <c r="X12" s="142" t="str">
        <f t="shared" si="7"/>
        <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c r="D14" s="32"/>
      <c r="E14" s="33"/>
      <c r="F14" s="34"/>
      <c r="G14" s="35"/>
      <c r="H14" s="32"/>
      <c r="I14" s="33"/>
      <c r="J14" s="36"/>
      <c r="K14" s="36"/>
      <c r="L14" s="36"/>
      <c r="M14" s="36"/>
      <c r="N14" s="36"/>
      <c r="O14" s="36"/>
      <c r="P14" s="37"/>
      <c r="Q14" s="71" t="str">
        <f t="shared" si="0"/>
        <v/>
      </c>
      <c r="R14" s="72" t="str">
        <f t="shared" si="1"/>
        <v/>
      </c>
      <c r="S14" s="72" t="str">
        <f t="shared" si="2"/>
        <v/>
      </c>
      <c r="T14" s="72" t="str">
        <f t="shared" si="3"/>
        <v/>
      </c>
      <c r="U14" s="73" t="str">
        <f t="shared" si="4"/>
        <v/>
      </c>
      <c r="V14" s="141" t="str">
        <f t="shared" si="5"/>
        <v/>
      </c>
      <c r="W14" s="141" t="str">
        <f t="shared" si="6"/>
        <v/>
      </c>
      <c r="X14" s="142" t="str">
        <f t="shared" si="7"/>
        <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t="str">
        <f>IF(COUNTA($C$7:$C$30)&gt;0,1,"")</f>
        <v/>
      </c>
      <c r="D31" s="78">
        <f>SUM(D7:D30)</f>
        <v>0</v>
      </c>
      <c r="E31" s="79">
        <f t="shared" ref="E31:N31" si="11">SUM(E7:E30)</f>
        <v>0</v>
      </c>
      <c r="F31" s="78">
        <f t="shared" si="11"/>
        <v>0</v>
      </c>
      <c r="G31" s="80">
        <f t="shared" si="11"/>
        <v>0</v>
      </c>
      <c r="H31" s="79">
        <f t="shared" si="11"/>
        <v>0</v>
      </c>
      <c r="I31" s="80">
        <f t="shared" si="11"/>
        <v>0</v>
      </c>
      <c r="J31" s="79">
        <f t="shared" si="11"/>
        <v>0</v>
      </c>
      <c r="K31" s="79">
        <f t="shared" si="11"/>
        <v>0</v>
      </c>
      <c r="L31" s="79">
        <f t="shared" si="11"/>
        <v>0</v>
      </c>
      <c r="M31" s="79">
        <f t="shared" si="11"/>
        <v>0</v>
      </c>
      <c r="N31" s="79">
        <f t="shared" si="11"/>
        <v>0</v>
      </c>
      <c r="O31" s="79">
        <f>SUM(O7:O30)</f>
        <v>0</v>
      </c>
      <c r="P31" s="81">
        <f>SUM(P7:P30)</f>
        <v>0</v>
      </c>
      <c r="Q31" s="82" t="str">
        <f>IF(H31+2*F31+3*D31&gt;0,H31+2*F31+3*D31,IF(C4&gt;0,C4,""))</f>
        <v/>
      </c>
      <c r="R31" s="83" t="str">
        <f>IF(E31&gt;0,D31/E31,"")</f>
        <v/>
      </c>
      <c r="S31" s="83" t="str">
        <f>IF(G31&gt;0,F31/G31,"")</f>
        <v/>
      </c>
      <c r="T31" s="83" t="str">
        <f>IF(I31&gt;0,H31/I31,"")</f>
        <v/>
      </c>
      <c r="U31" s="84" t="str">
        <f>IF(OR(E31&gt;0,G31 &gt;0),(D31+F31)/(E31+G31),"")</f>
        <v/>
      </c>
      <c r="V31" s="141" t="str">
        <f>IF(E31+G31&gt;0,E31+G31,"")</f>
        <v/>
      </c>
      <c r="W31" s="141" t="str">
        <f>IF(J31+K31&gt;0,J31+K31,"")</f>
        <v/>
      </c>
      <c r="X31" s="142" t="str">
        <f t="shared" si="7"/>
        <v/>
      </c>
      <c r="Y31" s="142">
        <f>IF(I31&gt;=$Z$2,T31,0)</f>
        <v>0</v>
      </c>
      <c r="Z31" s="141"/>
      <c r="AA31" s="69"/>
    </row>
    <row r="32" spans="1:27" s="63" customFormat="1" ht="17.25" thickTop="1" thickBot="1" x14ac:dyDescent="0.3">
      <c r="B32" s="85" t="s">
        <v>145</v>
      </c>
      <c r="C32" s="47" t="str">
        <f>IF(SUM(D32:P32)&gt;0,1,"")</f>
        <v/>
      </c>
      <c r="D32" s="48"/>
      <c r="E32" s="49"/>
      <c r="F32" s="48"/>
      <c r="G32" s="50"/>
      <c r="H32" s="49"/>
      <c r="I32" s="50"/>
      <c r="J32" s="49"/>
      <c r="K32" s="49"/>
      <c r="L32" s="49"/>
      <c r="M32" s="49"/>
      <c r="N32" s="49"/>
      <c r="O32" s="49"/>
      <c r="P32" s="51"/>
      <c r="Q32" s="86" t="str">
        <f>IF(H32+2*F32+3*D32&gt;0,H32+2*F32+3*D32,IF(D4&gt;0,D4,""))</f>
        <v/>
      </c>
      <c r="R32" s="87" t="str">
        <f>IF(E32&gt;0,D32/E32,"")</f>
        <v/>
      </c>
      <c r="S32" s="87" t="str">
        <f>IF(G32&gt;0,F32/G32,"")</f>
        <v/>
      </c>
      <c r="T32" s="87" t="str">
        <f>IF(I32&gt;0,H32/I32,"")</f>
        <v/>
      </c>
      <c r="U32" s="88" t="str">
        <f>IF(OR(E32&gt;0,G32 &gt;0),(D32+F32)/(E32+G32),"")</f>
        <v/>
      </c>
      <c r="V32" s="141" t="str">
        <f>IF(E32+G32&gt;0,E32+G32,"")</f>
        <v/>
      </c>
      <c r="W32" s="141" t="str">
        <f>IF(J32+K32&gt;0,J32+K32,"")</f>
        <v/>
      </c>
      <c r="X32" s="142" t="str">
        <f t="shared" si="7"/>
        <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0</v>
      </c>
      <c r="C36" s="189" t="str">
        <f t="array" ref="C36">IFERROR(INDEX($AA$7:$AA$30,SMALL(IF(Q$7:Q$30=$B$36,ROW(Q$7:Q$30)-6),ROW(Q7)-6))," ")</f>
        <v xml:space="preserve"> </v>
      </c>
      <c r="D36" s="187"/>
      <c r="E36" s="188">
        <f>MAX(W$7:W$30)</f>
        <v>0</v>
      </c>
      <c r="F36" s="189" t="str">
        <f t="array" ref="F36">IFERROR(INDEX($AA$7:$AA$30,SMALL(IF(W$7:W$30=$E$36,ROW(W$7:W$30)-6),ROW(W7)-6))," ")</f>
        <v xml:space="preserve"> </v>
      </c>
      <c r="G36"/>
      <c r="H36" s="188">
        <f>MAX(L$7:L$30)</f>
        <v>0</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D Barritt, 20</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D Butts, 14</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J Caylor, 12</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C Louderback, 23</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
      </c>
      <c r="D42" s="187"/>
      <c r="E42"/>
      <c r="F42" s="193" t="str">
        <f>TRIM(F36)</f>
        <v/>
      </c>
      <c r="G42"/>
      <c r="H42"/>
      <c r="I42" s="193" t="str">
        <f>TRIM(I36)</f>
        <v>P Watt, 24</v>
      </c>
      <c r="J42" s="54"/>
    </row>
    <row r="43" spans="2:18" ht="14.45" hidden="1" x14ac:dyDescent="0.35">
      <c r="B43" s="186"/>
      <c r="C43" s="193" t="str">
        <f t="shared" ref="C43:C46" si="12">TRIM(C37)</f>
        <v/>
      </c>
      <c r="D43" s="187"/>
      <c r="E43"/>
      <c r="F43" s="193" t="str">
        <f t="shared" ref="F43:F46" si="13">TRIM(F37)</f>
        <v/>
      </c>
      <c r="G43"/>
      <c r="H43"/>
      <c r="I43" s="193" t="str">
        <f t="shared" ref="I43:I46" si="14">TRIM(I37)</f>
        <v>D Barritt, 20</v>
      </c>
      <c r="J43" s="54"/>
    </row>
    <row r="44" spans="2:18" ht="14.45" hidden="1" x14ac:dyDescent="0.35">
      <c r="B44" s="186"/>
      <c r="C44" s="193" t="str">
        <f t="shared" si="12"/>
        <v/>
      </c>
      <c r="D44" s="187"/>
      <c r="E44"/>
      <c r="F44" s="193" t="str">
        <f t="shared" si="13"/>
        <v/>
      </c>
      <c r="G44"/>
      <c r="H44"/>
      <c r="I44" s="193" t="str">
        <f t="shared" si="14"/>
        <v>D Butts, 14</v>
      </c>
      <c r="J44" s="54"/>
    </row>
    <row r="45" spans="2:18" ht="12.95" hidden="1" x14ac:dyDescent="0.3">
      <c r="B45" s="54"/>
      <c r="C45" s="193" t="str">
        <f t="shared" si="12"/>
        <v/>
      </c>
      <c r="D45" s="54"/>
      <c r="E45" s="54"/>
      <c r="F45" s="193" t="str">
        <f t="shared" si="13"/>
        <v/>
      </c>
      <c r="G45" s="54"/>
      <c r="H45" s="54"/>
      <c r="I45" s="193" t="str">
        <f t="shared" si="14"/>
        <v>J Caylor, 12</v>
      </c>
      <c r="J45" s="54"/>
    </row>
    <row r="46" spans="2:18" ht="12.95" hidden="1" x14ac:dyDescent="0.3">
      <c r="B46" s="54"/>
      <c r="C46" s="193" t="str">
        <f t="shared" si="12"/>
        <v/>
      </c>
      <c r="D46" s="54"/>
      <c r="E46" s="54"/>
      <c r="F46" s="193" t="str">
        <f t="shared" si="13"/>
        <v/>
      </c>
      <c r="G46" s="54"/>
      <c r="H46" s="54"/>
      <c r="I46" s="193" t="str">
        <f t="shared" si="14"/>
        <v>C Louderback, 23</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0</v>
      </c>
      <c r="C49" s="54"/>
      <c r="D49" s="54"/>
      <c r="E49" s="194">
        <f>COUNTIF(F42:F46,"?*")</f>
        <v>0</v>
      </c>
      <c r="F49" s="54"/>
      <c r="G49" s="54"/>
      <c r="H49" s="194">
        <f>COUNTIF(I42:I46,"?*")</f>
        <v>5</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994" priority="3" stopIfTrue="1">
      <formula>$C$4&lt;&gt;$Q$31</formula>
    </cfRule>
  </conditionalFormatting>
  <conditionalFormatting sqref="Q32">
    <cfRule type="expression" dxfId="993" priority="2" stopIfTrue="1">
      <formula>$D$4&lt;&gt;$Q$32</formula>
    </cfRule>
  </conditionalFormatting>
  <conditionalFormatting sqref="A2">
    <cfRule type="cellIs" dxfId="992"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AB60"/>
  <sheetViews>
    <sheetView zoomScale="80" zoomScaleNormal="80" workbookViewId="0">
      <selection activeCell="C2" sqref="C2:F2"/>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c r="D2" s="287"/>
      <c r="E2" s="287"/>
      <c r="F2" s="288"/>
      <c r="G2" s="57"/>
      <c r="H2" s="289" t="s">
        <v>113</v>
      </c>
      <c r="I2" s="289"/>
      <c r="J2" s="289"/>
      <c r="K2" s="290"/>
      <c r="L2" s="290"/>
      <c r="M2" s="290"/>
      <c r="O2" s="54"/>
      <c r="P2" s="54"/>
      <c r="Q2" s="54"/>
      <c r="R2" s="54"/>
      <c r="S2" s="54"/>
      <c r="T2" s="54"/>
      <c r="X2" s="139" t="str">
        <f>IF(OR($H$4=1,$J$4=1),CONCATENATE($C$2,": ",MONTH($K$2),"/",DAY($K$2),"/",YEAR($K$2)-2000, " **" ),CONCATENATE($C$2,": ",MONTH($K$2),"/",DAY($K$2),"/",YEAR($K$2)-2000))</f>
        <v>: 1/0/-100</v>
      </c>
      <c r="Z2" s="139">
        <v>9</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 , Upton  </v>
      </c>
    </row>
    <row r="4" spans="1:28" ht="13.5" thickBot="1" x14ac:dyDescent="0.35">
      <c r="B4" s="56" t="s">
        <v>118</v>
      </c>
      <c r="C4" s="22"/>
      <c r="D4" s="22"/>
      <c r="E4" s="89"/>
      <c r="G4" s="60" t="str">
        <f>IF(OR($L$4=1,$C$4&gt;$D$4),1,"")</f>
        <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c r="D7" s="24"/>
      <c r="E7" s="25"/>
      <c r="F7" s="26"/>
      <c r="G7" s="27"/>
      <c r="H7" s="24"/>
      <c r="I7" s="25"/>
      <c r="J7" s="28"/>
      <c r="K7" s="28"/>
      <c r="L7" s="28"/>
      <c r="M7" s="29"/>
      <c r="N7" s="28"/>
      <c r="O7" s="28"/>
      <c r="P7" s="30"/>
      <c r="Q7" s="65" t="str">
        <f>IF(H7+2*F7+3*D7&gt;0,H7+2*F7+3*D7,"")</f>
        <v/>
      </c>
      <c r="R7" s="66" t="str">
        <f>IF(E7&gt;0,D7/E7,"")</f>
        <v/>
      </c>
      <c r="S7" s="66" t="str">
        <f>IF(G7&gt;0,F7/G7,"")</f>
        <v/>
      </c>
      <c r="T7" s="67" t="str">
        <f>IF(I7&gt;0,H7/I7,"")</f>
        <v/>
      </c>
      <c r="U7" s="68" t="str">
        <f>IF(OR(E7&gt;0,G7 &gt;0),(D7+F7)/(E7+G7),"")</f>
        <v/>
      </c>
      <c r="V7" s="141" t="str">
        <f>IF(E7+G7&gt;0,E7+G7,"")</f>
        <v/>
      </c>
      <c r="W7" s="141" t="str">
        <f>IF(J7+K7&gt;0,J7+K7,"")</f>
        <v/>
      </c>
      <c r="X7" s="142" t="str">
        <f>IF(V7&gt;=$Z$2,U7,0)</f>
        <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c r="D8" s="32"/>
      <c r="E8" s="33"/>
      <c r="F8" s="34"/>
      <c r="G8" s="35"/>
      <c r="H8" s="32"/>
      <c r="I8" s="33"/>
      <c r="J8" s="36"/>
      <c r="K8" s="36"/>
      <c r="L8" s="36"/>
      <c r="M8" s="36"/>
      <c r="N8" s="36"/>
      <c r="O8" s="36"/>
      <c r="P8" s="37"/>
      <c r="Q8" s="71" t="str">
        <f t="shared" ref="Q8:Q30" si="0">IF(H8+2*F8+3*D8&gt;0,H8+2*F8+3*D8,"")</f>
        <v/>
      </c>
      <c r="R8" s="72" t="str">
        <f t="shared" ref="R8:R30" si="1">IF(E8&gt;0,D8/E8,"")</f>
        <v/>
      </c>
      <c r="S8" s="72" t="str">
        <f t="shared" ref="S8:S30" si="2">IF(G8&gt;0,F8/G8,"")</f>
        <v/>
      </c>
      <c r="T8" s="72" t="str">
        <f t="shared" ref="T8:T30" si="3">IF(I8&gt;0,H8/I8,"")</f>
        <v/>
      </c>
      <c r="U8" s="73" t="str">
        <f t="shared" ref="U8:U30" si="4">IF(OR(E8&gt;0,G8 &gt;0),(D8+F8)/(E8+G8),"")</f>
        <v/>
      </c>
      <c r="V8" s="141" t="str">
        <f t="shared" ref="V8:V30" si="5">IF(E8+G8&gt;0,E8+G8,"")</f>
        <v/>
      </c>
      <c r="W8" s="141" t="str">
        <f t="shared" ref="W8:W30" si="6">IF(J8+K8&gt;0,J8+K8,"")</f>
        <v/>
      </c>
      <c r="X8" s="142" t="str">
        <f t="shared" ref="X8:X32" si="7">IF(V8&gt;=$Z$2,U8,0)</f>
        <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c r="D9" s="38"/>
      <c r="E9" s="39"/>
      <c r="F9" s="26"/>
      <c r="G9" s="40"/>
      <c r="H9" s="38"/>
      <c r="I9" s="39"/>
      <c r="J9" s="41"/>
      <c r="K9" s="41"/>
      <c r="L9" s="41"/>
      <c r="M9" s="28"/>
      <c r="N9" s="28"/>
      <c r="O9" s="28"/>
      <c r="P9" s="42"/>
      <c r="Q9" s="74" t="str">
        <f t="shared" si="0"/>
        <v/>
      </c>
      <c r="R9" s="66" t="str">
        <f t="shared" si="1"/>
        <v/>
      </c>
      <c r="S9" s="66" t="str">
        <f t="shared" si="2"/>
        <v/>
      </c>
      <c r="T9" s="66" t="str">
        <f t="shared" si="3"/>
        <v/>
      </c>
      <c r="U9" s="68" t="str">
        <f t="shared" si="4"/>
        <v/>
      </c>
      <c r="V9" s="141" t="str">
        <f t="shared" si="5"/>
        <v/>
      </c>
      <c r="W9" s="141" t="str">
        <f t="shared" si="6"/>
        <v/>
      </c>
      <c r="X9" s="142" t="str">
        <f t="shared" si="7"/>
        <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 t="shared" si="0"/>
        <v/>
      </c>
      <c r="R10" s="72" t="str">
        <f t="shared" si="1"/>
        <v/>
      </c>
      <c r="S10" s="72" t="str">
        <f t="shared" si="2"/>
        <v/>
      </c>
      <c r="T10" s="72" t="str">
        <f t="shared" si="3"/>
        <v/>
      </c>
      <c r="U10" s="73" t="str">
        <f t="shared" si="4"/>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c r="D12" s="32"/>
      <c r="E12" s="33"/>
      <c r="F12" s="34"/>
      <c r="G12" s="35"/>
      <c r="H12" s="32"/>
      <c r="I12" s="33"/>
      <c r="J12" s="36"/>
      <c r="K12" s="36"/>
      <c r="L12" s="36"/>
      <c r="M12" s="36"/>
      <c r="N12" s="36"/>
      <c r="O12" s="36"/>
      <c r="P12" s="37"/>
      <c r="Q12" s="71" t="str">
        <f t="shared" si="0"/>
        <v/>
      </c>
      <c r="R12" s="72" t="str">
        <f t="shared" si="1"/>
        <v/>
      </c>
      <c r="S12" s="72" t="str">
        <f t="shared" si="2"/>
        <v/>
      </c>
      <c r="T12" s="72" t="str">
        <f t="shared" si="3"/>
        <v/>
      </c>
      <c r="U12" s="73" t="str">
        <f t="shared" si="4"/>
        <v/>
      </c>
      <c r="V12" s="141" t="str">
        <f t="shared" si="5"/>
        <v/>
      </c>
      <c r="W12" s="141" t="str">
        <f t="shared" si="6"/>
        <v/>
      </c>
      <c r="X12" s="142" t="str">
        <f t="shared" si="7"/>
        <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c r="D14" s="32"/>
      <c r="E14" s="33"/>
      <c r="F14" s="34"/>
      <c r="G14" s="35"/>
      <c r="H14" s="32"/>
      <c r="I14" s="33"/>
      <c r="J14" s="36"/>
      <c r="K14" s="36"/>
      <c r="L14" s="36"/>
      <c r="M14" s="36"/>
      <c r="N14" s="36"/>
      <c r="O14" s="36"/>
      <c r="P14" s="37"/>
      <c r="Q14" s="71" t="str">
        <f t="shared" si="0"/>
        <v/>
      </c>
      <c r="R14" s="72" t="str">
        <f t="shared" si="1"/>
        <v/>
      </c>
      <c r="S14" s="72" t="str">
        <f t="shared" si="2"/>
        <v/>
      </c>
      <c r="T14" s="72" t="str">
        <f t="shared" si="3"/>
        <v/>
      </c>
      <c r="U14" s="73" t="str">
        <f t="shared" si="4"/>
        <v/>
      </c>
      <c r="V14" s="141" t="str">
        <f t="shared" si="5"/>
        <v/>
      </c>
      <c r="W14" s="141" t="str">
        <f t="shared" si="6"/>
        <v/>
      </c>
      <c r="X14" s="142" t="str">
        <f t="shared" si="7"/>
        <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t="str">
        <f>IF(COUNTA($C$7:$C$30)&gt;0,1,"")</f>
        <v/>
      </c>
      <c r="D31" s="78">
        <f>SUM(D7:D30)</f>
        <v>0</v>
      </c>
      <c r="E31" s="79">
        <f t="shared" ref="E31:N31" si="11">SUM(E7:E30)</f>
        <v>0</v>
      </c>
      <c r="F31" s="78">
        <f t="shared" si="11"/>
        <v>0</v>
      </c>
      <c r="G31" s="80">
        <f t="shared" si="11"/>
        <v>0</v>
      </c>
      <c r="H31" s="79">
        <f t="shared" si="11"/>
        <v>0</v>
      </c>
      <c r="I31" s="80">
        <f t="shared" si="11"/>
        <v>0</v>
      </c>
      <c r="J31" s="79">
        <f t="shared" si="11"/>
        <v>0</v>
      </c>
      <c r="K31" s="79">
        <f t="shared" si="11"/>
        <v>0</v>
      </c>
      <c r="L31" s="79">
        <f t="shared" si="11"/>
        <v>0</v>
      </c>
      <c r="M31" s="79">
        <f t="shared" si="11"/>
        <v>0</v>
      </c>
      <c r="N31" s="79">
        <f t="shared" si="11"/>
        <v>0</v>
      </c>
      <c r="O31" s="79">
        <f>SUM(O7:O30)</f>
        <v>0</v>
      </c>
      <c r="P31" s="81">
        <f>SUM(P7:P30)</f>
        <v>0</v>
      </c>
      <c r="Q31" s="82" t="str">
        <f>IF(H31+2*F31+3*D31&gt;0,H31+2*F31+3*D31,IF(C4&gt;0,C4,""))</f>
        <v/>
      </c>
      <c r="R31" s="83" t="str">
        <f>IF(E31&gt;0,D31/E31,"")</f>
        <v/>
      </c>
      <c r="S31" s="83" t="str">
        <f>IF(G31&gt;0,F31/G31,"")</f>
        <v/>
      </c>
      <c r="T31" s="83" t="str">
        <f>IF(I31&gt;0,H31/I31,"")</f>
        <v/>
      </c>
      <c r="U31" s="84" t="str">
        <f>IF(OR(E31&gt;0,G31 &gt;0),(D31+F31)/(E31+G31),"")</f>
        <v/>
      </c>
      <c r="V31" s="141" t="str">
        <f>IF(E31+G31&gt;0,E31+G31,"")</f>
        <v/>
      </c>
      <c r="W31" s="141" t="str">
        <f>IF(J31+K31&gt;0,J31+K31,"")</f>
        <v/>
      </c>
      <c r="X31" s="142" t="str">
        <f t="shared" si="7"/>
        <v/>
      </c>
      <c r="Y31" s="142">
        <f>IF(I31&gt;=$Z$2,T31,0)</f>
        <v>0</v>
      </c>
      <c r="Z31" s="141"/>
      <c r="AA31" s="69"/>
    </row>
    <row r="32" spans="1:27" s="63" customFormat="1" ht="17.25" thickTop="1" thickBot="1" x14ac:dyDescent="0.3">
      <c r="B32" s="85" t="s">
        <v>145</v>
      </c>
      <c r="C32" s="47" t="str">
        <f>IF(SUM(D32:P32)&gt;0,1,"")</f>
        <v/>
      </c>
      <c r="D32" s="48"/>
      <c r="E32" s="49"/>
      <c r="F32" s="48"/>
      <c r="G32" s="50"/>
      <c r="H32" s="49"/>
      <c r="I32" s="50"/>
      <c r="J32" s="49"/>
      <c r="K32" s="49"/>
      <c r="L32" s="49"/>
      <c r="M32" s="49"/>
      <c r="N32" s="49"/>
      <c r="O32" s="49"/>
      <c r="P32" s="51"/>
      <c r="Q32" s="86" t="str">
        <f>IF(H32+2*F32+3*D32&gt;0,H32+2*F32+3*D32,IF(D4&gt;0,D4,""))</f>
        <v/>
      </c>
      <c r="R32" s="87" t="str">
        <f>IF(E32&gt;0,D32/E32,"")</f>
        <v/>
      </c>
      <c r="S32" s="87" t="str">
        <f>IF(G32&gt;0,F32/G32,"")</f>
        <v/>
      </c>
      <c r="T32" s="87" t="str">
        <f>IF(I32&gt;0,H32/I32,"")</f>
        <v/>
      </c>
      <c r="U32" s="88" t="str">
        <f>IF(OR(E32&gt;0,G32 &gt;0),(D32+F32)/(E32+G32),"")</f>
        <v/>
      </c>
      <c r="V32" s="141" t="str">
        <f>IF(E32+G32&gt;0,E32+G32,"")</f>
        <v/>
      </c>
      <c r="W32" s="141" t="str">
        <f>IF(J32+K32&gt;0,J32+K32,"")</f>
        <v/>
      </c>
      <c r="X32" s="142" t="str">
        <f t="shared" si="7"/>
        <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0</v>
      </c>
      <c r="C36" s="189" t="str">
        <f t="array" ref="C36">IFERROR(INDEX($AA$7:$AA$30,SMALL(IF(Q$7:Q$30=$B$36,ROW(Q$7:Q$30)-6),ROW(Q7)-6))," ")</f>
        <v xml:space="preserve"> </v>
      </c>
      <c r="D36" s="187"/>
      <c r="E36" s="188">
        <f>MAX(W$7:W$30)</f>
        <v>0</v>
      </c>
      <c r="F36" s="189" t="str">
        <f t="array" ref="F36">IFERROR(INDEX($AA$7:$AA$30,SMALL(IF(W$7:W$30=$E$36,ROW(W$7:W$30)-6),ROW(W7)-6))," ")</f>
        <v xml:space="preserve"> </v>
      </c>
      <c r="G36"/>
      <c r="H36" s="188">
        <f>MAX(L$7:L$30)</f>
        <v>0</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D Barritt, 20</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D Butts, 14</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J Caylor, 12</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C Louderback, 23</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
      </c>
      <c r="D42" s="187"/>
      <c r="E42"/>
      <c r="F42" s="193" t="str">
        <f>TRIM(F36)</f>
        <v/>
      </c>
      <c r="G42"/>
      <c r="H42"/>
      <c r="I42" s="193" t="str">
        <f>TRIM(I36)</f>
        <v>P Watt, 24</v>
      </c>
      <c r="J42" s="54"/>
    </row>
    <row r="43" spans="2:18" ht="14.45" hidden="1" x14ac:dyDescent="0.35">
      <c r="B43" s="186"/>
      <c r="C43" s="193" t="str">
        <f t="shared" ref="C43:C46" si="12">TRIM(C37)</f>
        <v/>
      </c>
      <c r="D43" s="187"/>
      <c r="E43"/>
      <c r="F43" s="193" t="str">
        <f t="shared" ref="F43:F46" si="13">TRIM(F37)</f>
        <v/>
      </c>
      <c r="G43"/>
      <c r="H43"/>
      <c r="I43" s="193" t="str">
        <f t="shared" ref="I43:I46" si="14">TRIM(I37)</f>
        <v>D Barritt, 20</v>
      </c>
      <c r="J43" s="54"/>
    </row>
    <row r="44" spans="2:18" ht="14.45" hidden="1" x14ac:dyDescent="0.35">
      <c r="B44" s="186"/>
      <c r="C44" s="193" t="str">
        <f t="shared" si="12"/>
        <v/>
      </c>
      <c r="D44" s="187"/>
      <c r="E44"/>
      <c r="F44" s="193" t="str">
        <f t="shared" si="13"/>
        <v/>
      </c>
      <c r="G44"/>
      <c r="H44"/>
      <c r="I44" s="193" t="str">
        <f t="shared" si="14"/>
        <v>D Butts, 14</v>
      </c>
      <c r="J44" s="54"/>
    </row>
    <row r="45" spans="2:18" ht="12.95" hidden="1" x14ac:dyDescent="0.3">
      <c r="B45" s="54"/>
      <c r="C45" s="193" t="str">
        <f t="shared" si="12"/>
        <v/>
      </c>
      <c r="D45" s="54"/>
      <c r="E45" s="54"/>
      <c r="F45" s="193" t="str">
        <f t="shared" si="13"/>
        <v/>
      </c>
      <c r="G45" s="54"/>
      <c r="H45" s="54"/>
      <c r="I45" s="193" t="str">
        <f t="shared" si="14"/>
        <v>J Caylor, 12</v>
      </c>
      <c r="J45" s="54"/>
    </row>
    <row r="46" spans="2:18" ht="12.95" hidden="1" x14ac:dyDescent="0.3">
      <c r="B46" s="54"/>
      <c r="C46" s="193" t="str">
        <f t="shared" si="12"/>
        <v/>
      </c>
      <c r="D46" s="54"/>
      <c r="E46" s="54"/>
      <c r="F46" s="193" t="str">
        <f t="shared" si="13"/>
        <v/>
      </c>
      <c r="G46" s="54"/>
      <c r="H46" s="54"/>
      <c r="I46" s="193" t="str">
        <f t="shared" si="14"/>
        <v>C Louderback, 23</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0</v>
      </c>
      <c r="C49" s="54"/>
      <c r="D49" s="54"/>
      <c r="E49" s="194">
        <f>COUNTIF(F42:F46,"?*")</f>
        <v>0</v>
      </c>
      <c r="F49" s="54"/>
      <c r="G49" s="54"/>
      <c r="H49" s="194">
        <f>COUNTIF(I42:I46,"?*")</f>
        <v>5</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991" priority="3" stopIfTrue="1">
      <formula>$C$4&lt;&gt;$Q$31</formula>
    </cfRule>
  </conditionalFormatting>
  <conditionalFormatting sqref="Q32">
    <cfRule type="expression" dxfId="990" priority="2" stopIfTrue="1">
      <formula>$D$4&lt;&gt;$Q$32</formula>
    </cfRule>
  </conditionalFormatting>
  <conditionalFormatting sqref="A2">
    <cfRule type="cellIs" dxfId="989"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AB60"/>
  <sheetViews>
    <sheetView zoomScale="80" zoomScaleNormal="80" workbookViewId="0">
      <selection activeCell="C2" sqref="C2:F2"/>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c r="D2" s="287"/>
      <c r="E2" s="287"/>
      <c r="F2" s="288"/>
      <c r="G2" s="57"/>
      <c r="H2" s="289" t="s">
        <v>113</v>
      </c>
      <c r="I2" s="289"/>
      <c r="J2" s="289"/>
      <c r="K2" s="290"/>
      <c r="L2" s="290"/>
      <c r="M2" s="290"/>
      <c r="O2" s="54"/>
      <c r="P2" s="54"/>
      <c r="Q2" s="54"/>
      <c r="R2" s="54"/>
      <c r="S2" s="54"/>
      <c r="T2" s="54"/>
      <c r="X2" s="139" t="str">
        <f>IF(OR($H$4=1,$J$4=1),CONCATENATE($C$2,": ",MONTH($K$2),"/",DAY($K$2),"/",YEAR($K$2)-2000, " **" ),CONCATENATE($C$2,": ",MONTH($K$2),"/",DAY($K$2),"/",YEAR($K$2)-2000))</f>
        <v>: 1/0/-100</v>
      </c>
      <c r="Z2" s="139">
        <v>9</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 , Upton  </v>
      </c>
    </row>
    <row r="4" spans="1:28" ht="13.5" thickBot="1" x14ac:dyDescent="0.35">
      <c r="B4" s="56" t="s">
        <v>118</v>
      </c>
      <c r="C4" s="22"/>
      <c r="D4" s="22"/>
      <c r="E4" s="89"/>
      <c r="G4" s="60" t="str">
        <f>IF(OR($L$4=1,$C$4&gt;$D$4),1,"")</f>
        <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c r="D7" s="24"/>
      <c r="E7" s="25"/>
      <c r="F7" s="26"/>
      <c r="G7" s="27"/>
      <c r="H7" s="24"/>
      <c r="I7" s="25"/>
      <c r="J7" s="28"/>
      <c r="K7" s="28"/>
      <c r="L7" s="28"/>
      <c r="M7" s="29"/>
      <c r="N7" s="28"/>
      <c r="O7" s="28"/>
      <c r="P7" s="30"/>
      <c r="Q7" s="65" t="str">
        <f>IF(H7+2*F7+3*D7&gt;0,H7+2*F7+3*D7,"")</f>
        <v/>
      </c>
      <c r="R7" s="66" t="str">
        <f>IF(E7&gt;0,D7/E7,"")</f>
        <v/>
      </c>
      <c r="S7" s="66" t="str">
        <f>IF(G7&gt;0,F7/G7,"")</f>
        <v/>
      </c>
      <c r="T7" s="67" t="str">
        <f>IF(I7&gt;0,H7/I7,"")</f>
        <v/>
      </c>
      <c r="U7" s="68" t="str">
        <f>IF(OR(E7&gt;0,G7 &gt;0),(D7+F7)/(E7+G7),"")</f>
        <v/>
      </c>
      <c r="V7" s="141" t="str">
        <f>IF(E7+G7&gt;0,E7+G7,"")</f>
        <v/>
      </c>
      <c r="W7" s="141" t="str">
        <f>IF(J7+K7&gt;0,J7+K7,"")</f>
        <v/>
      </c>
      <c r="X7" s="142" t="str">
        <f>IF(V7&gt;=$Z$2,U7,0)</f>
        <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c r="D8" s="32"/>
      <c r="E8" s="33"/>
      <c r="F8" s="34"/>
      <c r="G8" s="35"/>
      <c r="H8" s="32"/>
      <c r="I8" s="33"/>
      <c r="J8" s="36"/>
      <c r="K8" s="36"/>
      <c r="L8" s="36"/>
      <c r="M8" s="36"/>
      <c r="N8" s="36"/>
      <c r="O8" s="36"/>
      <c r="P8" s="37"/>
      <c r="Q8" s="71" t="str">
        <f t="shared" ref="Q8:Q30" si="0">IF(H8+2*F8+3*D8&gt;0,H8+2*F8+3*D8,"")</f>
        <v/>
      </c>
      <c r="R8" s="72" t="str">
        <f t="shared" ref="R8:R30" si="1">IF(E8&gt;0,D8/E8,"")</f>
        <v/>
      </c>
      <c r="S8" s="72" t="str">
        <f t="shared" ref="S8:S30" si="2">IF(G8&gt;0,F8/G8,"")</f>
        <v/>
      </c>
      <c r="T8" s="72" t="str">
        <f t="shared" ref="T8:T30" si="3">IF(I8&gt;0,H8/I8,"")</f>
        <v/>
      </c>
      <c r="U8" s="73" t="str">
        <f t="shared" ref="U8:U30" si="4">IF(OR(E8&gt;0,G8 &gt;0),(D8+F8)/(E8+G8),"")</f>
        <v/>
      </c>
      <c r="V8" s="141" t="str">
        <f t="shared" ref="V8:V30" si="5">IF(E8+G8&gt;0,E8+G8,"")</f>
        <v/>
      </c>
      <c r="W8" s="141" t="str">
        <f t="shared" ref="W8:W30" si="6">IF(J8+K8&gt;0,J8+K8,"")</f>
        <v/>
      </c>
      <c r="X8" s="142" t="str">
        <f t="shared" ref="X8:X32" si="7">IF(V8&gt;=$Z$2,U8,0)</f>
        <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c r="D9" s="38"/>
      <c r="E9" s="39"/>
      <c r="F9" s="26"/>
      <c r="G9" s="40"/>
      <c r="H9" s="38"/>
      <c r="I9" s="39"/>
      <c r="J9" s="41"/>
      <c r="K9" s="41"/>
      <c r="L9" s="41"/>
      <c r="M9" s="28"/>
      <c r="N9" s="28"/>
      <c r="O9" s="28"/>
      <c r="P9" s="42"/>
      <c r="Q9" s="74" t="str">
        <f t="shared" si="0"/>
        <v/>
      </c>
      <c r="R9" s="66" t="str">
        <f t="shared" si="1"/>
        <v/>
      </c>
      <c r="S9" s="66" t="str">
        <f t="shared" si="2"/>
        <v/>
      </c>
      <c r="T9" s="66" t="str">
        <f t="shared" si="3"/>
        <v/>
      </c>
      <c r="U9" s="68" t="str">
        <f t="shared" si="4"/>
        <v/>
      </c>
      <c r="V9" s="141" t="str">
        <f t="shared" si="5"/>
        <v/>
      </c>
      <c r="W9" s="141" t="str">
        <f t="shared" si="6"/>
        <v/>
      </c>
      <c r="X9" s="142" t="str">
        <f t="shared" si="7"/>
        <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 t="shared" si="0"/>
        <v/>
      </c>
      <c r="R10" s="72" t="str">
        <f t="shared" si="1"/>
        <v/>
      </c>
      <c r="S10" s="72" t="str">
        <f t="shared" si="2"/>
        <v/>
      </c>
      <c r="T10" s="72" t="str">
        <f t="shared" si="3"/>
        <v/>
      </c>
      <c r="U10" s="73" t="str">
        <f t="shared" si="4"/>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c r="D12" s="32"/>
      <c r="E12" s="33"/>
      <c r="F12" s="34"/>
      <c r="G12" s="35"/>
      <c r="H12" s="32"/>
      <c r="I12" s="33"/>
      <c r="J12" s="36"/>
      <c r="K12" s="36"/>
      <c r="L12" s="36"/>
      <c r="M12" s="36"/>
      <c r="N12" s="36"/>
      <c r="O12" s="36"/>
      <c r="P12" s="37"/>
      <c r="Q12" s="71" t="str">
        <f t="shared" si="0"/>
        <v/>
      </c>
      <c r="R12" s="72" t="str">
        <f t="shared" si="1"/>
        <v/>
      </c>
      <c r="S12" s="72" t="str">
        <f t="shared" si="2"/>
        <v/>
      </c>
      <c r="T12" s="72" t="str">
        <f t="shared" si="3"/>
        <v/>
      </c>
      <c r="U12" s="73" t="str">
        <f t="shared" si="4"/>
        <v/>
      </c>
      <c r="V12" s="141" t="str">
        <f t="shared" si="5"/>
        <v/>
      </c>
      <c r="W12" s="141" t="str">
        <f t="shared" si="6"/>
        <v/>
      </c>
      <c r="X12" s="142" t="str">
        <f t="shared" si="7"/>
        <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c r="D14" s="32"/>
      <c r="E14" s="33"/>
      <c r="F14" s="34"/>
      <c r="G14" s="35"/>
      <c r="H14" s="32"/>
      <c r="I14" s="33"/>
      <c r="J14" s="36"/>
      <c r="K14" s="36"/>
      <c r="L14" s="36"/>
      <c r="M14" s="36"/>
      <c r="N14" s="36"/>
      <c r="O14" s="36"/>
      <c r="P14" s="37"/>
      <c r="Q14" s="71" t="str">
        <f t="shared" si="0"/>
        <v/>
      </c>
      <c r="R14" s="72" t="str">
        <f t="shared" si="1"/>
        <v/>
      </c>
      <c r="S14" s="72" t="str">
        <f t="shared" si="2"/>
        <v/>
      </c>
      <c r="T14" s="72" t="str">
        <f t="shared" si="3"/>
        <v/>
      </c>
      <c r="U14" s="73" t="str">
        <f t="shared" si="4"/>
        <v/>
      </c>
      <c r="V14" s="141" t="str">
        <f t="shared" si="5"/>
        <v/>
      </c>
      <c r="W14" s="141" t="str">
        <f t="shared" si="6"/>
        <v/>
      </c>
      <c r="X14" s="142" t="str">
        <f t="shared" si="7"/>
        <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t="str">
        <f>IF(COUNTA($C$7:$C$30)&gt;0,1,"")</f>
        <v/>
      </c>
      <c r="D31" s="78">
        <f>SUM(D7:D30)</f>
        <v>0</v>
      </c>
      <c r="E31" s="79">
        <f t="shared" ref="E31:N31" si="11">SUM(E7:E30)</f>
        <v>0</v>
      </c>
      <c r="F31" s="78">
        <f t="shared" si="11"/>
        <v>0</v>
      </c>
      <c r="G31" s="80">
        <f t="shared" si="11"/>
        <v>0</v>
      </c>
      <c r="H31" s="79">
        <f t="shared" si="11"/>
        <v>0</v>
      </c>
      <c r="I31" s="80">
        <f t="shared" si="11"/>
        <v>0</v>
      </c>
      <c r="J31" s="79">
        <f t="shared" si="11"/>
        <v>0</v>
      </c>
      <c r="K31" s="79">
        <f t="shared" si="11"/>
        <v>0</v>
      </c>
      <c r="L31" s="79">
        <f t="shared" si="11"/>
        <v>0</v>
      </c>
      <c r="M31" s="79">
        <f t="shared" si="11"/>
        <v>0</v>
      </c>
      <c r="N31" s="79">
        <f t="shared" si="11"/>
        <v>0</v>
      </c>
      <c r="O31" s="79">
        <f>SUM(O7:O30)</f>
        <v>0</v>
      </c>
      <c r="P31" s="81">
        <f>SUM(P7:P30)</f>
        <v>0</v>
      </c>
      <c r="Q31" s="82" t="str">
        <f>IF(H31+2*F31+3*D31&gt;0,H31+2*F31+3*D31,IF(C4&gt;0,C4,""))</f>
        <v/>
      </c>
      <c r="R31" s="83" t="str">
        <f>IF(E31&gt;0,D31/E31,"")</f>
        <v/>
      </c>
      <c r="S31" s="83" t="str">
        <f>IF(G31&gt;0,F31/G31,"")</f>
        <v/>
      </c>
      <c r="T31" s="83" t="str">
        <f>IF(I31&gt;0,H31/I31,"")</f>
        <v/>
      </c>
      <c r="U31" s="84" t="str">
        <f>IF(OR(E31&gt;0,G31 &gt;0),(D31+F31)/(E31+G31),"")</f>
        <v/>
      </c>
      <c r="V31" s="141" t="str">
        <f>IF(E31+G31&gt;0,E31+G31,"")</f>
        <v/>
      </c>
      <c r="W31" s="141" t="str">
        <f>IF(J31+K31&gt;0,J31+K31,"")</f>
        <v/>
      </c>
      <c r="X31" s="142" t="str">
        <f t="shared" si="7"/>
        <v/>
      </c>
      <c r="Y31" s="142">
        <f>IF(I31&gt;=$Z$2,T31,0)</f>
        <v>0</v>
      </c>
      <c r="Z31" s="141"/>
      <c r="AA31" s="69"/>
    </row>
    <row r="32" spans="1:27" s="63" customFormat="1" ht="17.25" thickTop="1" thickBot="1" x14ac:dyDescent="0.3">
      <c r="B32" s="85" t="s">
        <v>145</v>
      </c>
      <c r="C32" s="47" t="str">
        <f>IF(SUM(D32:P32)&gt;0,1,"")</f>
        <v/>
      </c>
      <c r="D32" s="48"/>
      <c r="E32" s="49"/>
      <c r="F32" s="48"/>
      <c r="G32" s="50"/>
      <c r="H32" s="49"/>
      <c r="I32" s="50"/>
      <c r="J32" s="49"/>
      <c r="K32" s="49"/>
      <c r="L32" s="49"/>
      <c r="M32" s="49"/>
      <c r="N32" s="49"/>
      <c r="O32" s="49"/>
      <c r="P32" s="51"/>
      <c r="Q32" s="86" t="str">
        <f>IF(H32+2*F32+3*D32&gt;0,H32+2*F32+3*D32,IF(D4&gt;0,D4,""))</f>
        <v/>
      </c>
      <c r="R32" s="87" t="str">
        <f>IF(E32&gt;0,D32/E32,"")</f>
        <v/>
      </c>
      <c r="S32" s="87" t="str">
        <f>IF(G32&gt;0,F32/G32,"")</f>
        <v/>
      </c>
      <c r="T32" s="87" t="str">
        <f>IF(I32&gt;0,H32/I32,"")</f>
        <v/>
      </c>
      <c r="U32" s="88" t="str">
        <f>IF(OR(E32&gt;0,G32 &gt;0),(D32+F32)/(E32+G32),"")</f>
        <v/>
      </c>
      <c r="V32" s="141" t="str">
        <f>IF(E32+G32&gt;0,E32+G32,"")</f>
        <v/>
      </c>
      <c r="W32" s="141" t="str">
        <f>IF(J32+K32&gt;0,J32+K32,"")</f>
        <v/>
      </c>
      <c r="X32" s="142" t="str">
        <f t="shared" si="7"/>
        <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0</v>
      </c>
      <c r="C36" s="189" t="str">
        <f t="array" ref="C36">IFERROR(INDEX($AA$7:$AA$30,SMALL(IF(Q$7:Q$30=$B$36,ROW(Q$7:Q$30)-6),ROW(Q7)-6))," ")</f>
        <v xml:space="preserve"> </v>
      </c>
      <c r="D36" s="187"/>
      <c r="E36" s="188">
        <f>MAX(W$7:W$30)</f>
        <v>0</v>
      </c>
      <c r="F36" s="189" t="str">
        <f t="array" ref="F36">IFERROR(INDEX($AA$7:$AA$30,SMALL(IF(W$7:W$30=$E$36,ROW(W$7:W$30)-6),ROW(W7)-6))," ")</f>
        <v xml:space="preserve"> </v>
      </c>
      <c r="G36"/>
      <c r="H36" s="188">
        <f>MAX(L$7:L$30)</f>
        <v>0</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D Barritt, 20</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D Butts, 14</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J Caylor, 12</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C Louderback, 23</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
      </c>
      <c r="D42" s="187"/>
      <c r="E42"/>
      <c r="F42" s="193" t="str">
        <f>TRIM(F36)</f>
        <v/>
      </c>
      <c r="G42"/>
      <c r="H42"/>
      <c r="I42" s="193" t="str">
        <f>TRIM(I36)</f>
        <v>P Watt, 24</v>
      </c>
      <c r="J42" s="54"/>
    </row>
    <row r="43" spans="2:18" ht="14.45" hidden="1" x14ac:dyDescent="0.35">
      <c r="B43" s="186"/>
      <c r="C43" s="193" t="str">
        <f t="shared" ref="C43:C46" si="12">TRIM(C37)</f>
        <v/>
      </c>
      <c r="D43" s="187"/>
      <c r="E43"/>
      <c r="F43" s="193" t="str">
        <f t="shared" ref="F43:F46" si="13">TRIM(F37)</f>
        <v/>
      </c>
      <c r="G43"/>
      <c r="H43"/>
      <c r="I43" s="193" t="str">
        <f t="shared" ref="I43:I46" si="14">TRIM(I37)</f>
        <v>D Barritt, 20</v>
      </c>
      <c r="J43" s="54"/>
    </row>
    <row r="44" spans="2:18" ht="14.45" hidden="1" x14ac:dyDescent="0.35">
      <c r="B44" s="186"/>
      <c r="C44" s="193" t="str">
        <f t="shared" si="12"/>
        <v/>
      </c>
      <c r="D44" s="187"/>
      <c r="E44"/>
      <c r="F44" s="193" t="str">
        <f t="shared" si="13"/>
        <v/>
      </c>
      <c r="G44"/>
      <c r="H44"/>
      <c r="I44" s="193" t="str">
        <f t="shared" si="14"/>
        <v>D Butts, 14</v>
      </c>
      <c r="J44" s="54"/>
    </row>
    <row r="45" spans="2:18" ht="12.95" hidden="1" x14ac:dyDescent="0.3">
      <c r="B45" s="54"/>
      <c r="C45" s="193" t="str">
        <f t="shared" si="12"/>
        <v/>
      </c>
      <c r="D45" s="54"/>
      <c r="E45" s="54"/>
      <c r="F45" s="193" t="str">
        <f t="shared" si="13"/>
        <v/>
      </c>
      <c r="G45" s="54"/>
      <c r="H45" s="54"/>
      <c r="I45" s="193" t="str">
        <f t="shared" si="14"/>
        <v>J Caylor, 12</v>
      </c>
      <c r="J45" s="54"/>
    </row>
    <row r="46" spans="2:18" ht="12.95" hidden="1" x14ac:dyDescent="0.3">
      <c r="B46" s="54"/>
      <c r="C46" s="193" t="str">
        <f t="shared" si="12"/>
        <v/>
      </c>
      <c r="D46" s="54"/>
      <c r="E46" s="54"/>
      <c r="F46" s="193" t="str">
        <f t="shared" si="13"/>
        <v/>
      </c>
      <c r="G46" s="54"/>
      <c r="H46" s="54"/>
      <c r="I46" s="193" t="str">
        <f t="shared" si="14"/>
        <v>C Louderback, 23</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0</v>
      </c>
      <c r="C49" s="54"/>
      <c r="D49" s="54"/>
      <c r="E49" s="194">
        <f>COUNTIF(F42:F46,"?*")</f>
        <v>0</v>
      </c>
      <c r="F49" s="54"/>
      <c r="G49" s="54"/>
      <c r="H49" s="194">
        <f>COUNTIF(I42:I46,"?*")</f>
        <v>5</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988" priority="3" stopIfTrue="1">
      <formula>$C$4&lt;&gt;$Q$31</formula>
    </cfRule>
  </conditionalFormatting>
  <conditionalFormatting sqref="Q32">
    <cfRule type="expression" dxfId="987" priority="2" stopIfTrue="1">
      <formula>$D$4&lt;&gt;$Q$32</formula>
    </cfRule>
  </conditionalFormatting>
  <conditionalFormatting sqref="A2">
    <cfRule type="cellIs" dxfId="986"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AB60"/>
  <sheetViews>
    <sheetView zoomScale="80" zoomScaleNormal="80" workbookViewId="0">
      <selection activeCell="C2" sqref="C2:F2"/>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c r="D2" s="287"/>
      <c r="E2" s="287"/>
      <c r="F2" s="288"/>
      <c r="G2" s="57"/>
      <c r="H2" s="289" t="s">
        <v>113</v>
      </c>
      <c r="I2" s="289"/>
      <c r="J2" s="289"/>
      <c r="K2" s="290"/>
      <c r="L2" s="290"/>
      <c r="M2" s="290"/>
      <c r="O2" s="54"/>
      <c r="P2" s="54"/>
      <c r="Q2" s="54"/>
      <c r="R2" s="54"/>
      <c r="S2" s="54"/>
      <c r="T2" s="54"/>
      <c r="X2" s="139" t="str">
        <f>IF(OR($H$4=1,$J$4=1),CONCATENATE($C$2,": ",MONTH($K$2),"/",DAY($K$2),"/",YEAR($K$2)-2000, " **" ),CONCATENATE($C$2,": ",MONTH($K$2),"/",DAY($K$2),"/",YEAR($K$2)-2000))</f>
        <v>: 1/0/-100</v>
      </c>
      <c r="Z2" s="139">
        <v>9</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 , Upton  </v>
      </c>
    </row>
    <row r="4" spans="1:28" ht="13.5" thickBot="1" x14ac:dyDescent="0.35">
      <c r="B4" s="56" t="s">
        <v>118</v>
      </c>
      <c r="C4" s="22"/>
      <c r="D4" s="22"/>
      <c r="E4" s="89"/>
      <c r="G4" s="60" t="str">
        <f>IF(OR($L$4=1,$C$4&gt;$D$4),1,"")</f>
        <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c r="D7" s="24"/>
      <c r="E7" s="25"/>
      <c r="F7" s="26"/>
      <c r="G7" s="27"/>
      <c r="H7" s="24"/>
      <c r="I7" s="25"/>
      <c r="J7" s="28"/>
      <c r="K7" s="28"/>
      <c r="L7" s="28"/>
      <c r="M7" s="29"/>
      <c r="N7" s="28"/>
      <c r="O7" s="28"/>
      <c r="P7" s="30"/>
      <c r="Q7" s="65" t="str">
        <f>IF(H7+2*F7+3*D7&gt;0,H7+2*F7+3*D7,"")</f>
        <v/>
      </c>
      <c r="R7" s="66" t="str">
        <f>IF(E7&gt;0,D7/E7,"")</f>
        <v/>
      </c>
      <c r="S7" s="66" t="str">
        <f>IF(G7&gt;0,F7/G7,"")</f>
        <v/>
      </c>
      <c r="T7" s="67" t="str">
        <f>IF(I7&gt;0,H7/I7,"")</f>
        <v/>
      </c>
      <c r="U7" s="68" t="str">
        <f>IF(OR(E7&gt;0,G7 &gt;0),(D7+F7)/(E7+G7),"")</f>
        <v/>
      </c>
      <c r="V7" s="141" t="str">
        <f>IF(E7+G7&gt;0,E7+G7,"")</f>
        <v/>
      </c>
      <c r="W7" s="141" t="str">
        <f>IF(J7+K7&gt;0,J7+K7,"")</f>
        <v/>
      </c>
      <c r="X7" s="142" t="str">
        <f>IF(V7&gt;=$Z$2,U7,0)</f>
        <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c r="D8" s="32"/>
      <c r="E8" s="33"/>
      <c r="F8" s="34"/>
      <c r="G8" s="35"/>
      <c r="H8" s="32"/>
      <c r="I8" s="33"/>
      <c r="J8" s="36"/>
      <c r="K8" s="36"/>
      <c r="L8" s="36"/>
      <c r="M8" s="36"/>
      <c r="N8" s="36"/>
      <c r="O8" s="36"/>
      <c r="P8" s="37"/>
      <c r="Q8" s="71" t="str">
        <f t="shared" ref="Q8:Q30" si="0">IF(H8+2*F8+3*D8&gt;0,H8+2*F8+3*D8,"")</f>
        <v/>
      </c>
      <c r="R8" s="72" t="str">
        <f t="shared" ref="R8:R30" si="1">IF(E8&gt;0,D8/E8,"")</f>
        <v/>
      </c>
      <c r="S8" s="72" t="str">
        <f t="shared" ref="S8:S30" si="2">IF(G8&gt;0,F8/G8,"")</f>
        <v/>
      </c>
      <c r="T8" s="72" t="str">
        <f t="shared" ref="T8:T30" si="3">IF(I8&gt;0,H8/I8,"")</f>
        <v/>
      </c>
      <c r="U8" s="73" t="str">
        <f t="shared" ref="U8:U30" si="4">IF(OR(E8&gt;0,G8 &gt;0),(D8+F8)/(E8+G8),"")</f>
        <v/>
      </c>
      <c r="V8" s="141" t="str">
        <f t="shared" ref="V8:V30" si="5">IF(E8+G8&gt;0,E8+G8,"")</f>
        <v/>
      </c>
      <c r="W8" s="141" t="str">
        <f t="shared" ref="W8:W30" si="6">IF(J8+K8&gt;0,J8+K8,"")</f>
        <v/>
      </c>
      <c r="X8" s="142" t="str">
        <f t="shared" ref="X8:X32" si="7">IF(V8&gt;=$Z$2,U8,0)</f>
        <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c r="D9" s="38"/>
      <c r="E9" s="39"/>
      <c r="F9" s="26"/>
      <c r="G9" s="40"/>
      <c r="H9" s="38"/>
      <c r="I9" s="39"/>
      <c r="J9" s="41"/>
      <c r="K9" s="41"/>
      <c r="L9" s="41"/>
      <c r="M9" s="28"/>
      <c r="N9" s="28"/>
      <c r="O9" s="28"/>
      <c r="P9" s="42"/>
      <c r="Q9" s="74" t="str">
        <f t="shared" si="0"/>
        <v/>
      </c>
      <c r="R9" s="66" t="str">
        <f t="shared" si="1"/>
        <v/>
      </c>
      <c r="S9" s="66" t="str">
        <f t="shared" si="2"/>
        <v/>
      </c>
      <c r="T9" s="66" t="str">
        <f t="shared" si="3"/>
        <v/>
      </c>
      <c r="U9" s="68" t="str">
        <f t="shared" si="4"/>
        <v/>
      </c>
      <c r="V9" s="141" t="str">
        <f t="shared" si="5"/>
        <v/>
      </c>
      <c r="W9" s="141" t="str">
        <f t="shared" si="6"/>
        <v/>
      </c>
      <c r="X9" s="142" t="str">
        <f t="shared" si="7"/>
        <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 t="shared" si="0"/>
        <v/>
      </c>
      <c r="R10" s="72" t="str">
        <f t="shared" si="1"/>
        <v/>
      </c>
      <c r="S10" s="72" t="str">
        <f t="shared" si="2"/>
        <v/>
      </c>
      <c r="T10" s="72" t="str">
        <f t="shared" si="3"/>
        <v/>
      </c>
      <c r="U10" s="73" t="str">
        <f t="shared" si="4"/>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c r="D12" s="32"/>
      <c r="E12" s="33"/>
      <c r="F12" s="34"/>
      <c r="G12" s="35"/>
      <c r="H12" s="32"/>
      <c r="I12" s="33"/>
      <c r="J12" s="36"/>
      <c r="K12" s="36"/>
      <c r="L12" s="36"/>
      <c r="M12" s="36"/>
      <c r="N12" s="36"/>
      <c r="O12" s="36"/>
      <c r="P12" s="37"/>
      <c r="Q12" s="71" t="str">
        <f t="shared" si="0"/>
        <v/>
      </c>
      <c r="R12" s="72" t="str">
        <f t="shared" si="1"/>
        <v/>
      </c>
      <c r="S12" s="72" t="str">
        <f t="shared" si="2"/>
        <v/>
      </c>
      <c r="T12" s="72" t="str">
        <f t="shared" si="3"/>
        <v/>
      </c>
      <c r="U12" s="73" t="str">
        <f t="shared" si="4"/>
        <v/>
      </c>
      <c r="V12" s="141" t="str">
        <f t="shared" si="5"/>
        <v/>
      </c>
      <c r="W12" s="141" t="str">
        <f t="shared" si="6"/>
        <v/>
      </c>
      <c r="X12" s="142" t="str">
        <f t="shared" si="7"/>
        <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c r="D14" s="32"/>
      <c r="E14" s="33"/>
      <c r="F14" s="34"/>
      <c r="G14" s="35"/>
      <c r="H14" s="32"/>
      <c r="I14" s="33"/>
      <c r="J14" s="36"/>
      <c r="K14" s="36"/>
      <c r="L14" s="36"/>
      <c r="M14" s="36"/>
      <c r="N14" s="36"/>
      <c r="O14" s="36"/>
      <c r="P14" s="37"/>
      <c r="Q14" s="71" t="str">
        <f t="shared" si="0"/>
        <v/>
      </c>
      <c r="R14" s="72" t="str">
        <f t="shared" si="1"/>
        <v/>
      </c>
      <c r="S14" s="72" t="str">
        <f t="shared" si="2"/>
        <v/>
      </c>
      <c r="T14" s="72" t="str">
        <f t="shared" si="3"/>
        <v/>
      </c>
      <c r="U14" s="73" t="str">
        <f t="shared" si="4"/>
        <v/>
      </c>
      <c r="V14" s="141" t="str">
        <f t="shared" si="5"/>
        <v/>
      </c>
      <c r="W14" s="141" t="str">
        <f t="shared" si="6"/>
        <v/>
      </c>
      <c r="X14" s="142" t="str">
        <f t="shared" si="7"/>
        <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t="str">
        <f>IF(COUNTA($C$7:$C$30)&gt;0,1,"")</f>
        <v/>
      </c>
      <c r="D31" s="78">
        <f>SUM(D7:D30)</f>
        <v>0</v>
      </c>
      <c r="E31" s="79">
        <f t="shared" ref="E31:N31" si="11">SUM(E7:E30)</f>
        <v>0</v>
      </c>
      <c r="F31" s="78">
        <f t="shared" si="11"/>
        <v>0</v>
      </c>
      <c r="G31" s="80">
        <f t="shared" si="11"/>
        <v>0</v>
      </c>
      <c r="H31" s="79">
        <f t="shared" si="11"/>
        <v>0</v>
      </c>
      <c r="I31" s="80">
        <f t="shared" si="11"/>
        <v>0</v>
      </c>
      <c r="J31" s="79">
        <f t="shared" si="11"/>
        <v>0</v>
      </c>
      <c r="K31" s="79">
        <f t="shared" si="11"/>
        <v>0</v>
      </c>
      <c r="L31" s="79">
        <f t="shared" si="11"/>
        <v>0</v>
      </c>
      <c r="M31" s="79">
        <f t="shared" si="11"/>
        <v>0</v>
      </c>
      <c r="N31" s="79">
        <f t="shared" si="11"/>
        <v>0</v>
      </c>
      <c r="O31" s="79">
        <f>SUM(O7:O30)</f>
        <v>0</v>
      </c>
      <c r="P31" s="81">
        <f>SUM(P7:P30)</f>
        <v>0</v>
      </c>
      <c r="Q31" s="82" t="str">
        <f>IF(H31+2*F31+3*D31&gt;0,H31+2*F31+3*D31,IF(C4&gt;0,C4,""))</f>
        <v/>
      </c>
      <c r="R31" s="83" t="str">
        <f>IF(E31&gt;0,D31/E31,"")</f>
        <v/>
      </c>
      <c r="S31" s="83" t="str">
        <f>IF(G31&gt;0,F31/G31,"")</f>
        <v/>
      </c>
      <c r="T31" s="83" t="str">
        <f>IF(I31&gt;0,H31/I31,"")</f>
        <v/>
      </c>
      <c r="U31" s="84" t="str">
        <f>IF(OR(E31&gt;0,G31 &gt;0),(D31+F31)/(E31+G31),"")</f>
        <v/>
      </c>
      <c r="V31" s="141" t="str">
        <f>IF(E31+G31&gt;0,E31+G31,"")</f>
        <v/>
      </c>
      <c r="W31" s="141" t="str">
        <f>IF(J31+K31&gt;0,J31+K31,"")</f>
        <v/>
      </c>
      <c r="X31" s="142" t="str">
        <f t="shared" si="7"/>
        <v/>
      </c>
      <c r="Y31" s="142">
        <f>IF(I31&gt;=$Z$2,T31,0)</f>
        <v>0</v>
      </c>
      <c r="Z31" s="141"/>
      <c r="AA31" s="69"/>
    </row>
    <row r="32" spans="1:27" s="63" customFormat="1" ht="17.25" thickTop="1" thickBot="1" x14ac:dyDescent="0.3">
      <c r="B32" s="85" t="s">
        <v>145</v>
      </c>
      <c r="C32" s="47" t="str">
        <f>IF(SUM(D32:P32)&gt;0,1,"")</f>
        <v/>
      </c>
      <c r="D32" s="48"/>
      <c r="E32" s="49"/>
      <c r="F32" s="48"/>
      <c r="G32" s="50"/>
      <c r="H32" s="49"/>
      <c r="I32" s="50"/>
      <c r="J32" s="49"/>
      <c r="K32" s="49"/>
      <c r="L32" s="49"/>
      <c r="M32" s="49"/>
      <c r="N32" s="49"/>
      <c r="O32" s="49"/>
      <c r="P32" s="51"/>
      <c r="Q32" s="86" t="str">
        <f>IF(H32+2*F32+3*D32&gt;0,H32+2*F32+3*D32,IF(D4&gt;0,D4,""))</f>
        <v/>
      </c>
      <c r="R32" s="87" t="str">
        <f>IF(E32&gt;0,D32/E32,"")</f>
        <v/>
      </c>
      <c r="S32" s="87" t="str">
        <f>IF(G32&gt;0,F32/G32,"")</f>
        <v/>
      </c>
      <c r="T32" s="87" t="str">
        <f>IF(I32&gt;0,H32/I32,"")</f>
        <v/>
      </c>
      <c r="U32" s="88" t="str">
        <f>IF(OR(E32&gt;0,G32 &gt;0),(D32+F32)/(E32+G32),"")</f>
        <v/>
      </c>
      <c r="V32" s="141" t="str">
        <f>IF(E32+G32&gt;0,E32+G32,"")</f>
        <v/>
      </c>
      <c r="W32" s="141" t="str">
        <f>IF(J32+K32&gt;0,J32+K32,"")</f>
        <v/>
      </c>
      <c r="X32" s="142" t="str">
        <f t="shared" si="7"/>
        <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0</v>
      </c>
      <c r="C36" s="189" t="str">
        <f t="array" ref="C36">IFERROR(INDEX($AA$7:$AA$30,SMALL(IF(Q$7:Q$30=$B$36,ROW(Q$7:Q$30)-6),ROW(Q7)-6))," ")</f>
        <v xml:space="preserve"> </v>
      </c>
      <c r="D36" s="187"/>
      <c r="E36" s="188">
        <f>MAX(W$7:W$30)</f>
        <v>0</v>
      </c>
      <c r="F36" s="189" t="str">
        <f t="array" ref="F36">IFERROR(INDEX($AA$7:$AA$30,SMALL(IF(W$7:W$30=$E$36,ROW(W$7:W$30)-6),ROW(W7)-6))," ")</f>
        <v xml:space="preserve"> </v>
      </c>
      <c r="G36"/>
      <c r="H36" s="188">
        <f>MAX(L$7:L$30)</f>
        <v>0</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D Barritt, 20</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D Butts, 14</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J Caylor, 12</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C Louderback, 23</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
      </c>
      <c r="D42" s="187"/>
      <c r="E42"/>
      <c r="F42" s="193" t="str">
        <f>TRIM(F36)</f>
        <v/>
      </c>
      <c r="G42"/>
      <c r="H42"/>
      <c r="I42" s="193" t="str">
        <f>TRIM(I36)</f>
        <v>P Watt, 24</v>
      </c>
      <c r="J42" s="54"/>
    </row>
    <row r="43" spans="2:18" ht="14.45" hidden="1" x14ac:dyDescent="0.35">
      <c r="B43" s="186"/>
      <c r="C43" s="193" t="str">
        <f t="shared" ref="C43:C46" si="12">TRIM(C37)</f>
        <v/>
      </c>
      <c r="D43" s="187"/>
      <c r="E43"/>
      <c r="F43" s="193" t="str">
        <f t="shared" ref="F43:F46" si="13">TRIM(F37)</f>
        <v/>
      </c>
      <c r="G43"/>
      <c r="H43"/>
      <c r="I43" s="193" t="str">
        <f t="shared" ref="I43:I46" si="14">TRIM(I37)</f>
        <v>D Barritt, 20</v>
      </c>
      <c r="J43" s="54"/>
    </row>
    <row r="44" spans="2:18" ht="14.45" hidden="1" x14ac:dyDescent="0.35">
      <c r="B44" s="186"/>
      <c r="C44" s="193" t="str">
        <f t="shared" si="12"/>
        <v/>
      </c>
      <c r="D44" s="187"/>
      <c r="E44"/>
      <c r="F44" s="193" t="str">
        <f t="shared" si="13"/>
        <v/>
      </c>
      <c r="G44"/>
      <c r="H44"/>
      <c r="I44" s="193" t="str">
        <f t="shared" si="14"/>
        <v>D Butts, 14</v>
      </c>
      <c r="J44" s="54"/>
    </row>
    <row r="45" spans="2:18" ht="12.95" hidden="1" x14ac:dyDescent="0.3">
      <c r="B45" s="54"/>
      <c r="C45" s="193" t="str">
        <f t="shared" si="12"/>
        <v/>
      </c>
      <c r="D45" s="54"/>
      <c r="E45" s="54"/>
      <c r="F45" s="193" t="str">
        <f t="shared" si="13"/>
        <v/>
      </c>
      <c r="G45" s="54"/>
      <c r="H45" s="54"/>
      <c r="I45" s="193" t="str">
        <f t="shared" si="14"/>
        <v>J Caylor, 12</v>
      </c>
      <c r="J45" s="54"/>
    </row>
    <row r="46" spans="2:18" ht="12.95" hidden="1" x14ac:dyDescent="0.3">
      <c r="B46" s="54"/>
      <c r="C46" s="193" t="str">
        <f t="shared" si="12"/>
        <v/>
      </c>
      <c r="D46" s="54"/>
      <c r="E46" s="54"/>
      <c r="F46" s="193" t="str">
        <f t="shared" si="13"/>
        <v/>
      </c>
      <c r="G46" s="54"/>
      <c r="H46" s="54"/>
      <c r="I46" s="193" t="str">
        <f t="shared" si="14"/>
        <v>C Louderback, 23</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0</v>
      </c>
      <c r="C49" s="54"/>
      <c r="D49" s="54"/>
      <c r="E49" s="194">
        <f>COUNTIF(F42:F46,"?*")</f>
        <v>0</v>
      </c>
      <c r="F49" s="54"/>
      <c r="G49" s="54"/>
      <c r="H49" s="194">
        <f>COUNTIF(I42:I46,"?*")</f>
        <v>5</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985" priority="3" stopIfTrue="1">
      <formula>$C$4&lt;&gt;$Q$31</formula>
    </cfRule>
  </conditionalFormatting>
  <conditionalFormatting sqref="Q32">
    <cfRule type="expression" dxfId="984" priority="2" stopIfTrue="1">
      <formula>$D$4&lt;&gt;$Q$32</formula>
    </cfRule>
  </conditionalFormatting>
  <conditionalFormatting sqref="A2">
    <cfRule type="cellIs" dxfId="983"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AB60"/>
  <sheetViews>
    <sheetView zoomScale="80" zoomScaleNormal="80" workbookViewId="0">
      <selection activeCell="C2" sqref="C2:F2"/>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c r="D2" s="287"/>
      <c r="E2" s="287"/>
      <c r="F2" s="288"/>
      <c r="G2" s="57"/>
      <c r="H2" s="289" t="s">
        <v>113</v>
      </c>
      <c r="I2" s="289"/>
      <c r="J2" s="289"/>
      <c r="K2" s="290"/>
      <c r="L2" s="290"/>
      <c r="M2" s="290"/>
      <c r="O2" s="54"/>
      <c r="P2" s="54"/>
      <c r="Q2" s="54"/>
      <c r="R2" s="54"/>
      <c r="S2" s="54"/>
      <c r="T2" s="54"/>
      <c r="X2" s="139" t="str">
        <f>IF(OR($H$4=1,$J$4=1),CONCATENATE($C$2,": ",MONTH($K$2),"/",DAY($K$2),"/",YEAR($K$2)-2000, " **" ),CONCATENATE($C$2,": ",MONTH($K$2),"/",DAY($K$2),"/",YEAR($K$2)-2000))</f>
        <v>: 1/0/-100</v>
      </c>
      <c r="Z2" s="139">
        <v>9</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 , Upton  </v>
      </c>
    </row>
    <row r="4" spans="1:28" ht="13.5" thickBot="1" x14ac:dyDescent="0.35">
      <c r="B4" s="56" t="s">
        <v>118</v>
      </c>
      <c r="C4" s="22"/>
      <c r="D4" s="22"/>
      <c r="E4" s="89"/>
      <c r="G4" s="60" t="str">
        <f>IF(OR($L$4=1,$C$4&gt;$D$4),1,"")</f>
        <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c r="D7" s="24"/>
      <c r="E7" s="25"/>
      <c r="F7" s="26"/>
      <c r="G7" s="27"/>
      <c r="H7" s="24"/>
      <c r="I7" s="25"/>
      <c r="J7" s="28"/>
      <c r="K7" s="28"/>
      <c r="L7" s="28"/>
      <c r="M7" s="29"/>
      <c r="N7" s="28"/>
      <c r="O7" s="28"/>
      <c r="P7" s="30"/>
      <c r="Q7" s="65" t="str">
        <f>IF(H7+2*F7+3*D7&gt;0,H7+2*F7+3*D7,"")</f>
        <v/>
      </c>
      <c r="R7" s="66" t="str">
        <f>IF(E7&gt;0,D7/E7,"")</f>
        <v/>
      </c>
      <c r="S7" s="66" t="str">
        <f>IF(G7&gt;0,F7/G7,"")</f>
        <v/>
      </c>
      <c r="T7" s="67" t="str">
        <f>IF(I7&gt;0,H7/I7,"")</f>
        <v/>
      </c>
      <c r="U7" s="68" t="str">
        <f>IF(OR(E7&gt;0,G7 &gt;0),(D7+F7)/(E7+G7),"")</f>
        <v/>
      </c>
      <c r="V7" s="141" t="str">
        <f>IF(E7+G7&gt;0,E7+G7,"")</f>
        <v/>
      </c>
      <c r="W7" s="141" t="str">
        <f>IF(J7+K7&gt;0,J7+K7,"")</f>
        <v/>
      </c>
      <c r="X7" s="142" t="str">
        <f>IF(V7&gt;=$Z$2,U7,0)</f>
        <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c r="D8" s="32"/>
      <c r="E8" s="33"/>
      <c r="F8" s="34"/>
      <c r="G8" s="35"/>
      <c r="H8" s="32"/>
      <c r="I8" s="33"/>
      <c r="J8" s="36"/>
      <c r="K8" s="36"/>
      <c r="L8" s="36"/>
      <c r="M8" s="36"/>
      <c r="N8" s="36"/>
      <c r="O8" s="36"/>
      <c r="P8" s="37"/>
      <c r="Q8" s="71" t="str">
        <f t="shared" ref="Q8:Q30" si="0">IF(H8+2*F8+3*D8&gt;0,H8+2*F8+3*D8,"")</f>
        <v/>
      </c>
      <c r="R8" s="72" t="str">
        <f t="shared" ref="R8:R30" si="1">IF(E8&gt;0,D8/E8,"")</f>
        <v/>
      </c>
      <c r="S8" s="72" t="str">
        <f t="shared" ref="S8:S30" si="2">IF(G8&gt;0,F8/G8,"")</f>
        <v/>
      </c>
      <c r="T8" s="72" t="str">
        <f t="shared" ref="T8:T30" si="3">IF(I8&gt;0,H8/I8,"")</f>
        <v/>
      </c>
      <c r="U8" s="73" t="str">
        <f t="shared" ref="U8:U30" si="4">IF(OR(E8&gt;0,G8 &gt;0),(D8+F8)/(E8+G8),"")</f>
        <v/>
      </c>
      <c r="V8" s="141" t="str">
        <f t="shared" ref="V8:V30" si="5">IF(E8+G8&gt;0,E8+G8,"")</f>
        <v/>
      </c>
      <c r="W8" s="141" t="str">
        <f t="shared" ref="W8:W30" si="6">IF(J8+K8&gt;0,J8+K8,"")</f>
        <v/>
      </c>
      <c r="X8" s="142" t="str">
        <f t="shared" ref="X8:X32" si="7">IF(V8&gt;=$Z$2,U8,0)</f>
        <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c r="D9" s="38"/>
      <c r="E9" s="39"/>
      <c r="F9" s="26"/>
      <c r="G9" s="40"/>
      <c r="H9" s="38"/>
      <c r="I9" s="39"/>
      <c r="J9" s="41"/>
      <c r="K9" s="41"/>
      <c r="L9" s="41"/>
      <c r="M9" s="28"/>
      <c r="N9" s="28"/>
      <c r="O9" s="28"/>
      <c r="P9" s="42"/>
      <c r="Q9" s="74" t="str">
        <f t="shared" si="0"/>
        <v/>
      </c>
      <c r="R9" s="66" t="str">
        <f t="shared" si="1"/>
        <v/>
      </c>
      <c r="S9" s="66" t="str">
        <f t="shared" si="2"/>
        <v/>
      </c>
      <c r="T9" s="66" t="str">
        <f t="shared" si="3"/>
        <v/>
      </c>
      <c r="U9" s="68" t="str">
        <f t="shared" si="4"/>
        <v/>
      </c>
      <c r="V9" s="141" t="str">
        <f t="shared" si="5"/>
        <v/>
      </c>
      <c r="W9" s="141" t="str">
        <f t="shared" si="6"/>
        <v/>
      </c>
      <c r="X9" s="142" t="str">
        <f t="shared" si="7"/>
        <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 t="shared" si="0"/>
        <v/>
      </c>
      <c r="R10" s="72" t="str">
        <f t="shared" si="1"/>
        <v/>
      </c>
      <c r="S10" s="72" t="str">
        <f t="shared" si="2"/>
        <v/>
      </c>
      <c r="T10" s="72" t="str">
        <f t="shared" si="3"/>
        <v/>
      </c>
      <c r="U10" s="73" t="str">
        <f t="shared" si="4"/>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c r="D12" s="32"/>
      <c r="E12" s="33"/>
      <c r="F12" s="34"/>
      <c r="G12" s="35"/>
      <c r="H12" s="32"/>
      <c r="I12" s="33"/>
      <c r="J12" s="36"/>
      <c r="K12" s="36"/>
      <c r="L12" s="36"/>
      <c r="M12" s="36"/>
      <c r="N12" s="36"/>
      <c r="O12" s="36"/>
      <c r="P12" s="37"/>
      <c r="Q12" s="71" t="str">
        <f t="shared" si="0"/>
        <v/>
      </c>
      <c r="R12" s="72" t="str">
        <f t="shared" si="1"/>
        <v/>
      </c>
      <c r="S12" s="72" t="str">
        <f t="shared" si="2"/>
        <v/>
      </c>
      <c r="T12" s="72" t="str">
        <f t="shared" si="3"/>
        <v/>
      </c>
      <c r="U12" s="73" t="str">
        <f t="shared" si="4"/>
        <v/>
      </c>
      <c r="V12" s="141" t="str">
        <f t="shared" si="5"/>
        <v/>
      </c>
      <c r="W12" s="141" t="str">
        <f t="shared" si="6"/>
        <v/>
      </c>
      <c r="X12" s="142" t="str">
        <f t="shared" si="7"/>
        <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c r="D14" s="32"/>
      <c r="E14" s="33"/>
      <c r="F14" s="34"/>
      <c r="G14" s="35"/>
      <c r="H14" s="32"/>
      <c r="I14" s="33"/>
      <c r="J14" s="36"/>
      <c r="K14" s="36"/>
      <c r="L14" s="36"/>
      <c r="M14" s="36"/>
      <c r="N14" s="36"/>
      <c r="O14" s="36"/>
      <c r="P14" s="37"/>
      <c r="Q14" s="71" t="str">
        <f t="shared" si="0"/>
        <v/>
      </c>
      <c r="R14" s="72" t="str">
        <f t="shared" si="1"/>
        <v/>
      </c>
      <c r="S14" s="72" t="str">
        <f t="shared" si="2"/>
        <v/>
      </c>
      <c r="T14" s="72" t="str">
        <f t="shared" si="3"/>
        <v/>
      </c>
      <c r="U14" s="73" t="str">
        <f t="shared" si="4"/>
        <v/>
      </c>
      <c r="V14" s="141" t="str">
        <f t="shared" si="5"/>
        <v/>
      </c>
      <c r="W14" s="141" t="str">
        <f t="shared" si="6"/>
        <v/>
      </c>
      <c r="X14" s="142" t="str">
        <f t="shared" si="7"/>
        <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t="str">
        <f>IF(COUNTA($C$7:$C$30)&gt;0,1,"")</f>
        <v/>
      </c>
      <c r="D31" s="78">
        <f>SUM(D7:D30)</f>
        <v>0</v>
      </c>
      <c r="E31" s="79">
        <f t="shared" ref="E31:N31" si="11">SUM(E7:E30)</f>
        <v>0</v>
      </c>
      <c r="F31" s="78">
        <f t="shared" si="11"/>
        <v>0</v>
      </c>
      <c r="G31" s="80">
        <f t="shared" si="11"/>
        <v>0</v>
      </c>
      <c r="H31" s="79">
        <f t="shared" si="11"/>
        <v>0</v>
      </c>
      <c r="I31" s="80">
        <f t="shared" si="11"/>
        <v>0</v>
      </c>
      <c r="J31" s="79">
        <f t="shared" si="11"/>
        <v>0</v>
      </c>
      <c r="K31" s="79">
        <f t="shared" si="11"/>
        <v>0</v>
      </c>
      <c r="L31" s="79">
        <f t="shared" si="11"/>
        <v>0</v>
      </c>
      <c r="M31" s="79">
        <f t="shared" si="11"/>
        <v>0</v>
      </c>
      <c r="N31" s="79">
        <f t="shared" si="11"/>
        <v>0</v>
      </c>
      <c r="O31" s="79">
        <f>SUM(O7:O30)</f>
        <v>0</v>
      </c>
      <c r="P31" s="81">
        <f>SUM(P7:P30)</f>
        <v>0</v>
      </c>
      <c r="Q31" s="82" t="str">
        <f>IF(H31+2*F31+3*D31&gt;0,H31+2*F31+3*D31,IF(C4&gt;0,C4,""))</f>
        <v/>
      </c>
      <c r="R31" s="83" t="str">
        <f>IF(E31&gt;0,D31/E31,"")</f>
        <v/>
      </c>
      <c r="S31" s="83" t="str">
        <f>IF(G31&gt;0,F31/G31,"")</f>
        <v/>
      </c>
      <c r="T31" s="83" t="str">
        <f>IF(I31&gt;0,H31/I31,"")</f>
        <v/>
      </c>
      <c r="U31" s="84" t="str">
        <f>IF(OR(E31&gt;0,G31 &gt;0),(D31+F31)/(E31+G31),"")</f>
        <v/>
      </c>
      <c r="V31" s="141" t="str">
        <f>IF(E31+G31&gt;0,E31+G31,"")</f>
        <v/>
      </c>
      <c r="W31" s="141" t="str">
        <f>IF(J31+K31&gt;0,J31+K31,"")</f>
        <v/>
      </c>
      <c r="X31" s="142" t="str">
        <f t="shared" si="7"/>
        <v/>
      </c>
      <c r="Y31" s="142">
        <f>IF(I31&gt;=$Z$2,T31,0)</f>
        <v>0</v>
      </c>
      <c r="Z31" s="141"/>
      <c r="AA31" s="69"/>
    </row>
    <row r="32" spans="1:27" s="63" customFormat="1" ht="17.25" thickTop="1" thickBot="1" x14ac:dyDescent="0.3">
      <c r="B32" s="85" t="s">
        <v>145</v>
      </c>
      <c r="C32" s="47" t="str">
        <f>IF(SUM(D32:P32)&gt;0,1,"")</f>
        <v/>
      </c>
      <c r="D32" s="48"/>
      <c r="E32" s="49"/>
      <c r="F32" s="48"/>
      <c r="G32" s="50"/>
      <c r="H32" s="49"/>
      <c r="I32" s="50"/>
      <c r="J32" s="49"/>
      <c r="K32" s="49"/>
      <c r="L32" s="49"/>
      <c r="M32" s="49"/>
      <c r="N32" s="49"/>
      <c r="O32" s="49"/>
      <c r="P32" s="51"/>
      <c r="Q32" s="86" t="str">
        <f>IF(H32+2*F32+3*D32&gt;0,H32+2*F32+3*D32,IF(D4&gt;0,D4,""))</f>
        <v/>
      </c>
      <c r="R32" s="87" t="str">
        <f>IF(E32&gt;0,D32/E32,"")</f>
        <v/>
      </c>
      <c r="S32" s="87" t="str">
        <f>IF(G32&gt;0,F32/G32,"")</f>
        <v/>
      </c>
      <c r="T32" s="87" t="str">
        <f>IF(I32&gt;0,H32/I32,"")</f>
        <v/>
      </c>
      <c r="U32" s="88" t="str">
        <f>IF(OR(E32&gt;0,G32 &gt;0),(D32+F32)/(E32+G32),"")</f>
        <v/>
      </c>
      <c r="V32" s="141" t="str">
        <f>IF(E32+G32&gt;0,E32+G32,"")</f>
        <v/>
      </c>
      <c r="W32" s="141" t="str">
        <f>IF(J32+K32&gt;0,J32+K32,"")</f>
        <v/>
      </c>
      <c r="X32" s="142" t="str">
        <f t="shared" si="7"/>
        <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0</v>
      </c>
      <c r="C36" s="189" t="str">
        <f t="array" ref="C36">IFERROR(INDEX($AA$7:$AA$30,SMALL(IF(Q$7:Q$30=$B$36,ROW(Q$7:Q$30)-6),ROW(Q7)-6))," ")</f>
        <v xml:space="preserve"> </v>
      </c>
      <c r="D36" s="187"/>
      <c r="E36" s="188">
        <f>MAX(W$7:W$30)</f>
        <v>0</v>
      </c>
      <c r="F36" s="189" t="str">
        <f t="array" ref="F36">IFERROR(INDEX($AA$7:$AA$30,SMALL(IF(W$7:W$30=$E$36,ROW(W$7:W$30)-6),ROW(W7)-6))," ")</f>
        <v xml:space="preserve"> </v>
      </c>
      <c r="G36"/>
      <c r="H36" s="188">
        <f>MAX(L$7:L$30)</f>
        <v>0</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D Barritt, 20</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D Butts, 14</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J Caylor, 12</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C Louderback, 23</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
      </c>
      <c r="D42" s="187"/>
      <c r="E42"/>
      <c r="F42" s="193" t="str">
        <f>TRIM(F36)</f>
        <v/>
      </c>
      <c r="G42"/>
      <c r="H42"/>
      <c r="I42" s="193" t="str">
        <f>TRIM(I36)</f>
        <v>P Watt, 24</v>
      </c>
      <c r="J42" s="54"/>
    </row>
    <row r="43" spans="2:18" ht="14.45" hidden="1" x14ac:dyDescent="0.35">
      <c r="B43" s="186"/>
      <c r="C43" s="193" t="str">
        <f t="shared" ref="C43:C46" si="12">TRIM(C37)</f>
        <v/>
      </c>
      <c r="D43" s="187"/>
      <c r="E43"/>
      <c r="F43" s="193" t="str">
        <f t="shared" ref="F43:F46" si="13">TRIM(F37)</f>
        <v/>
      </c>
      <c r="G43"/>
      <c r="H43"/>
      <c r="I43" s="193" t="str">
        <f t="shared" ref="I43:I46" si="14">TRIM(I37)</f>
        <v>D Barritt, 20</v>
      </c>
      <c r="J43" s="54"/>
    </row>
    <row r="44" spans="2:18" ht="14.45" hidden="1" x14ac:dyDescent="0.35">
      <c r="B44" s="186"/>
      <c r="C44" s="193" t="str">
        <f t="shared" si="12"/>
        <v/>
      </c>
      <c r="D44" s="187"/>
      <c r="E44"/>
      <c r="F44" s="193" t="str">
        <f t="shared" si="13"/>
        <v/>
      </c>
      <c r="G44"/>
      <c r="H44"/>
      <c r="I44" s="193" t="str">
        <f t="shared" si="14"/>
        <v>D Butts, 14</v>
      </c>
      <c r="J44" s="54"/>
    </row>
    <row r="45" spans="2:18" ht="12.95" hidden="1" x14ac:dyDescent="0.3">
      <c r="B45" s="54"/>
      <c r="C45" s="193" t="str">
        <f t="shared" si="12"/>
        <v/>
      </c>
      <c r="D45" s="54"/>
      <c r="E45" s="54"/>
      <c r="F45" s="193" t="str">
        <f t="shared" si="13"/>
        <v/>
      </c>
      <c r="G45" s="54"/>
      <c r="H45" s="54"/>
      <c r="I45" s="193" t="str">
        <f t="shared" si="14"/>
        <v>J Caylor, 12</v>
      </c>
      <c r="J45" s="54"/>
    </row>
    <row r="46" spans="2:18" ht="12.95" hidden="1" x14ac:dyDescent="0.3">
      <c r="B46" s="54"/>
      <c r="C46" s="193" t="str">
        <f t="shared" si="12"/>
        <v/>
      </c>
      <c r="D46" s="54"/>
      <c r="E46" s="54"/>
      <c r="F46" s="193" t="str">
        <f t="shared" si="13"/>
        <v/>
      </c>
      <c r="G46" s="54"/>
      <c r="H46" s="54"/>
      <c r="I46" s="193" t="str">
        <f t="shared" si="14"/>
        <v>C Louderback, 23</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0</v>
      </c>
      <c r="C49" s="54"/>
      <c r="D49" s="54"/>
      <c r="E49" s="194">
        <f>COUNTIF(F42:F46,"?*")</f>
        <v>0</v>
      </c>
      <c r="F49" s="54"/>
      <c r="G49" s="54"/>
      <c r="H49" s="194">
        <f>COUNTIF(I42:I46,"?*")</f>
        <v>5</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982" priority="3" stopIfTrue="1">
      <formula>$C$4&lt;&gt;$Q$31</formula>
    </cfRule>
  </conditionalFormatting>
  <conditionalFormatting sqref="Q32">
    <cfRule type="expression" dxfId="981" priority="2" stopIfTrue="1">
      <formula>$D$4&lt;&gt;$Q$32</formula>
    </cfRule>
  </conditionalFormatting>
  <conditionalFormatting sqref="A2">
    <cfRule type="cellIs" dxfId="980"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AB60"/>
  <sheetViews>
    <sheetView zoomScale="80" zoomScaleNormal="80" workbookViewId="0">
      <selection activeCell="C2" sqref="C2:F2"/>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c r="D2" s="287"/>
      <c r="E2" s="287"/>
      <c r="F2" s="288"/>
      <c r="G2" s="57"/>
      <c r="H2" s="289" t="s">
        <v>113</v>
      </c>
      <c r="I2" s="289"/>
      <c r="J2" s="289"/>
      <c r="K2" s="290"/>
      <c r="L2" s="290"/>
      <c r="M2" s="290"/>
      <c r="O2" s="54"/>
      <c r="P2" s="54"/>
      <c r="Q2" s="54"/>
      <c r="R2" s="54"/>
      <c r="S2" s="54"/>
      <c r="T2" s="54"/>
      <c r="X2" s="139" t="str">
        <f>IF(OR($H$4=1,$J$4=1),CONCATENATE($C$2,": ",MONTH($K$2),"/",DAY($K$2),"/",YEAR($K$2)-2000, " **" ),CONCATENATE($C$2,": ",MONTH($K$2),"/",DAY($K$2),"/",YEAR($K$2)-2000))</f>
        <v>: 1/0/-100</v>
      </c>
      <c r="Z2" s="139">
        <v>9</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 , Upton  </v>
      </c>
    </row>
    <row r="4" spans="1:28" ht="13.5" thickBot="1" x14ac:dyDescent="0.35">
      <c r="B4" s="56" t="s">
        <v>118</v>
      </c>
      <c r="C4" s="22"/>
      <c r="D4" s="22"/>
      <c r="E4" s="89"/>
      <c r="G4" s="60" t="str">
        <f>IF(OR($L$4=1,$C$4&gt;$D$4),1,"")</f>
        <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c r="D7" s="24"/>
      <c r="E7" s="25"/>
      <c r="F7" s="26"/>
      <c r="G7" s="27"/>
      <c r="H7" s="24"/>
      <c r="I7" s="25"/>
      <c r="J7" s="28"/>
      <c r="K7" s="28"/>
      <c r="L7" s="28"/>
      <c r="M7" s="29"/>
      <c r="N7" s="28"/>
      <c r="O7" s="28"/>
      <c r="P7" s="30"/>
      <c r="Q7" s="65" t="str">
        <f>IF(H7+2*F7+3*D7&gt;0,H7+2*F7+3*D7,"")</f>
        <v/>
      </c>
      <c r="R7" s="66" t="str">
        <f>IF(E7&gt;0,D7/E7,"")</f>
        <v/>
      </c>
      <c r="S7" s="66" t="str">
        <f>IF(G7&gt;0,F7/G7,"")</f>
        <v/>
      </c>
      <c r="T7" s="67" t="str">
        <f>IF(I7&gt;0,H7/I7,"")</f>
        <v/>
      </c>
      <c r="U7" s="68" t="str">
        <f>IF(OR(E7&gt;0,G7 &gt;0),(D7+F7)/(E7+G7),"")</f>
        <v/>
      </c>
      <c r="V7" s="141" t="str">
        <f>IF(E7+G7&gt;0,E7+G7,"")</f>
        <v/>
      </c>
      <c r="W7" s="141" t="str">
        <f>IF(J7+K7&gt;0,J7+K7,"")</f>
        <v/>
      </c>
      <c r="X7" s="142" t="str">
        <f>IF(V7&gt;=$Z$2,U7,0)</f>
        <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c r="D8" s="32"/>
      <c r="E8" s="33"/>
      <c r="F8" s="34"/>
      <c r="G8" s="35"/>
      <c r="H8" s="32"/>
      <c r="I8" s="33"/>
      <c r="J8" s="36"/>
      <c r="K8" s="36"/>
      <c r="L8" s="36"/>
      <c r="M8" s="36"/>
      <c r="N8" s="36"/>
      <c r="O8" s="36"/>
      <c r="P8" s="37"/>
      <c r="Q8" s="71" t="str">
        <f t="shared" ref="Q8:Q30" si="0">IF(H8+2*F8+3*D8&gt;0,H8+2*F8+3*D8,"")</f>
        <v/>
      </c>
      <c r="R8" s="72" t="str">
        <f t="shared" ref="R8:R30" si="1">IF(E8&gt;0,D8/E8,"")</f>
        <v/>
      </c>
      <c r="S8" s="72" t="str">
        <f t="shared" ref="S8:S30" si="2">IF(G8&gt;0,F8/G8,"")</f>
        <v/>
      </c>
      <c r="T8" s="72" t="str">
        <f t="shared" ref="T8:T30" si="3">IF(I8&gt;0,H8/I8,"")</f>
        <v/>
      </c>
      <c r="U8" s="73" t="str">
        <f t="shared" ref="U8:U30" si="4">IF(OR(E8&gt;0,G8 &gt;0),(D8+F8)/(E8+G8),"")</f>
        <v/>
      </c>
      <c r="V8" s="141" t="str">
        <f t="shared" ref="V8:V30" si="5">IF(E8+G8&gt;0,E8+G8,"")</f>
        <v/>
      </c>
      <c r="W8" s="141" t="str">
        <f t="shared" ref="W8:W30" si="6">IF(J8+K8&gt;0,J8+K8,"")</f>
        <v/>
      </c>
      <c r="X8" s="142" t="str">
        <f t="shared" ref="X8:X32" si="7">IF(V8&gt;=$Z$2,U8,0)</f>
        <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c r="D9" s="38"/>
      <c r="E9" s="39"/>
      <c r="F9" s="26"/>
      <c r="G9" s="40"/>
      <c r="H9" s="38"/>
      <c r="I9" s="39"/>
      <c r="J9" s="41"/>
      <c r="K9" s="41"/>
      <c r="L9" s="41"/>
      <c r="M9" s="28"/>
      <c r="N9" s="28"/>
      <c r="O9" s="28"/>
      <c r="P9" s="42"/>
      <c r="Q9" s="74" t="str">
        <f t="shared" si="0"/>
        <v/>
      </c>
      <c r="R9" s="66" t="str">
        <f t="shared" si="1"/>
        <v/>
      </c>
      <c r="S9" s="66" t="str">
        <f t="shared" si="2"/>
        <v/>
      </c>
      <c r="T9" s="66" t="str">
        <f t="shared" si="3"/>
        <v/>
      </c>
      <c r="U9" s="68" t="str">
        <f t="shared" si="4"/>
        <v/>
      </c>
      <c r="V9" s="141" t="str">
        <f t="shared" si="5"/>
        <v/>
      </c>
      <c r="W9" s="141" t="str">
        <f t="shared" si="6"/>
        <v/>
      </c>
      <c r="X9" s="142" t="str">
        <f t="shared" si="7"/>
        <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 t="shared" si="0"/>
        <v/>
      </c>
      <c r="R10" s="72" t="str">
        <f t="shared" si="1"/>
        <v/>
      </c>
      <c r="S10" s="72" t="str">
        <f t="shared" si="2"/>
        <v/>
      </c>
      <c r="T10" s="72" t="str">
        <f t="shared" si="3"/>
        <v/>
      </c>
      <c r="U10" s="73" t="str">
        <f t="shared" si="4"/>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c r="D12" s="32"/>
      <c r="E12" s="33"/>
      <c r="F12" s="34"/>
      <c r="G12" s="35"/>
      <c r="H12" s="32"/>
      <c r="I12" s="33"/>
      <c r="J12" s="36"/>
      <c r="K12" s="36"/>
      <c r="L12" s="36"/>
      <c r="M12" s="36"/>
      <c r="N12" s="36"/>
      <c r="O12" s="36"/>
      <c r="P12" s="37"/>
      <c r="Q12" s="71" t="str">
        <f t="shared" si="0"/>
        <v/>
      </c>
      <c r="R12" s="72" t="str">
        <f t="shared" si="1"/>
        <v/>
      </c>
      <c r="S12" s="72" t="str">
        <f t="shared" si="2"/>
        <v/>
      </c>
      <c r="T12" s="72" t="str">
        <f t="shared" si="3"/>
        <v/>
      </c>
      <c r="U12" s="73" t="str">
        <f t="shared" si="4"/>
        <v/>
      </c>
      <c r="V12" s="141" t="str">
        <f t="shared" si="5"/>
        <v/>
      </c>
      <c r="W12" s="141" t="str">
        <f t="shared" si="6"/>
        <v/>
      </c>
      <c r="X12" s="142" t="str">
        <f t="shared" si="7"/>
        <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c r="D14" s="32"/>
      <c r="E14" s="33"/>
      <c r="F14" s="34"/>
      <c r="G14" s="35"/>
      <c r="H14" s="32"/>
      <c r="I14" s="33"/>
      <c r="J14" s="36"/>
      <c r="K14" s="36"/>
      <c r="L14" s="36"/>
      <c r="M14" s="36"/>
      <c r="N14" s="36"/>
      <c r="O14" s="36"/>
      <c r="P14" s="37"/>
      <c r="Q14" s="71" t="str">
        <f t="shared" si="0"/>
        <v/>
      </c>
      <c r="R14" s="72" t="str">
        <f t="shared" si="1"/>
        <v/>
      </c>
      <c r="S14" s="72" t="str">
        <f t="shared" si="2"/>
        <v/>
      </c>
      <c r="T14" s="72" t="str">
        <f t="shared" si="3"/>
        <v/>
      </c>
      <c r="U14" s="73" t="str">
        <f t="shared" si="4"/>
        <v/>
      </c>
      <c r="V14" s="141" t="str">
        <f t="shared" si="5"/>
        <v/>
      </c>
      <c r="W14" s="141" t="str">
        <f t="shared" si="6"/>
        <v/>
      </c>
      <c r="X14" s="142" t="str">
        <f t="shared" si="7"/>
        <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t="str">
        <f>IF(COUNTA($C$7:$C$30)&gt;0,1,"")</f>
        <v/>
      </c>
      <c r="D31" s="78">
        <f>SUM(D7:D30)</f>
        <v>0</v>
      </c>
      <c r="E31" s="79">
        <f t="shared" ref="E31:N31" si="11">SUM(E7:E30)</f>
        <v>0</v>
      </c>
      <c r="F31" s="78">
        <f t="shared" si="11"/>
        <v>0</v>
      </c>
      <c r="G31" s="80">
        <f t="shared" si="11"/>
        <v>0</v>
      </c>
      <c r="H31" s="79">
        <f t="shared" si="11"/>
        <v>0</v>
      </c>
      <c r="I31" s="80">
        <f t="shared" si="11"/>
        <v>0</v>
      </c>
      <c r="J31" s="79">
        <f t="shared" si="11"/>
        <v>0</v>
      </c>
      <c r="K31" s="79">
        <f t="shared" si="11"/>
        <v>0</v>
      </c>
      <c r="L31" s="79">
        <f t="shared" si="11"/>
        <v>0</v>
      </c>
      <c r="M31" s="79">
        <f t="shared" si="11"/>
        <v>0</v>
      </c>
      <c r="N31" s="79">
        <f t="shared" si="11"/>
        <v>0</v>
      </c>
      <c r="O31" s="79">
        <f>SUM(O7:O30)</f>
        <v>0</v>
      </c>
      <c r="P31" s="81">
        <f>SUM(P7:P30)</f>
        <v>0</v>
      </c>
      <c r="Q31" s="82" t="str">
        <f>IF(H31+2*F31+3*D31&gt;0,H31+2*F31+3*D31,IF(C4&gt;0,C4,""))</f>
        <v/>
      </c>
      <c r="R31" s="83" t="str">
        <f>IF(E31&gt;0,D31/E31,"")</f>
        <v/>
      </c>
      <c r="S31" s="83" t="str">
        <f>IF(G31&gt;0,F31/G31,"")</f>
        <v/>
      </c>
      <c r="T31" s="83" t="str">
        <f>IF(I31&gt;0,H31/I31,"")</f>
        <v/>
      </c>
      <c r="U31" s="84" t="str">
        <f>IF(OR(E31&gt;0,G31 &gt;0),(D31+F31)/(E31+G31),"")</f>
        <v/>
      </c>
      <c r="V31" s="141" t="str">
        <f>IF(E31+G31&gt;0,E31+G31,"")</f>
        <v/>
      </c>
      <c r="W31" s="141" t="str">
        <f>IF(J31+K31&gt;0,J31+K31,"")</f>
        <v/>
      </c>
      <c r="X31" s="142" t="str">
        <f t="shared" si="7"/>
        <v/>
      </c>
      <c r="Y31" s="142">
        <f>IF(I31&gt;=$Z$2,T31,0)</f>
        <v>0</v>
      </c>
      <c r="Z31" s="141"/>
      <c r="AA31" s="69"/>
    </row>
    <row r="32" spans="1:27" s="63" customFormat="1" ht="17.25" thickTop="1" thickBot="1" x14ac:dyDescent="0.3">
      <c r="B32" s="85" t="s">
        <v>145</v>
      </c>
      <c r="C32" s="47" t="str">
        <f>IF(SUM(D32:P32)&gt;0,1,"")</f>
        <v/>
      </c>
      <c r="D32" s="48"/>
      <c r="E32" s="49"/>
      <c r="F32" s="48"/>
      <c r="G32" s="50"/>
      <c r="H32" s="49"/>
      <c r="I32" s="50"/>
      <c r="J32" s="49"/>
      <c r="K32" s="49"/>
      <c r="L32" s="49"/>
      <c r="M32" s="49"/>
      <c r="N32" s="49"/>
      <c r="O32" s="49"/>
      <c r="P32" s="51"/>
      <c r="Q32" s="86" t="str">
        <f>IF(H32+2*F32+3*D32&gt;0,H32+2*F32+3*D32,IF(D4&gt;0,D4,""))</f>
        <v/>
      </c>
      <c r="R32" s="87" t="str">
        <f>IF(E32&gt;0,D32/E32,"")</f>
        <v/>
      </c>
      <c r="S32" s="87" t="str">
        <f>IF(G32&gt;0,F32/G32,"")</f>
        <v/>
      </c>
      <c r="T32" s="87" t="str">
        <f>IF(I32&gt;0,H32/I32,"")</f>
        <v/>
      </c>
      <c r="U32" s="88" t="str">
        <f>IF(OR(E32&gt;0,G32 &gt;0),(D32+F32)/(E32+G32),"")</f>
        <v/>
      </c>
      <c r="V32" s="141" t="str">
        <f>IF(E32+G32&gt;0,E32+G32,"")</f>
        <v/>
      </c>
      <c r="W32" s="141" t="str">
        <f>IF(J32+K32&gt;0,J32+K32,"")</f>
        <v/>
      </c>
      <c r="X32" s="142" t="str">
        <f t="shared" si="7"/>
        <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0</v>
      </c>
      <c r="C36" s="189" t="str">
        <f t="array" ref="C36">IFERROR(INDEX($AA$7:$AA$30,SMALL(IF(Q$7:Q$30=$B$36,ROW(Q$7:Q$30)-6),ROW(Q7)-6))," ")</f>
        <v xml:space="preserve"> </v>
      </c>
      <c r="D36" s="187"/>
      <c r="E36" s="188">
        <f>MAX(W$7:W$30)</f>
        <v>0</v>
      </c>
      <c r="F36" s="189" t="str">
        <f t="array" ref="F36">IFERROR(INDEX($AA$7:$AA$30,SMALL(IF(W$7:W$30=$E$36,ROW(W$7:W$30)-6),ROW(W7)-6))," ")</f>
        <v xml:space="preserve"> </v>
      </c>
      <c r="G36"/>
      <c r="H36" s="188">
        <f>MAX(L$7:L$30)</f>
        <v>0</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D Barritt, 20</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D Butts, 14</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J Caylor, 12</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C Louderback, 23</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
      </c>
      <c r="D42" s="187"/>
      <c r="E42"/>
      <c r="F42" s="193" t="str">
        <f>TRIM(F36)</f>
        <v/>
      </c>
      <c r="G42"/>
      <c r="H42"/>
      <c r="I42" s="193" t="str">
        <f>TRIM(I36)</f>
        <v>P Watt, 24</v>
      </c>
      <c r="J42" s="54"/>
    </row>
    <row r="43" spans="2:18" ht="14.45" hidden="1" x14ac:dyDescent="0.35">
      <c r="B43" s="186"/>
      <c r="C43" s="193" t="str">
        <f t="shared" ref="C43:C46" si="12">TRIM(C37)</f>
        <v/>
      </c>
      <c r="D43" s="187"/>
      <c r="E43"/>
      <c r="F43" s="193" t="str">
        <f t="shared" ref="F43:F46" si="13">TRIM(F37)</f>
        <v/>
      </c>
      <c r="G43"/>
      <c r="H43"/>
      <c r="I43" s="193" t="str">
        <f t="shared" ref="I43:I46" si="14">TRIM(I37)</f>
        <v>D Barritt, 20</v>
      </c>
      <c r="J43" s="54"/>
    </row>
    <row r="44" spans="2:18" ht="14.45" hidden="1" x14ac:dyDescent="0.35">
      <c r="B44" s="186"/>
      <c r="C44" s="193" t="str">
        <f t="shared" si="12"/>
        <v/>
      </c>
      <c r="D44" s="187"/>
      <c r="E44"/>
      <c r="F44" s="193" t="str">
        <f t="shared" si="13"/>
        <v/>
      </c>
      <c r="G44"/>
      <c r="H44"/>
      <c r="I44" s="193" t="str">
        <f t="shared" si="14"/>
        <v>D Butts, 14</v>
      </c>
      <c r="J44" s="54"/>
    </row>
    <row r="45" spans="2:18" ht="12.95" hidden="1" x14ac:dyDescent="0.3">
      <c r="B45" s="54"/>
      <c r="C45" s="193" t="str">
        <f t="shared" si="12"/>
        <v/>
      </c>
      <c r="D45" s="54"/>
      <c r="E45" s="54"/>
      <c r="F45" s="193" t="str">
        <f t="shared" si="13"/>
        <v/>
      </c>
      <c r="G45" s="54"/>
      <c r="H45" s="54"/>
      <c r="I45" s="193" t="str">
        <f t="shared" si="14"/>
        <v>J Caylor, 12</v>
      </c>
      <c r="J45" s="54"/>
    </row>
    <row r="46" spans="2:18" ht="12.95" hidden="1" x14ac:dyDescent="0.3">
      <c r="B46" s="54"/>
      <c r="C46" s="193" t="str">
        <f t="shared" si="12"/>
        <v/>
      </c>
      <c r="D46" s="54"/>
      <c r="E46" s="54"/>
      <c r="F46" s="193" t="str">
        <f t="shared" si="13"/>
        <v/>
      </c>
      <c r="G46" s="54"/>
      <c r="H46" s="54"/>
      <c r="I46" s="193" t="str">
        <f t="shared" si="14"/>
        <v>C Louderback, 23</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0</v>
      </c>
      <c r="C49" s="54"/>
      <c r="D49" s="54"/>
      <c r="E49" s="194">
        <f>COUNTIF(F42:F46,"?*")</f>
        <v>0</v>
      </c>
      <c r="F49" s="54"/>
      <c r="G49" s="54"/>
      <c r="H49" s="194">
        <f>COUNTIF(I42:I46,"?*")</f>
        <v>5</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979" priority="3" stopIfTrue="1">
      <formula>$C$4&lt;&gt;$Q$31</formula>
    </cfRule>
  </conditionalFormatting>
  <conditionalFormatting sqref="Q32">
    <cfRule type="expression" dxfId="978" priority="2" stopIfTrue="1">
      <formula>$D$4&lt;&gt;$Q$32</formula>
    </cfRule>
  </conditionalFormatting>
  <conditionalFormatting sqref="A2">
    <cfRule type="cellIs" dxfId="977"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AB60"/>
  <sheetViews>
    <sheetView zoomScale="80" zoomScaleNormal="80" workbookViewId="0">
      <selection activeCell="C2" sqref="C2:F2"/>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c r="D2" s="287"/>
      <c r="E2" s="287"/>
      <c r="F2" s="288"/>
      <c r="G2" s="57"/>
      <c r="H2" s="289" t="s">
        <v>113</v>
      </c>
      <c r="I2" s="289"/>
      <c r="J2" s="289"/>
      <c r="K2" s="290"/>
      <c r="L2" s="290"/>
      <c r="M2" s="290"/>
      <c r="O2" s="54"/>
      <c r="P2" s="54"/>
      <c r="Q2" s="54"/>
      <c r="R2" s="54"/>
      <c r="S2" s="54"/>
      <c r="T2" s="54"/>
      <c r="X2" s="139" t="str">
        <f>IF(OR($H$4=1,$J$4=1),CONCATENATE($C$2,": ",MONTH($K$2),"/",DAY($K$2),"/",YEAR($K$2)-2000, " **" ),CONCATENATE($C$2,": ",MONTH($K$2),"/",DAY($K$2),"/",YEAR($K$2)-2000))</f>
        <v>: 1/0/-100</v>
      </c>
      <c r="Z2" s="139">
        <v>9</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 , Upton  </v>
      </c>
    </row>
    <row r="4" spans="1:28" ht="13.5" thickBot="1" x14ac:dyDescent="0.35">
      <c r="B4" s="56" t="s">
        <v>118</v>
      </c>
      <c r="C4" s="22"/>
      <c r="D4" s="22"/>
      <c r="E4" s="89"/>
      <c r="G4" s="60" t="str">
        <f>IF(OR($L$4=1,$C$4&gt;$D$4),1,"")</f>
        <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c r="D7" s="24"/>
      <c r="E7" s="25"/>
      <c r="F7" s="26"/>
      <c r="G7" s="27"/>
      <c r="H7" s="24"/>
      <c r="I7" s="25"/>
      <c r="J7" s="28"/>
      <c r="K7" s="28"/>
      <c r="L7" s="28"/>
      <c r="M7" s="29"/>
      <c r="N7" s="28"/>
      <c r="O7" s="28"/>
      <c r="P7" s="30"/>
      <c r="Q7" s="65" t="str">
        <f>IF(H7+2*F7+3*D7&gt;0,H7+2*F7+3*D7,"")</f>
        <v/>
      </c>
      <c r="R7" s="66" t="str">
        <f>IF(E7&gt;0,D7/E7,"")</f>
        <v/>
      </c>
      <c r="S7" s="66" t="str">
        <f>IF(G7&gt;0,F7/G7,"")</f>
        <v/>
      </c>
      <c r="T7" s="67" t="str">
        <f>IF(I7&gt;0,H7/I7,"")</f>
        <v/>
      </c>
      <c r="U7" s="68" t="str">
        <f>IF(OR(E7&gt;0,G7 &gt;0),(D7+F7)/(E7+G7),"")</f>
        <v/>
      </c>
      <c r="V7" s="141" t="str">
        <f>IF(E7+G7&gt;0,E7+G7,"")</f>
        <v/>
      </c>
      <c r="W7" s="141" t="str">
        <f>IF(J7+K7&gt;0,J7+K7,"")</f>
        <v/>
      </c>
      <c r="X7" s="142" t="str">
        <f>IF(V7&gt;=$Z$2,U7,0)</f>
        <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c r="D8" s="32"/>
      <c r="E8" s="33"/>
      <c r="F8" s="34"/>
      <c r="G8" s="35"/>
      <c r="H8" s="32"/>
      <c r="I8" s="33"/>
      <c r="J8" s="36"/>
      <c r="K8" s="36"/>
      <c r="L8" s="36"/>
      <c r="M8" s="36"/>
      <c r="N8" s="36"/>
      <c r="O8" s="36"/>
      <c r="P8" s="37"/>
      <c r="Q8" s="71" t="str">
        <f t="shared" ref="Q8:Q30" si="0">IF(H8+2*F8+3*D8&gt;0,H8+2*F8+3*D8,"")</f>
        <v/>
      </c>
      <c r="R8" s="72" t="str">
        <f t="shared" ref="R8:R30" si="1">IF(E8&gt;0,D8/E8,"")</f>
        <v/>
      </c>
      <c r="S8" s="72" t="str">
        <f t="shared" ref="S8:S30" si="2">IF(G8&gt;0,F8/G8,"")</f>
        <v/>
      </c>
      <c r="T8" s="72" t="str">
        <f t="shared" ref="T8:T30" si="3">IF(I8&gt;0,H8/I8,"")</f>
        <v/>
      </c>
      <c r="U8" s="73" t="str">
        <f t="shared" ref="U8:U30" si="4">IF(OR(E8&gt;0,G8 &gt;0),(D8+F8)/(E8+G8),"")</f>
        <v/>
      </c>
      <c r="V8" s="141" t="str">
        <f t="shared" ref="V8:V30" si="5">IF(E8+G8&gt;0,E8+G8,"")</f>
        <v/>
      </c>
      <c r="W8" s="141" t="str">
        <f t="shared" ref="W8:W30" si="6">IF(J8+K8&gt;0,J8+K8,"")</f>
        <v/>
      </c>
      <c r="X8" s="142" t="str">
        <f t="shared" ref="X8:X32" si="7">IF(V8&gt;=$Z$2,U8,0)</f>
        <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c r="D9" s="38"/>
      <c r="E9" s="39"/>
      <c r="F9" s="26"/>
      <c r="G9" s="40"/>
      <c r="H9" s="38"/>
      <c r="I9" s="39"/>
      <c r="J9" s="41"/>
      <c r="K9" s="41"/>
      <c r="L9" s="41"/>
      <c r="M9" s="28"/>
      <c r="N9" s="28"/>
      <c r="O9" s="28"/>
      <c r="P9" s="42"/>
      <c r="Q9" s="74" t="str">
        <f t="shared" si="0"/>
        <v/>
      </c>
      <c r="R9" s="66" t="str">
        <f t="shared" si="1"/>
        <v/>
      </c>
      <c r="S9" s="66" t="str">
        <f t="shared" si="2"/>
        <v/>
      </c>
      <c r="T9" s="66" t="str">
        <f t="shared" si="3"/>
        <v/>
      </c>
      <c r="U9" s="68" t="str">
        <f t="shared" si="4"/>
        <v/>
      </c>
      <c r="V9" s="141" t="str">
        <f t="shared" si="5"/>
        <v/>
      </c>
      <c r="W9" s="141" t="str">
        <f t="shared" si="6"/>
        <v/>
      </c>
      <c r="X9" s="142" t="str">
        <f t="shared" si="7"/>
        <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 t="shared" si="0"/>
        <v/>
      </c>
      <c r="R10" s="72" t="str">
        <f t="shared" si="1"/>
        <v/>
      </c>
      <c r="S10" s="72" t="str">
        <f t="shared" si="2"/>
        <v/>
      </c>
      <c r="T10" s="72" t="str">
        <f t="shared" si="3"/>
        <v/>
      </c>
      <c r="U10" s="73" t="str">
        <f t="shared" si="4"/>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c r="D12" s="32"/>
      <c r="E12" s="33"/>
      <c r="F12" s="34"/>
      <c r="G12" s="35"/>
      <c r="H12" s="32"/>
      <c r="I12" s="33"/>
      <c r="J12" s="36"/>
      <c r="K12" s="36"/>
      <c r="L12" s="36"/>
      <c r="M12" s="36"/>
      <c r="N12" s="36"/>
      <c r="O12" s="36"/>
      <c r="P12" s="37"/>
      <c r="Q12" s="71" t="str">
        <f t="shared" si="0"/>
        <v/>
      </c>
      <c r="R12" s="72" t="str">
        <f t="shared" si="1"/>
        <v/>
      </c>
      <c r="S12" s="72" t="str">
        <f t="shared" si="2"/>
        <v/>
      </c>
      <c r="T12" s="72" t="str">
        <f t="shared" si="3"/>
        <v/>
      </c>
      <c r="U12" s="73" t="str">
        <f t="shared" si="4"/>
        <v/>
      </c>
      <c r="V12" s="141" t="str">
        <f t="shared" si="5"/>
        <v/>
      </c>
      <c r="W12" s="141" t="str">
        <f t="shared" si="6"/>
        <v/>
      </c>
      <c r="X12" s="142" t="str">
        <f t="shared" si="7"/>
        <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c r="D14" s="32"/>
      <c r="E14" s="33"/>
      <c r="F14" s="34"/>
      <c r="G14" s="35"/>
      <c r="H14" s="32"/>
      <c r="I14" s="33"/>
      <c r="J14" s="36"/>
      <c r="K14" s="36"/>
      <c r="L14" s="36"/>
      <c r="M14" s="36"/>
      <c r="N14" s="36"/>
      <c r="O14" s="36"/>
      <c r="P14" s="37"/>
      <c r="Q14" s="71" t="str">
        <f t="shared" si="0"/>
        <v/>
      </c>
      <c r="R14" s="72" t="str">
        <f t="shared" si="1"/>
        <v/>
      </c>
      <c r="S14" s="72" t="str">
        <f t="shared" si="2"/>
        <v/>
      </c>
      <c r="T14" s="72" t="str">
        <f t="shared" si="3"/>
        <v/>
      </c>
      <c r="U14" s="73" t="str">
        <f t="shared" si="4"/>
        <v/>
      </c>
      <c r="V14" s="141" t="str">
        <f t="shared" si="5"/>
        <v/>
      </c>
      <c r="W14" s="141" t="str">
        <f t="shared" si="6"/>
        <v/>
      </c>
      <c r="X14" s="142" t="str">
        <f t="shared" si="7"/>
        <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t="str">
        <f>IF(COUNTA($C$7:$C$30)&gt;0,1,"")</f>
        <v/>
      </c>
      <c r="D31" s="78">
        <f>SUM(D7:D30)</f>
        <v>0</v>
      </c>
      <c r="E31" s="79">
        <f t="shared" ref="E31:N31" si="11">SUM(E7:E30)</f>
        <v>0</v>
      </c>
      <c r="F31" s="78">
        <f t="shared" si="11"/>
        <v>0</v>
      </c>
      <c r="G31" s="80">
        <f t="shared" si="11"/>
        <v>0</v>
      </c>
      <c r="H31" s="79">
        <f t="shared" si="11"/>
        <v>0</v>
      </c>
      <c r="I31" s="80">
        <f t="shared" si="11"/>
        <v>0</v>
      </c>
      <c r="J31" s="79">
        <f t="shared" si="11"/>
        <v>0</v>
      </c>
      <c r="K31" s="79">
        <f t="shared" si="11"/>
        <v>0</v>
      </c>
      <c r="L31" s="79">
        <f t="shared" si="11"/>
        <v>0</v>
      </c>
      <c r="M31" s="79">
        <f t="shared" si="11"/>
        <v>0</v>
      </c>
      <c r="N31" s="79">
        <f t="shared" si="11"/>
        <v>0</v>
      </c>
      <c r="O31" s="79">
        <f>SUM(O7:O30)</f>
        <v>0</v>
      </c>
      <c r="P31" s="81">
        <f>SUM(P7:P30)</f>
        <v>0</v>
      </c>
      <c r="Q31" s="82" t="str">
        <f>IF(H31+2*F31+3*D31&gt;0,H31+2*F31+3*D31,IF(C4&gt;0,C4,""))</f>
        <v/>
      </c>
      <c r="R31" s="83" t="str">
        <f>IF(E31&gt;0,D31/E31,"")</f>
        <v/>
      </c>
      <c r="S31" s="83" t="str">
        <f>IF(G31&gt;0,F31/G31,"")</f>
        <v/>
      </c>
      <c r="T31" s="83" t="str">
        <f>IF(I31&gt;0,H31/I31,"")</f>
        <v/>
      </c>
      <c r="U31" s="84" t="str">
        <f>IF(OR(E31&gt;0,G31 &gt;0),(D31+F31)/(E31+G31),"")</f>
        <v/>
      </c>
      <c r="V31" s="141" t="str">
        <f>IF(E31+G31&gt;0,E31+G31,"")</f>
        <v/>
      </c>
      <c r="W31" s="141" t="str">
        <f>IF(J31+K31&gt;0,J31+K31,"")</f>
        <v/>
      </c>
      <c r="X31" s="142" t="str">
        <f t="shared" si="7"/>
        <v/>
      </c>
      <c r="Y31" s="142">
        <f>IF(I31&gt;=$Z$2,T31,0)</f>
        <v>0</v>
      </c>
      <c r="Z31" s="141"/>
      <c r="AA31" s="69"/>
    </row>
    <row r="32" spans="1:27" s="63" customFormat="1" ht="17.25" thickTop="1" thickBot="1" x14ac:dyDescent="0.3">
      <c r="B32" s="85" t="s">
        <v>145</v>
      </c>
      <c r="C32" s="47" t="str">
        <f>IF(SUM(D32:P32)&gt;0,1,"")</f>
        <v/>
      </c>
      <c r="D32" s="48"/>
      <c r="E32" s="49"/>
      <c r="F32" s="48"/>
      <c r="G32" s="50"/>
      <c r="H32" s="49"/>
      <c r="I32" s="50"/>
      <c r="J32" s="49"/>
      <c r="K32" s="49"/>
      <c r="L32" s="49"/>
      <c r="M32" s="49"/>
      <c r="N32" s="49"/>
      <c r="O32" s="49"/>
      <c r="P32" s="51"/>
      <c r="Q32" s="86" t="str">
        <f>IF(H32+2*F32+3*D32&gt;0,H32+2*F32+3*D32,IF(D4&gt;0,D4,""))</f>
        <v/>
      </c>
      <c r="R32" s="87" t="str">
        <f>IF(E32&gt;0,D32/E32,"")</f>
        <v/>
      </c>
      <c r="S32" s="87" t="str">
        <f>IF(G32&gt;0,F32/G32,"")</f>
        <v/>
      </c>
      <c r="T32" s="87" t="str">
        <f>IF(I32&gt;0,H32/I32,"")</f>
        <v/>
      </c>
      <c r="U32" s="88" t="str">
        <f>IF(OR(E32&gt;0,G32 &gt;0),(D32+F32)/(E32+G32),"")</f>
        <v/>
      </c>
      <c r="V32" s="141" t="str">
        <f>IF(E32+G32&gt;0,E32+G32,"")</f>
        <v/>
      </c>
      <c r="W32" s="141" t="str">
        <f>IF(J32+K32&gt;0,J32+K32,"")</f>
        <v/>
      </c>
      <c r="X32" s="142" t="str">
        <f t="shared" si="7"/>
        <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0</v>
      </c>
      <c r="C36" s="189" t="str">
        <f t="array" ref="C36">IFERROR(INDEX($AA$7:$AA$30,SMALL(IF(Q$7:Q$30=$B$36,ROW(Q$7:Q$30)-6),ROW(Q7)-6))," ")</f>
        <v xml:space="preserve"> </v>
      </c>
      <c r="D36" s="187"/>
      <c r="E36" s="188">
        <f>MAX(W$7:W$30)</f>
        <v>0</v>
      </c>
      <c r="F36" s="189" t="str">
        <f t="array" ref="F36">IFERROR(INDEX($AA$7:$AA$30,SMALL(IF(W$7:W$30=$E$36,ROW(W$7:W$30)-6),ROW(W7)-6))," ")</f>
        <v xml:space="preserve"> </v>
      </c>
      <c r="G36"/>
      <c r="H36" s="188">
        <f>MAX(L$7:L$30)</f>
        <v>0</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D Barritt, 20</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D Butts, 14</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J Caylor, 12</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C Louderback, 23</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
      </c>
      <c r="D42" s="187"/>
      <c r="E42"/>
      <c r="F42" s="193" t="str">
        <f>TRIM(F36)</f>
        <v/>
      </c>
      <c r="G42"/>
      <c r="H42"/>
      <c r="I42" s="193" t="str">
        <f>TRIM(I36)</f>
        <v>P Watt, 24</v>
      </c>
      <c r="J42" s="54"/>
    </row>
    <row r="43" spans="2:18" ht="14.45" hidden="1" x14ac:dyDescent="0.35">
      <c r="B43" s="186"/>
      <c r="C43" s="193" t="str">
        <f t="shared" ref="C43:C46" si="12">TRIM(C37)</f>
        <v/>
      </c>
      <c r="D43" s="187"/>
      <c r="E43"/>
      <c r="F43" s="193" t="str">
        <f t="shared" ref="F43:F46" si="13">TRIM(F37)</f>
        <v/>
      </c>
      <c r="G43"/>
      <c r="H43"/>
      <c r="I43" s="193" t="str">
        <f t="shared" ref="I43:I46" si="14">TRIM(I37)</f>
        <v>D Barritt, 20</v>
      </c>
      <c r="J43" s="54"/>
    </row>
    <row r="44" spans="2:18" ht="14.45" hidden="1" x14ac:dyDescent="0.35">
      <c r="B44" s="186"/>
      <c r="C44" s="193" t="str">
        <f t="shared" si="12"/>
        <v/>
      </c>
      <c r="D44" s="187"/>
      <c r="E44"/>
      <c r="F44" s="193" t="str">
        <f t="shared" si="13"/>
        <v/>
      </c>
      <c r="G44"/>
      <c r="H44"/>
      <c r="I44" s="193" t="str">
        <f t="shared" si="14"/>
        <v>D Butts, 14</v>
      </c>
      <c r="J44" s="54"/>
    </row>
    <row r="45" spans="2:18" ht="12.95" hidden="1" x14ac:dyDescent="0.3">
      <c r="B45" s="54"/>
      <c r="C45" s="193" t="str">
        <f t="shared" si="12"/>
        <v/>
      </c>
      <c r="D45" s="54"/>
      <c r="E45" s="54"/>
      <c r="F45" s="193" t="str">
        <f t="shared" si="13"/>
        <v/>
      </c>
      <c r="G45" s="54"/>
      <c r="H45" s="54"/>
      <c r="I45" s="193" t="str">
        <f t="shared" si="14"/>
        <v>J Caylor, 12</v>
      </c>
      <c r="J45" s="54"/>
    </row>
    <row r="46" spans="2:18" ht="12.95" hidden="1" x14ac:dyDescent="0.3">
      <c r="B46" s="54"/>
      <c r="C46" s="193" t="str">
        <f t="shared" si="12"/>
        <v/>
      </c>
      <c r="D46" s="54"/>
      <c r="E46" s="54"/>
      <c r="F46" s="193" t="str">
        <f t="shared" si="13"/>
        <v/>
      </c>
      <c r="G46" s="54"/>
      <c r="H46" s="54"/>
      <c r="I46" s="193" t="str">
        <f t="shared" si="14"/>
        <v>C Louderback, 23</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0</v>
      </c>
      <c r="C49" s="54"/>
      <c r="D49" s="54"/>
      <c r="E49" s="194">
        <f>COUNTIF(F42:F46,"?*")</f>
        <v>0</v>
      </c>
      <c r="F49" s="54"/>
      <c r="G49" s="54"/>
      <c r="H49" s="194">
        <f>COUNTIF(I42:I46,"?*")</f>
        <v>5</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976" priority="3" stopIfTrue="1">
      <formula>$C$4&lt;&gt;$Q$31</formula>
    </cfRule>
  </conditionalFormatting>
  <conditionalFormatting sqref="Q32">
    <cfRule type="expression" dxfId="975" priority="2" stopIfTrue="1">
      <formula>$D$4&lt;&gt;$Q$32</formula>
    </cfRule>
  </conditionalFormatting>
  <conditionalFormatting sqref="A2">
    <cfRule type="cellIs" dxfId="974"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6" tint="-0.249977111117893"/>
  </sheetPr>
  <dimension ref="A1:AB56"/>
  <sheetViews>
    <sheetView showZeros="0" topLeftCell="A2" zoomScale="80" zoomScaleNormal="80" workbookViewId="0">
      <selection activeCell="D29" sqref="D29"/>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7" width="10.5703125" style="139" hidden="1" customWidth="1"/>
    <col min="28" max="28" width="10.5703125" style="139"/>
    <col min="29" max="30" width="20.5703125" style="52" customWidth="1"/>
    <col min="31" max="16384" width="10.5703125" style="52"/>
  </cols>
  <sheetData>
    <row r="1" spans="1:28" ht="6" customHeight="1" thickBot="1" x14ac:dyDescent="0.5">
      <c r="G1" s="285"/>
      <c r="H1" s="285"/>
      <c r="I1" s="285"/>
      <c r="J1" s="285"/>
      <c r="K1" s="285"/>
      <c r="L1" s="285"/>
      <c r="M1" s="53"/>
      <c r="O1" s="54"/>
      <c r="P1" s="54"/>
      <c r="Q1" s="54"/>
      <c r="R1" s="54"/>
      <c r="S1" s="54"/>
      <c r="T1" s="54"/>
    </row>
    <row r="2" spans="1:28" ht="15.95" thickBot="1" x14ac:dyDescent="0.4">
      <c r="A2" s="55" t="str">
        <f>IF(AND(Roster!$D$1=VLOOKUP(C2,Roster!$L$5:$R$72,2,FALSE),Roster!$D$3=VLOOKUP(C2,Roster!$L$5:$R$72,4,FALSE)),"R","")</f>
        <v/>
      </c>
      <c r="B2" s="56" t="s">
        <v>112</v>
      </c>
      <c r="C2" s="286" t="s">
        <v>52</v>
      </c>
      <c r="D2" s="287"/>
      <c r="E2" s="287"/>
      <c r="F2" s="288"/>
      <c r="G2" s="57"/>
      <c r="H2" s="289" t="s">
        <v>113</v>
      </c>
      <c r="I2" s="289"/>
      <c r="J2" s="289"/>
      <c r="K2" s="290">
        <v>43077</v>
      </c>
      <c r="L2" s="290"/>
      <c r="M2" s="290"/>
      <c r="O2" s="54"/>
      <c r="P2" s="54"/>
      <c r="Q2" s="54"/>
      <c r="R2" s="54"/>
      <c r="S2" s="54"/>
      <c r="T2" s="54"/>
      <c r="X2" s="139" t="str">
        <f>IF(OR($H$4=1,$J$4=1),CONCATENATE($C$2,": ",MONTH($K$2),"/",DAY($K$2),"/",YEAR($K$2)-2000, " **" ),CONCATENATE($C$2,": ",MONTH($K$2),"/",DAY($K$2),"/",YEAR($K$2)-2000))</f>
        <v>Hulett: 12/8/17</v>
      </c>
      <c r="Z2" s="139">
        <v>8</v>
      </c>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94, Hulett 54 </v>
      </c>
    </row>
    <row r="4" spans="1:28" ht="13.5" thickBot="1" x14ac:dyDescent="0.35">
      <c r="B4" s="56" t="s">
        <v>118</v>
      </c>
      <c r="C4" s="22">
        <v>94</v>
      </c>
      <c r="D4" s="22">
        <v>54</v>
      </c>
      <c r="E4" s="89"/>
      <c r="G4" s="60">
        <f>IF(OR($L$4=1,$C$4&gt;$D$4),1,"")</f>
        <v>1</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c r="AB6" s="140"/>
    </row>
    <row r="7" spans="1:28" s="63" customFormat="1" ht="15.6" x14ac:dyDescent="0.35">
      <c r="A7" s="63">
        <f>IF(Roster!A7&lt;&gt;"",Roster!A7,"")</f>
        <v>24</v>
      </c>
      <c r="B7" s="64" t="str">
        <f>IF(OR(Roster!A7&lt;&gt;"",Roster!B7&lt;&gt;""),PROPER(Roster!B7),"")</f>
        <v>Payton Watt</v>
      </c>
      <c r="C7" s="23">
        <v>1</v>
      </c>
      <c r="D7" s="24"/>
      <c r="E7" s="25">
        <v>4</v>
      </c>
      <c r="F7" s="26">
        <v>8</v>
      </c>
      <c r="G7" s="27">
        <v>13</v>
      </c>
      <c r="H7" s="24">
        <v>3</v>
      </c>
      <c r="I7" s="25">
        <v>4</v>
      </c>
      <c r="J7" s="28"/>
      <c r="K7" s="28">
        <v>3</v>
      </c>
      <c r="L7" s="28">
        <v>5</v>
      </c>
      <c r="M7" s="29">
        <v>3</v>
      </c>
      <c r="N7" s="28"/>
      <c r="O7" s="28">
        <v>2</v>
      </c>
      <c r="P7" s="30">
        <v>4</v>
      </c>
      <c r="Q7" s="65">
        <f>IF(H7+2*F7+3*D7&gt;0,H7+2*F7+3*D7,0)</f>
        <v>19</v>
      </c>
      <c r="R7" s="66">
        <f>IF(E7&gt;0,D7/E7,"")</f>
        <v>0</v>
      </c>
      <c r="S7" s="66">
        <f>IF(G7&gt;0,F7/G7,"")</f>
        <v>0.61538461538461542</v>
      </c>
      <c r="T7" s="67">
        <f>IF(I7&gt;0,H7/I7,"")</f>
        <v>0.75</v>
      </c>
      <c r="U7" s="68">
        <f>IF(OR(E7&gt;0,G7 &gt;0),(D7+F7)/(E7+G7),"")</f>
        <v>0.47058823529411764</v>
      </c>
      <c r="V7" s="141">
        <f>IF(E7+G7&gt;0,E7+G7,"")</f>
        <v>17</v>
      </c>
      <c r="W7" s="141">
        <f>IF(J7+K7&gt;0,J7+K7,"")</f>
        <v>3</v>
      </c>
      <c r="X7" s="142">
        <f>IF(V7&gt;=$Z$2,U7,0)</f>
        <v>0.47058823529411764</v>
      </c>
      <c r="Y7" s="142">
        <f>IF(I7&gt;=$Z$2,T7,0)</f>
        <v>0</v>
      </c>
      <c r="Z7" s="141" t="str">
        <f>B7</f>
        <v>Payton Watt</v>
      </c>
      <c r="AA7" s="143" t="str">
        <f>IFERROR(IF(FIND(" ",$B7,1),CONCATENATE(LEFT($B7,1)," ",RIGHT($B7,LEN($B7)-FIND(" ",$B7,1)),", ",$A7),CONCATENATE($B7,", ",$A7)),"")</f>
        <v>P Watt, 24</v>
      </c>
      <c r="AB7" s="143"/>
    </row>
    <row r="8" spans="1:28" s="63" customFormat="1" ht="15.6" x14ac:dyDescent="0.35">
      <c r="A8" s="63">
        <f>IF(Roster!A8&lt;&gt;"",Roster!A8,"")</f>
        <v>20</v>
      </c>
      <c r="B8" s="70" t="str">
        <f>IF(OR(Roster!A8&lt;&gt;"",Roster!B8&lt;&gt;""),PROPER(Roster!B8),"")</f>
        <v>Dillon Barritt</v>
      </c>
      <c r="C8" s="31">
        <v>1</v>
      </c>
      <c r="D8" s="32">
        <v>1</v>
      </c>
      <c r="E8" s="33">
        <v>4</v>
      </c>
      <c r="F8" s="34">
        <v>5</v>
      </c>
      <c r="G8" s="35">
        <v>7</v>
      </c>
      <c r="H8" s="32"/>
      <c r="I8" s="33"/>
      <c r="J8" s="36">
        <v>1</v>
      </c>
      <c r="K8" s="36"/>
      <c r="L8" s="36">
        <v>3</v>
      </c>
      <c r="M8" s="36">
        <v>2</v>
      </c>
      <c r="N8" s="36"/>
      <c r="O8" s="36">
        <v>1</v>
      </c>
      <c r="P8" s="37">
        <v>3</v>
      </c>
      <c r="Q8" s="71">
        <f t="shared" ref="Q8:Q30" si="0">IF(H8+2*F8+3*D8&gt;0,H8+2*F8+3*D8,0)</f>
        <v>13</v>
      </c>
      <c r="R8" s="72">
        <f t="shared" ref="R8:R30" si="1">IF(E8&gt;0,D8/E8,"")</f>
        <v>0.25</v>
      </c>
      <c r="S8" s="72">
        <f t="shared" ref="S8:S30" si="2">IF(G8&gt;0,F8/G8,"")</f>
        <v>0.7142857142857143</v>
      </c>
      <c r="T8" s="72" t="str">
        <f t="shared" ref="T8:T30" si="3">IF(I8&gt;0,H8/I8,"")</f>
        <v/>
      </c>
      <c r="U8" s="73">
        <f t="shared" ref="U8:U30" si="4">IF(OR(E8&gt;0,G8 &gt;0),(D8+F8)/(E8+G8),"")</f>
        <v>0.54545454545454541</v>
      </c>
      <c r="V8" s="141">
        <f t="shared" ref="V8:V30" si="5">IF(E8+G8&gt;0,E8+G8,"")</f>
        <v>11</v>
      </c>
      <c r="W8" s="141">
        <f t="shared" ref="W8:W30" si="6">IF(J8+K8&gt;0,J8+K8,"")</f>
        <v>1</v>
      </c>
      <c r="X8" s="142">
        <f t="shared" ref="X8:X32" si="7">IF(V8&gt;=$Z$2,U8,0)</f>
        <v>0.54545454545454541</v>
      </c>
      <c r="Y8" s="142">
        <f t="shared" ref="Y8:Y32" si="8">IF(I8&gt;=$Z$2,T8,0)</f>
        <v>0</v>
      </c>
      <c r="Z8" s="141" t="str">
        <f t="shared" ref="Z8:Z30" si="9">B8</f>
        <v>Dillon Barritt</v>
      </c>
      <c r="AA8" s="143" t="str">
        <f t="shared" ref="AA8:AA29" si="10">IFERROR(IF(FIND(" ",$B8,1),CONCATENATE(LEFT($B8,1)," ",RIGHT($B8,LEN($B8)-FIND(" ",$B8,1)),", ",$A8),CONCATENATE($B8,", ",$A8)),"")</f>
        <v>D Barritt, 20</v>
      </c>
      <c r="AB8" s="143"/>
    </row>
    <row r="9" spans="1:28" s="63" customFormat="1" ht="15.6" x14ac:dyDescent="0.35">
      <c r="A9" s="63">
        <f>IF(Roster!A9&lt;&gt;"",Roster!A9,"")</f>
        <v>14</v>
      </c>
      <c r="B9" s="64" t="str">
        <f>IF(OR(Roster!A9&lt;&gt;"",Roster!B9&lt;&gt;""),PROPER(Roster!B9),"")</f>
        <v>Dawson Butts</v>
      </c>
      <c r="C9" s="23">
        <v>1</v>
      </c>
      <c r="D9" s="38"/>
      <c r="E9" s="39"/>
      <c r="F9" s="26">
        <v>2</v>
      </c>
      <c r="G9" s="40">
        <v>6</v>
      </c>
      <c r="H9" s="38">
        <v>0</v>
      </c>
      <c r="I9" s="39">
        <v>2</v>
      </c>
      <c r="J9" s="41">
        <v>4</v>
      </c>
      <c r="K9" s="41">
        <v>3</v>
      </c>
      <c r="L9" s="41">
        <v>4</v>
      </c>
      <c r="M9" s="28">
        <v>4</v>
      </c>
      <c r="N9" s="28"/>
      <c r="O9" s="28"/>
      <c r="P9" s="42">
        <v>3</v>
      </c>
      <c r="Q9" s="74">
        <f t="shared" si="0"/>
        <v>4</v>
      </c>
      <c r="R9" s="66" t="str">
        <f t="shared" si="1"/>
        <v/>
      </c>
      <c r="S9" s="66">
        <f t="shared" si="2"/>
        <v>0.33333333333333331</v>
      </c>
      <c r="T9" s="66">
        <f t="shared" si="3"/>
        <v>0</v>
      </c>
      <c r="U9" s="68">
        <f t="shared" si="4"/>
        <v>0.33333333333333331</v>
      </c>
      <c r="V9" s="141">
        <f t="shared" si="5"/>
        <v>6</v>
      </c>
      <c r="W9" s="141">
        <f t="shared" si="6"/>
        <v>7</v>
      </c>
      <c r="X9" s="142">
        <f t="shared" si="7"/>
        <v>0</v>
      </c>
      <c r="Y9" s="142">
        <f t="shared" si="8"/>
        <v>0</v>
      </c>
      <c r="Z9" s="141" t="str">
        <f t="shared" si="9"/>
        <v>Dawson Butts</v>
      </c>
      <c r="AA9" s="143" t="str">
        <f t="shared" si="10"/>
        <v>D Butts, 14</v>
      </c>
      <c r="AB9" s="143"/>
    </row>
    <row r="10" spans="1:28" s="63" customFormat="1" ht="15.6" x14ac:dyDescent="0.35">
      <c r="A10" s="63">
        <f>IF(Roster!A10&lt;&gt;"",Roster!A10,"")</f>
        <v>12</v>
      </c>
      <c r="B10" s="70" t="str">
        <f>IF(OR(Roster!A10&lt;&gt;"",Roster!B10&lt;&gt;""),PROPER(Roster!B10),"")</f>
        <v>Jayden Caylor</v>
      </c>
      <c r="C10" s="31">
        <v>1</v>
      </c>
      <c r="D10" s="32"/>
      <c r="E10" s="33"/>
      <c r="F10" s="34">
        <v>6</v>
      </c>
      <c r="G10" s="35">
        <v>9</v>
      </c>
      <c r="H10" s="32">
        <v>0</v>
      </c>
      <c r="I10" s="33">
        <v>1</v>
      </c>
      <c r="J10" s="36">
        <v>5</v>
      </c>
      <c r="K10" s="36">
        <v>3</v>
      </c>
      <c r="L10" s="36">
        <v>4</v>
      </c>
      <c r="M10" s="36">
        <v>3</v>
      </c>
      <c r="N10" s="36"/>
      <c r="O10" s="36">
        <v>2</v>
      </c>
      <c r="P10" s="37">
        <v>4</v>
      </c>
      <c r="Q10" s="71">
        <f t="shared" si="0"/>
        <v>12</v>
      </c>
      <c r="R10" s="72" t="str">
        <f t="shared" si="1"/>
        <v/>
      </c>
      <c r="S10" s="72">
        <f t="shared" si="2"/>
        <v>0.66666666666666663</v>
      </c>
      <c r="T10" s="72">
        <f t="shared" si="3"/>
        <v>0</v>
      </c>
      <c r="U10" s="73">
        <f t="shared" si="4"/>
        <v>0.66666666666666663</v>
      </c>
      <c r="V10" s="141">
        <f t="shared" si="5"/>
        <v>9</v>
      </c>
      <c r="W10" s="141">
        <f t="shared" si="6"/>
        <v>8</v>
      </c>
      <c r="X10" s="142">
        <f t="shared" si="7"/>
        <v>0.66666666666666663</v>
      </c>
      <c r="Y10" s="142">
        <f t="shared" si="8"/>
        <v>0</v>
      </c>
      <c r="Z10" s="141" t="str">
        <f t="shared" si="9"/>
        <v>Jayden Caylor</v>
      </c>
      <c r="AA10" s="143" t="str">
        <f t="shared" si="10"/>
        <v>J Caylor, 12</v>
      </c>
      <c r="AB10" s="143"/>
    </row>
    <row r="11" spans="1:28" s="63" customFormat="1" ht="15.6" x14ac:dyDescent="0.35">
      <c r="A11" s="63">
        <f>IF(Roster!A11&lt;&gt;"",Roster!A11,"")</f>
        <v>23</v>
      </c>
      <c r="B11" s="64" t="str">
        <f>IF(OR(Roster!A11&lt;&gt;"",Roster!B11&lt;&gt;""),PROPER(Roster!B11),"")</f>
        <v>Clayton Louderback</v>
      </c>
      <c r="C11" s="23">
        <v>1</v>
      </c>
      <c r="D11" s="38">
        <v>1</v>
      </c>
      <c r="E11" s="39">
        <v>3</v>
      </c>
      <c r="F11" s="26">
        <v>3</v>
      </c>
      <c r="G11" s="40">
        <v>8</v>
      </c>
      <c r="H11" s="38">
        <v>2</v>
      </c>
      <c r="I11" s="39">
        <v>4</v>
      </c>
      <c r="J11" s="41">
        <v>1</v>
      </c>
      <c r="K11" s="41">
        <v>7</v>
      </c>
      <c r="L11" s="41">
        <v>2</v>
      </c>
      <c r="M11" s="28">
        <v>3</v>
      </c>
      <c r="N11" s="28"/>
      <c r="O11" s="28">
        <v>1</v>
      </c>
      <c r="P11" s="42">
        <v>2</v>
      </c>
      <c r="Q11" s="74">
        <f t="shared" si="0"/>
        <v>11</v>
      </c>
      <c r="R11" s="66">
        <f t="shared" si="1"/>
        <v>0.33333333333333331</v>
      </c>
      <c r="S11" s="66">
        <f t="shared" si="2"/>
        <v>0.375</v>
      </c>
      <c r="T11" s="66">
        <f t="shared" si="3"/>
        <v>0.5</v>
      </c>
      <c r="U11" s="68">
        <f t="shared" si="4"/>
        <v>0.36363636363636365</v>
      </c>
      <c r="V11" s="141">
        <f t="shared" si="5"/>
        <v>11</v>
      </c>
      <c r="W11" s="141">
        <f t="shared" si="6"/>
        <v>8</v>
      </c>
      <c r="X11" s="142">
        <f t="shared" si="7"/>
        <v>0.36363636363636365</v>
      </c>
      <c r="Y11" s="142">
        <f t="shared" si="8"/>
        <v>0</v>
      </c>
      <c r="Z11" s="141" t="str">
        <f t="shared" si="9"/>
        <v>Clayton Louderback</v>
      </c>
      <c r="AA11" s="143" t="str">
        <f t="shared" si="10"/>
        <v>C Louderback, 23</v>
      </c>
      <c r="AB11" s="143"/>
    </row>
    <row r="12" spans="1:28" s="63" customFormat="1" ht="15.6" x14ac:dyDescent="0.35">
      <c r="A12" s="63">
        <f>IF(Roster!A12&lt;&gt;"",Roster!A12,"")</f>
        <v>10</v>
      </c>
      <c r="B12" s="70" t="str">
        <f>IF(OR(Roster!A12&lt;&gt;"",Roster!B12&lt;&gt;""),PROPER(Roster!B12),"")</f>
        <v>Jess Claycomb</v>
      </c>
      <c r="C12" s="31">
        <v>1</v>
      </c>
      <c r="D12" s="32">
        <v>2</v>
      </c>
      <c r="E12" s="33">
        <v>2</v>
      </c>
      <c r="F12" s="34">
        <v>7</v>
      </c>
      <c r="G12" s="35">
        <v>8</v>
      </c>
      <c r="H12" s="32">
        <v>2</v>
      </c>
      <c r="I12" s="33">
        <v>2</v>
      </c>
      <c r="J12" s="36">
        <v>1</v>
      </c>
      <c r="K12" s="36">
        <v>1</v>
      </c>
      <c r="L12" s="36">
        <v>1</v>
      </c>
      <c r="M12" s="36">
        <v>1</v>
      </c>
      <c r="N12" s="36"/>
      <c r="O12" s="36"/>
      <c r="P12" s="37">
        <v>4</v>
      </c>
      <c r="Q12" s="71">
        <f t="shared" si="0"/>
        <v>22</v>
      </c>
      <c r="R12" s="72">
        <f t="shared" si="1"/>
        <v>1</v>
      </c>
      <c r="S12" s="72">
        <f t="shared" si="2"/>
        <v>0.875</v>
      </c>
      <c r="T12" s="72">
        <f t="shared" si="3"/>
        <v>1</v>
      </c>
      <c r="U12" s="73">
        <f t="shared" si="4"/>
        <v>0.9</v>
      </c>
      <c r="V12" s="141">
        <f t="shared" si="5"/>
        <v>10</v>
      </c>
      <c r="W12" s="141">
        <f t="shared" si="6"/>
        <v>2</v>
      </c>
      <c r="X12" s="142">
        <f t="shared" si="7"/>
        <v>0.9</v>
      </c>
      <c r="Y12" s="142">
        <f t="shared" si="8"/>
        <v>0</v>
      </c>
      <c r="Z12" s="141" t="str">
        <f t="shared" si="9"/>
        <v>Jess Claycomb</v>
      </c>
      <c r="AA12" s="143" t="str">
        <f t="shared" si="10"/>
        <v>J Claycomb, 10</v>
      </c>
      <c r="AB12" s="143"/>
    </row>
    <row r="13" spans="1:28" s="63" customFormat="1" ht="15.6" x14ac:dyDescent="0.35">
      <c r="A13" s="63">
        <f>IF(Roster!A13&lt;&gt;"",Roster!A13,"")</f>
        <v>4</v>
      </c>
      <c r="B13" s="64" t="str">
        <f>IF(OR(Roster!A13&lt;&gt;"",Roster!B13&lt;&gt;""),PROPER(Roster!B13),"")</f>
        <v>Maxx Cowger</v>
      </c>
      <c r="C13" s="23">
        <v>1</v>
      </c>
      <c r="D13" s="38"/>
      <c r="E13" s="39"/>
      <c r="F13" s="26">
        <v>1</v>
      </c>
      <c r="G13" s="40">
        <v>2</v>
      </c>
      <c r="H13" s="38">
        <v>5</v>
      </c>
      <c r="I13" s="39">
        <v>6</v>
      </c>
      <c r="J13" s="41">
        <v>2</v>
      </c>
      <c r="K13" s="41">
        <v>1</v>
      </c>
      <c r="L13" s="41">
        <v>1</v>
      </c>
      <c r="M13" s="28">
        <v>1</v>
      </c>
      <c r="N13" s="28"/>
      <c r="O13" s="28">
        <v>3</v>
      </c>
      <c r="P13" s="42">
        <v>2</v>
      </c>
      <c r="Q13" s="74">
        <f t="shared" si="0"/>
        <v>7</v>
      </c>
      <c r="R13" s="66" t="str">
        <f t="shared" si="1"/>
        <v/>
      </c>
      <c r="S13" s="66">
        <f t="shared" si="2"/>
        <v>0.5</v>
      </c>
      <c r="T13" s="66">
        <f t="shared" si="3"/>
        <v>0.83333333333333337</v>
      </c>
      <c r="U13" s="68">
        <f t="shared" si="4"/>
        <v>0.5</v>
      </c>
      <c r="V13" s="141">
        <f t="shared" si="5"/>
        <v>2</v>
      </c>
      <c r="W13" s="141">
        <f t="shared" si="6"/>
        <v>3</v>
      </c>
      <c r="X13" s="142">
        <f t="shared" si="7"/>
        <v>0</v>
      </c>
      <c r="Y13" s="142">
        <f t="shared" si="8"/>
        <v>0</v>
      </c>
      <c r="Z13" s="141" t="str">
        <f t="shared" si="9"/>
        <v>Maxx Cowger</v>
      </c>
      <c r="AA13" s="143" t="str">
        <f t="shared" si="10"/>
        <v>M Cowger, 4</v>
      </c>
      <c r="AB13" s="143"/>
    </row>
    <row r="14" spans="1:28" s="63" customFormat="1" ht="15.6" x14ac:dyDescent="0.35">
      <c r="A14" s="63">
        <f>IF(Roster!A14&lt;&gt;"",Roster!A14,"")</f>
        <v>22</v>
      </c>
      <c r="B14" s="70" t="str">
        <f>IF(OR(Roster!A14&lt;&gt;"",Roster!B14&lt;&gt;""),PROPER(Roster!B14),"")</f>
        <v>Brayden Bruce</v>
      </c>
      <c r="C14" s="31">
        <v>1</v>
      </c>
      <c r="D14" s="32">
        <v>0</v>
      </c>
      <c r="E14" s="33">
        <v>1</v>
      </c>
      <c r="F14" s="34">
        <v>2</v>
      </c>
      <c r="G14" s="35">
        <v>2</v>
      </c>
      <c r="H14" s="32">
        <v>2</v>
      </c>
      <c r="I14" s="33">
        <v>2</v>
      </c>
      <c r="J14" s="36"/>
      <c r="K14" s="36">
        <v>5</v>
      </c>
      <c r="L14" s="36">
        <v>5</v>
      </c>
      <c r="M14" s="36">
        <v>1</v>
      </c>
      <c r="N14" s="36"/>
      <c r="O14" s="36">
        <v>1</v>
      </c>
      <c r="P14" s="37">
        <v>3</v>
      </c>
      <c r="Q14" s="71">
        <f t="shared" si="0"/>
        <v>6</v>
      </c>
      <c r="R14" s="72">
        <f t="shared" si="1"/>
        <v>0</v>
      </c>
      <c r="S14" s="72">
        <f t="shared" si="2"/>
        <v>1</v>
      </c>
      <c r="T14" s="72">
        <f t="shared" si="3"/>
        <v>1</v>
      </c>
      <c r="U14" s="73">
        <f t="shared" si="4"/>
        <v>0.66666666666666663</v>
      </c>
      <c r="V14" s="141">
        <f t="shared" si="5"/>
        <v>3</v>
      </c>
      <c r="W14" s="141">
        <f t="shared" si="6"/>
        <v>5</v>
      </c>
      <c r="X14" s="142">
        <f t="shared" si="7"/>
        <v>0</v>
      </c>
      <c r="Y14" s="142">
        <f t="shared" si="8"/>
        <v>0</v>
      </c>
      <c r="Z14" s="141" t="str">
        <f t="shared" si="9"/>
        <v>Brayden Bruce</v>
      </c>
      <c r="AA14" s="143" t="str">
        <f t="shared" si="10"/>
        <v>B Bruce, 22</v>
      </c>
      <c r="AB14" s="143"/>
    </row>
    <row r="15" spans="1:28" s="63" customFormat="1" ht="15.6" x14ac:dyDescent="0.35">
      <c r="A15" s="63">
        <f>IF(Roster!A15&lt;&gt;"",Roster!A15,"")</f>
        <v>30</v>
      </c>
      <c r="B15" s="64" t="str">
        <f>IF(OR(Roster!A15&lt;&gt;"",Roster!B15&lt;&gt;""),PROPER(Roster!B15),"")</f>
        <v>Jo Bishop</v>
      </c>
      <c r="C15" s="23">
        <v>1</v>
      </c>
      <c r="D15" s="38"/>
      <c r="E15" s="39"/>
      <c r="F15" s="26"/>
      <c r="G15" s="40"/>
      <c r="H15" s="38"/>
      <c r="I15" s="39"/>
      <c r="J15" s="41">
        <v>1</v>
      </c>
      <c r="K15" s="41">
        <v>1</v>
      </c>
      <c r="L15" s="41">
        <v>1</v>
      </c>
      <c r="M15" s="28"/>
      <c r="N15" s="28"/>
      <c r="O15" s="28"/>
      <c r="P15" s="42">
        <v>1</v>
      </c>
      <c r="Q15" s="74">
        <f t="shared" si="0"/>
        <v>0</v>
      </c>
      <c r="R15" s="66" t="str">
        <f t="shared" si="1"/>
        <v/>
      </c>
      <c r="S15" s="66" t="str">
        <f t="shared" si="2"/>
        <v/>
      </c>
      <c r="T15" s="66" t="str">
        <f t="shared" si="3"/>
        <v/>
      </c>
      <c r="U15" s="68" t="str">
        <f t="shared" si="4"/>
        <v/>
      </c>
      <c r="V15" s="141" t="str">
        <f t="shared" si="5"/>
        <v/>
      </c>
      <c r="W15" s="141">
        <f t="shared" si="6"/>
        <v>2</v>
      </c>
      <c r="X15" s="142" t="str">
        <f t="shared" si="7"/>
        <v/>
      </c>
      <c r="Y15" s="142">
        <f t="shared" si="8"/>
        <v>0</v>
      </c>
      <c r="Z15" s="141" t="str">
        <f t="shared" si="9"/>
        <v>Jo Bishop</v>
      </c>
      <c r="AA15" s="143" t="str">
        <f t="shared" si="10"/>
        <v>J Bishop, 30</v>
      </c>
      <c r="AB15" s="143"/>
    </row>
    <row r="16" spans="1:28" s="63" customFormat="1" ht="15.6" x14ac:dyDescent="0.35">
      <c r="A16" s="63">
        <f>IF(Roster!A16&lt;&gt;"",Roster!A16,"")</f>
        <v>33</v>
      </c>
      <c r="B16" s="70" t="str">
        <f>IF(OR(Roster!A16&lt;&gt;"",Roster!B16&lt;&gt;""),PROPER(Roster!B16),"")</f>
        <v>Nolan Turner</v>
      </c>
      <c r="C16" s="31">
        <v>1</v>
      </c>
      <c r="D16" s="32"/>
      <c r="E16" s="33"/>
      <c r="F16" s="34"/>
      <c r="G16" s="35"/>
      <c r="H16" s="32"/>
      <c r="I16" s="33">
        <v>2</v>
      </c>
      <c r="J16" s="36">
        <v>1</v>
      </c>
      <c r="K16" s="36">
        <v>1</v>
      </c>
      <c r="L16" s="36"/>
      <c r="M16" s="36"/>
      <c r="N16" s="36"/>
      <c r="O16" s="36">
        <v>1</v>
      </c>
      <c r="P16" s="37"/>
      <c r="Q16" s="71">
        <f t="shared" si="0"/>
        <v>0</v>
      </c>
      <c r="R16" s="72" t="str">
        <f t="shared" si="1"/>
        <v/>
      </c>
      <c r="S16" s="72" t="str">
        <f t="shared" si="2"/>
        <v/>
      </c>
      <c r="T16" s="72">
        <f t="shared" si="3"/>
        <v>0</v>
      </c>
      <c r="U16" s="73" t="str">
        <f t="shared" si="4"/>
        <v/>
      </c>
      <c r="V16" s="141" t="str">
        <f t="shared" si="5"/>
        <v/>
      </c>
      <c r="W16" s="141">
        <f t="shared" si="6"/>
        <v>2</v>
      </c>
      <c r="X16" s="142" t="str">
        <f t="shared" si="7"/>
        <v/>
      </c>
      <c r="Y16" s="142">
        <f t="shared" si="8"/>
        <v>0</v>
      </c>
      <c r="Z16" s="141" t="str">
        <f t="shared" si="9"/>
        <v>Nolan Turner</v>
      </c>
      <c r="AA16" s="143" t="str">
        <f t="shared" si="10"/>
        <v>N Turner, 33</v>
      </c>
      <c r="AB16" s="143"/>
    </row>
    <row r="17" spans="1:28"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f t="shared" si="0"/>
        <v>0</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c r="AB17" s="143"/>
    </row>
    <row r="18" spans="1:28" s="63" customFormat="1" ht="15.6" x14ac:dyDescent="0.35">
      <c r="A18" s="63">
        <f>IF(Roster!A18&lt;&gt;"",Roster!A18,"")</f>
        <v>40</v>
      </c>
      <c r="B18" s="70" t="str">
        <f>IF(OR(Roster!A18&lt;&gt;"",Roster!B18&lt;&gt;""),PROPER(Roster!B18),"")</f>
        <v>Jace Bruce</v>
      </c>
      <c r="C18" s="31">
        <v>1</v>
      </c>
      <c r="D18" s="32"/>
      <c r="E18" s="33">
        <v>2</v>
      </c>
      <c r="F18" s="34"/>
      <c r="G18" s="35">
        <v>1</v>
      </c>
      <c r="H18" s="32"/>
      <c r="I18" s="33"/>
      <c r="J18" s="36"/>
      <c r="K18" s="36"/>
      <c r="L18" s="36">
        <v>2</v>
      </c>
      <c r="M18" s="36">
        <v>2</v>
      </c>
      <c r="N18" s="36"/>
      <c r="O18" s="36">
        <v>2</v>
      </c>
      <c r="P18" s="37"/>
      <c r="Q18" s="71">
        <f t="shared" si="0"/>
        <v>0</v>
      </c>
      <c r="R18" s="72">
        <f t="shared" si="1"/>
        <v>0</v>
      </c>
      <c r="S18" s="72">
        <f t="shared" si="2"/>
        <v>0</v>
      </c>
      <c r="T18" s="72" t="str">
        <f t="shared" si="3"/>
        <v/>
      </c>
      <c r="U18" s="73">
        <f t="shared" si="4"/>
        <v>0</v>
      </c>
      <c r="V18" s="141">
        <f t="shared" si="5"/>
        <v>3</v>
      </c>
      <c r="W18" s="141" t="str">
        <f t="shared" si="6"/>
        <v/>
      </c>
      <c r="X18" s="142">
        <f t="shared" si="7"/>
        <v>0</v>
      </c>
      <c r="Y18" s="142">
        <f t="shared" si="8"/>
        <v>0</v>
      </c>
      <c r="Z18" s="141" t="str">
        <f t="shared" si="9"/>
        <v>Jace Bruce</v>
      </c>
      <c r="AA18" s="143" t="str">
        <f t="shared" si="10"/>
        <v>J Bruce, 40</v>
      </c>
      <c r="AB18" s="143"/>
    </row>
    <row r="19" spans="1:28"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f t="shared" si="0"/>
        <v>0</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c r="AB19" s="143"/>
    </row>
    <row r="20" spans="1:28" s="63" customFormat="1" ht="15.6" x14ac:dyDescent="0.3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f t="shared" si="0"/>
        <v>0</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c r="AB20" s="143"/>
    </row>
    <row r="21" spans="1:28"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f t="shared" si="0"/>
        <v>0</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c r="AB21" s="143"/>
    </row>
    <row r="22" spans="1:28"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f t="shared" si="0"/>
        <v>0</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c r="AB22" s="143"/>
    </row>
    <row r="23" spans="1:28"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f t="shared" si="0"/>
        <v>0</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c r="AB23" s="143"/>
    </row>
    <row r="24" spans="1:28"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f t="shared" si="0"/>
        <v>0</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c r="AB24" s="143"/>
    </row>
    <row r="25" spans="1:28"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f t="shared" si="0"/>
        <v>0</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c r="AB25" s="143"/>
    </row>
    <row r="26" spans="1:28"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f t="shared" si="0"/>
        <v>0</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c r="AB26" s="143"/>
    </row>
    <row r="27" spans="1:28"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f t="shared" si="0"/>
        <v>0</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c r="AB27" s="143"/>
    </row>
    <row r="28" spans="1:28"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f t="shared" si="0"/>
        <v>0</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c r="AB28" s="143"/>
    </row>
    <row r="29" spans="1:28"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f t="shared" si="0"/>
        <v>0</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c r="AB29" s="143"/>
    </row>
    <row r="30" spans="1:28"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f t="shared" si="0"/>
        <v>0</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c r="AB30" s="143"/>
    </row>
    <row r="31" spans="1:28" s="63" customFormat="1" ht="16.5" thickBot="1" x14ac:dyDescent="0.3">
      <c r="B31" s="77" t="s">
        <v>144</v>
      </c>
      <c r="C31" s="46">
        <f>IF(COUNTA($C$7:$C$30)&gt;0,1,"")</f>
        <v>1</v>
      </c>
      <c r="D31" s="78">
        <f>SUM(D7:D30)</f>
        <v>4</v>
      </c>
      <c r="E31" s="79">
        <f t="shared" ref="E31:N31" si="11">SUM(E7:E30)</f>
        <v>16</v>
      </c>
      <c r="F31" s="78">
        <f t="shared" si="11"/>
        <v>34</v>
      </c>
      <c r="G31" s="80">
        <f t="shared" si="11"/>
        <v>56</v>
      </c>
      <c r="H31" s="79">
        <f t="shared" si="11"/>
        <v>14</v>
      </c>
      <c r="I31" s="80">
        <f t="shared" si="11"/>
        <v>23</v>
      </c>
      <c r="J31" s="79">
        <f t="shared" si="11"/>
        <v>16</v>
      </c>
      <c r="K31" s="79">
        <f t="shared" si="11"/>
        <v>25</v>
      </c>
      <c r="L31" s="79">
        <f t="shared" si="11"/>
        <v>28</v>
      </c>
      <c r="M31" s="79">
        <f t="shared" si="11"/>
        <v>20</v>
      </c>
      <c r="N31" s="79">
        <f t="shared" si="11"/>
        <v>0</v>
      </c>
      <c r="O31" s="79">
        <f>SUM(O7:O30)</f>
        <v>13</v>
      </c>
      <c r="P31" s="81">
        <f>SUM(P7:P30)</f>
        <v>26</v>
      </c>
      <c r="Q31" s="82">
        <f>IF(H31+2*F31+3*D31&gt;0,H31+2*F31+3*D31,IF(C4&gt;0,C4,""))</f>
        <v>94</v>
      </c>
      <c r="R31" s="83">
        <f>IF(E31&gt;0,D31/E31,"")</f>
        <v>0.25</v>
      </c>
      <c r="S31" s="83">
        <f>IF(G31&gt;0,F31/G31,"")</f>
        <v>0.6071428571428571</v>
      </c>
      <c r="T31" s="83">
        <f>IF(I31&gt;0,H31/I31,"")</f>
        <v>0.60869565217391308</v>
      </c>
      <c r="U31" s="84">
        <f>IF(OR(E31&gt;0,G31 &gt;0),(D31+F31)/(E31+G31),"")</f>
        <v>0.52777777777777779</v>
      </c>
      <c r="V31" s="141">
        <f>IF(E31+G31&gt;0,E31+G31,"")</f>
        <v>72</v>
      </c>
      <c r="W31" s="141">
        <f>IF(J31+K31&gt;0,J31+K31,"")</f>
        <v>41</v>
      </c>
      <c r="X31" s="142">
        <f t="shared" si="7"/>
        <v>0.52777777777777779</v>
      </c>
      <c r="Y31" s="142">
        <f>IF(I31&gt;=$Z$2,T31,0)</f>
        <v>0.60869565217391308</v>
      </c>
      <c r="Z31" s="141"/>
      <c r="AA31" s="143"/>
      <c r="AB31" s="143"/>
    </row>
    <row r="32" spans="1:28" s="63" customFormat="1" ht="17.25" thickTop="1" thickBot="1" x14ac:dyDescent="0.3">
      <c r="B32" s="85" t="s">
        <v>145</v>
      </c>
      <c r="C32" s="47">
        <f>IF(SUM(D32:P32)&gt;0,1,"")</f>
        <v>1</v>
      </c>
      <c r="D32" s="48">
        <v>8</v>
      </c>
      <c r="E32" s="49">
        <v>21</v>
      </c>
      <c r="F32" s="48">
        <v>13</v>
      </c>
      <c r="G32" s="50">
        <v>28</v>
      </c>
      <c r="H32" s="49">
        <v>4</v>
      </c>
      <c r="I32" s="50">
        <v>21</v>
      </c>
      <c r="J32" s="49">
        <v>11</v>
      </c>
      <c r="K32" s="49">
        <v>25</v>
      </c>
      <c r="L32" s="49">
        <v>8</v>
      </c>
      <c r="M32" s="49">
        <v>3</v>
      </c>
      <c r="N32" s="49">
        <v>3</v>
      </c>
      <c r="O32" s="49">
        <v>33</v>
      </c>
      <c r="P32" s="51">
        <v>20</v>
      </c>
      <c r="Q32" s="86">
        <f>IF(H32+2*F32+3*D32&gt;0,H32+2*F32+3*D32,IF(D4&gt;0,D4,""))</f>
        <v>54</v>
      </c>
      <c r="R32" s="87">
        <f>IF(E32&gt;0,D32/E32,"")</f>
        <v>0.38095238095238093</v>
      </c>
      <c r="S32" s="87">
        <f>IF(G32&gt;0,F32/G32,"")</f>
        <v>0.4642857142857143</v>
      </c>
      <c r="T32" s="87">
        <f>IF(I32&gt;0,H32/I32,"")</f>
        <v>0.19047619047619047</v>
      </c>
      <c r="U32" s="88">
        <f>IF(OR(E32&gt;0,G32 &gt;0),(D32+F32)/(E32+G32),"")</f>
        <v>0.42857142857142855</v>
      </c>
      <c r="V32" s="141">
        <f>IF(E32+G32&gt;0,E32+G32,"")</f>
        <v>49</v>
      </c>
      <c r="W32" s="141">
        <f>IF(J32+K32&gt;0,J32+K32,"")</f>
        <v>36</v>
      </c>
      <c r="X32" s="142">
        <f t="shared" si="7"/>
        <v>0.42857142857142855</v>
      </c>
      <c r="Y32" s="142">
        <f t="shared" si="8"/>
        <v>0.19047619047619047</v>
      </c>
      <c r="Z32" s="143"/>
      <c r="AA32" s="143"/>
      <c r="AB32" s="143"/>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22</v>
      </c>
      <c r="C36" s="189" t="str">
        <f t="array" ref="C36">IFERROR(INDEX($AA$7:$AA$30,SMALL(IF(Q$7:Q$30=$B$36,ROW(Q$7:Q$30)-6),ROW(Q7)-6))," ")</f>
        <v>J Claycomb, 10</v>
      </c>
      <c r="D36" s="187"/>
      <c r="E36" s="188">
        <f>MAX(W$7:W$30)</f>
        <v>8</v>
      </c>
      <c r="F36" s="189" t="str">
        <f t="array" ref="F36">IFERROR(INDEX($AA$7:$AA$30,SMALL(IF(W$7:W$30=$E$36,ROW(W$7:W$30)-6),ROW(W7)-6))," ")</f>
        <v>J Caylor, 12</v>
      </c>
      <c r="G36"/>
      <c r="H36" s="188">
        <f>MAX(L$7:L$30)</f>
        <v>5</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C Louderback, 23</v>
      </c>
      <c r="G37"/>
      <c r="H37" s="189"/>
      <c r="I37" s="189" t="str">
        <f t="array" ref="I37">IFERROR(INDEX($AA$7:$AA$30,SMALL(IF(L$7:L$30=$H$36,ROW(L$7:L$30)-6),ROW(L8)-6))," ")</f>
        <v>B Bruce, 22</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J Claycomb, 10</v>
      </c>
      <c r="D42" s="187"/>
      <c r="E42"/>
      <c r="F42" s="193" t="str">
        <f>TRIM(F36)</f>
        <v>J Caylor, 12</v>
      </c>
      <c r="G42"/>
      <c r="H42"/>
      <c r="I42" s="193" t="str">
        <f>TRIM(I36)</f>
        <v>P Watt, 24</v>
      </c>
      <c r="J42" s="54"/>
    </row>
    <row r="43" spans="2:18" ht="14.45" hidden="1" x14ac:dyDescent="0.35">
      <c r="B43" s="186"/>
      <c r="C43" s="193" t="str">
        <f t="shared" ref="C43:C46" si="12">TRIM(C37)</f>
        <v/>
      </c>
      <c r="D43" s="187"/>
      <c r="E43"/>
      <c r="F43" s="193" t="str">
        <f t="shared" ref="F43:F46" si="13">TRIM(F37)</f>
        <v>C Louderback, 23</v>
      </c>
      <c r="G43"/>
      <c r="H43"/>
      <c r="I43" s="193" t="str">
        <f t="shared" ref="I43:I46" si="14">TRIM(I37)</f>
        <v>B Bruce, 22</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2</v>
      </c>
      <c r="F49" s="54"/>
      <c r="G49" s="54"/>
      <c r="H49" s="194">
        <f>COUNTIF(I42:I46,"?*")</f>
        <v>2</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sheetData>
  <sheetProtection sheet="1" objects="1" scenarios="1"/>
  <mergeCells count="5">
    <mergeCell ref="G1:L1"/>
    <mergeCell ref="C2:F2"/>
    <mergeCell ref="H2:J2"/>
    <mergeCell ref="K2:M2"/>
    <mergeCell ref="C33:R33"/>
  </mergeCells>
  <conditionalFormatting sqref="Q31">
    <cfRule type="expression" dxfId="1081" priority="9" stopIfTrue="1">
      <formula>$C$4&lt;&gt;$Q$31</formula>
    </cfRule>
  </conditionalFormatting>
  <conditionalFormatting sqref="Q32">
    <cfRule type="expression" dxfId="1080" priority="8" stopIfTrue="1">
      <formula>$D$4&lt;&gt;$Q$32</formula>
    </cfRule>
  </conditionalFormatting>
  <conditionalFormatting sqref="A2">
    <cfRule type="cellIs" dxfId="1079" priority="1" operator="equal">
      <formula>"R"</formula>
    </cfRule>
  </conditionalFormatting>
  <dataValidations count="6">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 type="date" allowBlank="1" showInputMessage="1" showErrorMessage="1" error="Date must be a valid entry." sqref="K2:M2">
      <formula1>42705</formula1>
      <formula2>43191</formula2>
    </dataValidation>
  </dataValidation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B60"/>
  <sheetViews>
    <sheetView zoomScale="80" zoomScaleNormal="80" workbookViewId="0">
      <selection activeCell="C2" sqref="C2:F2"/>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c r="D2" s="287"/>
      <c r="E2" s="287"/>
      <c r="F2" s="288"/>
      <c r="G2" s="57"/>
      <c r="H2" s="289" t="s">
        <v>113</v>
      </c>
      <c r="I2" s="289"/>
      <c r="J2" s="289"/>
      <c r="K2" s="290"/>
      <c r="L2" s="290"/>
      <c r="M2" s="290"/>
      <c r="O2" s="54"/>
      <c r="P2" s="54"/>
      <c r="Q2" s="54"/>
      <c r="R2" s="54"/>
      <c r="S2" s="54"/>
      <c r="T2" s="54"/>
      <c r="X2" s="139" t="str">
        <f>IF(OR($H$4=1,$J$4=1),CONCATENATE($C$2,": ",MONTH($K$2),"/",DAY($K$2),"/",YEAR($K$2)-2000, " **" ),CONCATENATE($C$2,": ",MONTH($K$2),"/",DAY($K$2),"/",YEAR($K$2)-2000))</f>
        <v>: 1/0/-100</v>
      </c>
      <c r="Z2" s="139">
        <v>9</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 , Upton  </v>
      </c>
    </row>
    <row r="4" spans="1:28" ht="13.5" thickBot="1" x14ac:dyDescent="0.35">
      <c r="B4" s="56" t="s">
        <v>118</v>
      </c>
      <c r="C4" s="22"/>
      <c r="D4" s="22"/>
      <c r="E4" s="89"/>
      <c r="G4" s="60" t="str">
        <f>IF(OR($L$4=1,$C$4&gt;$D$4),1,"")</f>
        <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c r="D7" s="24"/>
      <c r="E7" s="25"/>
      <c r="F7" s="26"/>
      <c r="G7" s="27"/>
      <c r="H7" s="24"/>
      <c r="I7" s="25"/>
      <c r="J7" s="28"/>
      <c r="K7" s="28"/>
      <c r="L7" s="28"/>
      <c r="M7" s="29"/>
      <c r="N7" s="28"/>
      <c r="O7" s="28"/>
      <c r="P7" s="30"/>
      <c r="Q7" s="65" t="str">
        <f>IF(H7+2*F7+3*D7&gt;0,H7+2*F7+3*D7,"")</f>
        <v/>
      </c>
      <c r="R7" s="66" t="str">
        <f>IF(E7&gt;0,D7/E7,"")</f>
        <v/>
      </c>
      <c r="S7" s="66" t="str">
        <f>IF(G7&gt;0,F7/G7,"")</f>
        <v/>
      </c>
      <c r="T7" s="67" t="str">
        <f>IF(I7&gt;0,H7/I7,"")</f>
        <v/>
      </c>
      <c r="U7" s="68" t="str">
        <f>IF(OR(E7&gt;0,G7 &gt;0),(D7+F7)/(E7+G7),"")</f>
        <v/>
      </c>
      <c r="V7" s="141" t="str">
        <f>IF(E7+G7&gt;0,E7+G7,"")</f>
        <v/>
      </c>
      <c r="W7" s="141" t="str">
        <f>IF(J7+K7&gt;0,J7+K7,"")</f>
        <v/>
      </c>
      <c r="X7" s="142" t="str">
        <f>IF(V7&gt;=$Z$2,U7,0)</f>
        <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c r="D8" s="32"/>
      <c r="E8" s="33"/>
      <c r="F8" s="34"/>
      <c r="G8" s="35"/>
      <c r="H8" s="32"/>
      <c r="I8" s="33"/>
      <c r="J8" s="36"/>
      <c r="K8" s="36"/>
      <c r="L8" s="36"/>
      <c r="M8" s="36"/>
      <c r="N8" s="36"/>
      <c r="O8" s="36"/>
      <c r="P8" s="37"/>
      <c r="Q8" s="71" t="str">
        <f t="shared" ref="Q8:Q30" si="0">IF(H8+2*F8+3*D8&gt;0,H8+2*F8+3*D8,"")</f>
        <v/>
      </c>
      <c r="R8" s="72" t="str">
        <f t="shared" ref="R8:R30" si="1">IF(E8&gt;0,D8/E8,"")</f>
        <v/>
      </c>
      <c r="S8" s="72" t="str">
        <f t="shared" ref="S8:S30" si="2">IF(G8&gt;0,F8/G8,"")</f>
        <v/>
      </c>
      <c r="T8" s="72" t="str">
        <f t="shared" ref="T8:T30" si="3">IF(I8&gt;0,H8/I8,"")</f>
        <v/>
      </c>
      <c r="U8" s="73" t="str">
        <f t="shared" ref="U8:U30" si="4">IF(OR(E8&gt;0,G8 &gt;0),(D8+F8)/(E8+G8),"")</f>
        <v/>
      </c>
      <c r="V8" s="141" t="str">
        <f t="shared" ref="V8:V30" si="5">IF(E8+G8&gt;0,E8+G8,"")</f>
        <v/>
      </c>
      <c r="W8" s="141" t="str">
        <f t="shared" ref="W8:W30" si="6">IF(J8+K8&gt;0,J8+K8,"")</f>
        <v/>
      </c>
      <c r="X8" s="142" t="str">
        <f t="shared" ref="X8:X32" si="7">IF(V8&gt;=$Z$2,U8,0)</f>
        <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c r="D9" s="38"/>
      <c r="E9" s="39"/>
      <c r="F9" s="26"/>
      <c r="G9" s="40"/>
      <c r="H9" s="38"/>
      <c r="I9" s="39"/>
      <c r="J9" s="41"/>
      <c r="K9" s="41"/>
      <c r="L9" s="41"/>
      <c r="M9" s="28"/>
      <c r="N9" s="28"/>
      <c r="O9" s="28"/>
      <c r="P9" s="42"/>
      <c r="Q9" s="74" t="str">
        <f t="shared" si="0"/>
        <v/>
      </c>
      <c r="R9" s="66" t="str">
        <f t="shared" si="1"/>
        <v/>
      </c>
      <c r="S9" s="66" t="str">
        <f t="shared" si="2"/>
        <v/>
      </c>
      <c r="T9" s="66" t="str">
        <f t="shared" si="3"/>
        <v/>
      </c>
      <c r="U9" s="68" t="str">
        <f t="shared" si="4"/>
        <v/>
      </c>
      <c r="V9" s="141" t="str">
        <f t="shared" si="5"/>
        <v/>
      </c>
      <c r="W9" s="141" t="str">
        <f t="shared" si="6"/>
        <v/>
      </c>
      <c r="X9" s="142" t="str">
        <f t="shared" si="7"/>
        <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 t="shared" si="0"/>
        <v/>
      </c>
      <c r="R10" s="72" t="str">
        <f t="shared" si="1"/>
        <v/>
      </c>
      <c r="S10" s="72" t="str">
        <f t="shared" si="2"/>
        <v/>
      </c>
      <c r="T10" s="72" t="str">
        <f t="shared" si="3"/>
        <v/>
      </c>
      <c r="U10" s="73" t="str">
        <f t="shared" si="4"/>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c r="D12" s="32"/>
      <c r="E12" s="33"/>
      <c r="F12" s="34"/>
      <c r="G12" s="35"/>
      <c r="H12" s="32"/>
      <c r="I12" s="33"/>
      <c r="J12" s="36"/>
      <c r="K12" s="36"/>
      <c r="L12" s="36"/>
      <c r="M12" s="36"/>
      <c r="N12" s="36"/>
      <c r="O12" s="36"/>
      <c r="P12" s="37"/>
      <c r="Q12" s="71" t="str">
        <f t="shared" si="0"/>
        <v/>
      </c>
      <c r="R12" s="72" t="str">
        <f t="shared" si="1"/>
        <v/>
      </c>
      <c r="S12" s="72" t="str">
        <f t="shared" si="2"/>
        <v/>
      </c>
      <c r="T12" s="72" t="str">
        <f t="shared" si="3"/>
        <v/>
      </c>
      <c r="U12" s="73" t="str">
        <f t="shared" si="4"/>
        <v/>
      </c>
      <c r="V12" s="141" t="str">
        <f t="shared" si="5"/>
        <v/>
      </c>
      <c r="W12" s="141" t="str">
        <f t="shared" si="6"/>
        <v/>
      </c>
      <c r="X12" s="142" t="str">
        <f t="shared" si="7"/>
        <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c r="D14" s="32"/>
      <c r="E14" s="33"/>
      <c r="F14" s="34"/>
      <c r="G14" s="35"/>
      <c r="H14" s="32"/>
      <c r="I14" s="33"/>
      <c r="J14" s="36"/>
      <c r="K14" s="36"/>
      <c r="L14" s="36"/>
      <c r="M14" s="36"/>
      <c r="N14" s="36"/>
      <c r="O14" s="36"/>
      <c r="P14" s="37"/>
      <c r="Q14" s="71" t="str">
        <f t="shared" si="0"/>
        <v/>
      </c>
      <c r="R14" s="72" t="str">
        <f t="shared" si="1"/>
        <v/>
      </c>
      <c r="S14" s="72" t="str">
        <f t="shared" si="2"/>
        <v/>
      </c>
      <c r="T14" s="72" t="str">
        <f t="shared" si="3"/>
        <v/>
      </c>
      <c r="U14" s="73" t="str">
        <f t="shared" si="4"/>
        <v/>
      </c>
      <c r="V14" s="141" t="str">
        <f t="shared" si="5"/>
        <v/>
      </c>
      <c r="W14" s="141" t="str">
        <f t="shared" si="6"/>
        <v/>
      </c>
      <c r="X14" s="142" t="str">
        <f t="shared" si="7"/>
        <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t="str">
        <f>IF(COUNTA($C$7:$C$30)&gt;0,1,"")</f>
        <v/>
      </c>
      <c r="D31" s="78">
        <f>SUM(D7:D30)</f>
        <v>0</v>
      </c>
      <c r="E31" s="79">
        <f t="shared" ref="E31:N31" si="11">SUM(E7:E30)</f>
        <v>0</v>
      </c>
      <c r="F31" s="78">
        <f t="shared" si="11"/>
        <v>0</v>
      </c>
      <c r="G31" s="80">
        <f t="shared" si="11"/>
        <v>0</v>
      </c>
      <c r="H31" s="79">
        <f t="shared" si="11"/>
        <v>0</v>
      </c>
      <c r="I31" s="80">
        <f t="shared" si="11"/>
        <v>0</v>
      </c>
      <c r="J31" s="79">
        <f t="shared" si="11"/>
        <v>0</v>
      </c>
      <c r="K31" s="79">
        <f t="shared" si="11"/>
        <v>0</v>
      </c>
      <c r="L31" s="79">
        <f t="shared" si="11"/>
        <v>0</v>
      </c>
      <c r="M31" s="79">
        <f t="shared" si="11"/>
        <v>0</v>
      </c>
      <c r="N31" s="79">
        <f t="shared" si="11"/>
        <v>0</v>
      </c>
      <c r="O31" s="79">
        <f>SUM(O7:O30)</f>
        <v>0</v>
      </c>
      <c r="P31" s="81">
        <f>SUM(P7:P30)</f>
        <v>0</v>
      </c>
      <c r="Q31" s="82" t="str">
        <f>IF(H31+2*F31+3*D31&gt;0,H31+2*F31+3*D31,IF(C4&gt;0,C4,""))</f>
        <v/>
      </c>
      <c r="R31" s="83" t="str">
        <f>IF(E31&gt;0,D31/E31,"")</f>
        <v/>
      </c>
      <c r="S31" s="83" t="str">
        <f>IF(G31&gt;0,F31/G31,"")</f>
        <v/>
      </c>
      <c r="T31" s="83" t="str">
        <f>IF(I31&gt;0,H31/I31,"")</f>
        <v/>
      </c>
      <c r="U31" s="84" t="str">
        <f>IF(OR(E31&gt;0,G31 &gt;0),(D31+F31)/(E31+G31),"")</f>
        <v/>
      </c>
      <c r="V31" s="141" t="str">
        <f>IF(E31+G31&gt;0,E31+G31,"")</f>
        <v/>
      </c>
      <c r="W31" s="141" t="str">
        <f>IF(J31+K31&gt;0,J31+K31,"")</f>
        <v/>
      </c>
      <c r="X31" s="142" t="str">
        <f t="shared" si="7"/>
        <v/>
      </c>
      <c r="Y31" s="142">
        <f>IF(I31&gt;=$Z$2,T31,0)</f>
        <v>0</v>
      </c>
      <c r="Z31" s="141"/>
      <c r="AA31" s="69"/>
    </row>
    <row r="32" spans="1:27" s="63" customFormat="1" ht="17.25" thickTop="1" thickBot="1" x14ac:dyDescent="0.3">
      <c r="B32" s="85" t="s">
        <v>145</v>
      </c>
      <c r="C32" s="47" t="str">
        <f>IF(SUM(D32:P32)&gt;0,1,"")</f>
        <v/>
      </c>
      <c r="D32" s="48"/>
      <c r="E32" s="49"/>
      <c r="F32" s="48"/>
      <c r="G32" s="50"/>
      <c r="H32" s="49"/>
      <c r="I32" s="50"/>
      <c r="J32" s="49"/>
      <c r="K32" s="49"/>
      <c r="L32" s="49"/>
      <c r="M32" s="49"/>
      <c r="N32" s="49"/>
      <c r="O32" s="49"/>
      <c r="P32" s="51"/>
      <c r="Q32" s="86" t="str">
        <f>IF(H32+2*F32+3*D32&gt;0,H32+2*F32+3*D32,IF(D4&gt;0,D4,""))</f>
        <v/>
      </c>
      <c r="R32" s="87" t="str">
        <f>IF(E32&gt;0,D32/E32,"")</f>
        <v/>
      </c>
      <c r="S32" s="87" t="str">
        <f>IF(G32&gt;0,F32/G32,"")</f>
        <v/>
      </c>
      <c r="T32" s="87" t="str">
        <f>IF(I32&gt;0,H32/I32,"")</f>
        <v/>
      </c>
      <c r="U32" s="88" t="str">
        <f>IF(OR(E32&gt;0,G32 &gt;0),(D32+F32)/(E32+G32),"")</f>
        <v/>
      </c>
      <c r="V32" s="141" t="str">
        <f>IF(E32+G32&gt;0,E32+G32,"")</f>
        <v/>
      </c>
      <c r="W32" s="141" t="str">
        <f>IF(J32+K32&gt;0,J32+K32,"")</f>
        <v/>
      </c>
      <c r="X32" s="142" t="str">
        <f t="shared" si="7"/>
        <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0</v>
      </c>
      <c r="C36" s="189" t="str">
        <f t="array" ref="C36">IFERROR(INDEX($AA$7:$AA$30,SMALL(IF(Q$7:Q$30=$B$36,ROW(Q$7:Q$30)-6),ROW(Q7)-6))," ")</f>
        <v xml:space="preserve"> </v>
      </c>
      <c r="D36" s="187"/>
      <c r="E36" s="188">
        <f>MAX(W$7:W$30)</f>
        <v>0</v>
      </c>
      <c r="F36" s="189" t="str">
        <f t="array" ref="F36">IFERROR(INDEX($AA$7:$AA$30,SMALL(IF(W$7:W$30=$E$36,ROW(W$7:W$30)-6),ROW(W7)-6))," ")</f>
        <v xml:space="preserve"> </v>
      </c>
      <c r="G36"/>
      <c r="H36" s="188">
        <f>MAX(L$7:L$30)</f>
        <v>0</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D Barritt, 20</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D Butts, 14</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J Caylor, 12</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C Louderback, 23</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
      </c>
      <c r="D42" s="187"/>
      <c r="E42"/>
      <c r="F42" s="193" t="str">
        <f>TRIM(F36)</f>
        <v/>
      </c>
      <c r="G42"/>
      <c r="H42"/>
      <c r="I42" s="193" t="str">
        <f>TRIM(I36)</f>
        <v>P Watt, 24</v>
      </c>
      <c r="J42" s="54"/>
    </row>
    <row r="43" spans="2:18" ht="14.45" hidden="1" x14ac:dyDescent="0.35">
      <c r="B43" s="186"/>
      <c r="C43" s="193" t="str">
        <f t="shared" ref="C43:C46" si="12">TRIM(C37)</f>
        <v/>
      </c>
      <c r="D43" s="187"/>
      <c r="E43"/>
      <c r="F43" s="193" t="str">
        <f t="shared" ref="F43:F46" si="13">TRIM(F37)</f>
        <v/>
      </c>
      <c r="G43"/>
      <c r="H43"/>
      <c r="I43" s="193" t="str">
        <f t="shared" ref="I43:I46" si="14">TRIM(I37)</f>
        <v>D Barritt, 20</v>
      </c>
      <c r="J43" s="54"/>
    </row>
    <row r="44" spans="2:18" ht="14.45" hidden="1" x14ac:dyDescent="0.35">
      <c r="B44" s="186"/>
      <c r="C44" s="193" t="str">
        <f t="shared" si="12"/>
        <v/>
      </c>
      <c r="D44" s="187"/>
      <c r="E44"/>
      <c r="F44" s="193" t="str">
        <f t="shared" si="13"/>
        <v/>
      </c>
      <c r="G44"/>
      <c r="H44"/>
      <c r="I44" s="193" t="str">
        <f t="shared" si="14"/>
        <v>D Butts, 14</v>
      </c>
      <c r="J44" s="54"/>
    </row>
    <row r="45" spans="2:18" ht="12.95" hidden="1" x14ac:dyDescent="0.3">
      <c r="B45" s="54"/>
      <c r="C45" s="193" t="str">
        <f t="shared" si="12"/>
        <v/>
      </c>
      <c r="D45" s="54"/>
      <c r="E45" s="54"/>
      <c r="F45" s="193" t="str">
        <f t="shared" si="13"/>
        <v/>
      </c>
      <c r="G45" s="54"/>
      <c r="H45" s="54"/>
      <c r="I45" s="193" t="str">
        <f t="shared" si="14"/>
        <v>J Caylor, 12</v>
      </c>
      <c r="J45" s="54"/>
    </row>
    <row r="46" spans="2:18" ht="12.95" hidden="1" x14ac:dyDescent="0.3">
      <c r="B46" s="54"/>
      <c r="C46" s="193" t="str">
        <f t="shared" si="12"/>
        <v/>
      </c>
      <c r="D46" s="54"/>
      <c r="E46" s="54"/>
      <c r="F46" s="193" t="str">
        <f t="shared" si="13"/>
        <v/>
      </c>
      <c r="G46" s="54"/>
      <c r="H46" s="54"/>
      <c r="I46" s="193" t="str">
        <f t="shared" si="14"/>
        <v>C Louderback, 23</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0</v>
      </c>
      <c r="C49" s="54"/>
      <c r="D49" s="54"/>
      <c r="E49" s="194">
        <f>COUNTIF(F42:F46,"?*")</f>
        <v>0</v>
      </c>
      <c r="F49" s="54"/>
      <c r="G49" s="54"/>
      <c r="H49" s="194">
        <f>COUNTIF(I42:I46,"?*")</f>
        <v>5</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973" priority="3" stopIfTrue="1">
      <formula>$C$4&lt;&gt;$Q$31</formula>
    </cfRule>
  </conditionalFormatting>
  <conditionalFormatting sqref="Q32">
    <cfRule type="expression" dxfId="972" priority="2" stopIfTrue="1">
      <formula>$D$4&lt;&gt;$Q$32</formula>
    </cfRule>
  </conditionalFormatting>
  <conditionalFormatting sqref="A2">
    <cfRule type="cellIs" dxfId="971"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dimension ref="A1:AB60"/>
  <sheetViews>
    <sheetView zoomScale="80" zoomScaleNormal="80" workbookViewId="0">
      <selection activeCell="C2" sqref="C2:F2"/>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c r="D2" s="287"/>
      <c r="E2" s="287"/>
      <c r="F2" s="288"/>
      <c r="G2" s="57"/>
      <c r="H2" s="289" t="s">
        <v>113</v>
      </c>
      <c r="I2" s="289"/>
      <c r="J2" s="289"/>
      <c r="K2" s="290"/>
      <c r="L2" s="290"/>
      <c r="M2" s="290"/>
      <c r="O2" s="54"/>
      <c r="P2" s="54"/>
      <c r="Q2" s="54"/>
      <c r="R2" s="54"/>
      <c r="S2" s="54"/>
      <c r="T2" s="54"/>
      <c r="X2" s="139" t="str">
        <f>IF(OR($H$4=1,$J$4=1),CONCATENATE($C$2,": ",MONTH($K$2),"/",DAY($K$2),"/",YEAR($K$2)-2000, " **" ),CONCATENATE($C$2,": ",MONTH($K$2),"/",DAY($K$2),"/",YEAR($K$2)-2000))</f>
        <v>: 1/0/-100</v>
      </c>
      <c r="Z2" s="139">
        <v>9</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 , Upton  </v>
      </c>
    </row>
    <row r="4" spans="1:28" ht="13.5" thickBot="1" x14ac:dyDescent="0.35">
      <c r="B4" s="56" t="s">
        <v>118</v>
      </c>
      <c r="C4" s="22"/>
      <c r="D4" s="22"/>
      <c r="E4" s="89"/>
      <c r="G4" s="60" t="str">
        <f>IF(OR($L$4=1,$C$4&gt;$D$4),1,"")</f>
        <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c r="D7" s="24"/>
      <c r="E7" s="25"/>
      <c r="F7" s="26"/>
      <c r="G7" s="27"/>
      <c r="H7" s="24"/>
      <c r="I7" s="25"/>
      <c r="J7" s="28"/>
      <c r="K7" s="28"/>
      <c r="L7" s="28"/>
      <c r="M7" s="29"/>
      <c r="N7" s="28"/>
      <c r="O7" s="28"/>
      <c r="P7" s="30"/>
      <c r="Q7" s="65" t="str">
        <f>IF(H7+2*F7+3*D7&gt;0,H7+2*F7+3*D7,"")</f>
        <v/>
      </c>
      <c r="R7" s="66" t="str">
        <f>IF(E7&gt;0,D7/E7,"")</f>
        <v/>
      </c>
      <c r="S7" s="66" t="str">
        <f>IF(G7&gt;0,F7/G7,"")</f>
        <v/>
      </c>
      <c r="T7" s="67" t="str">
        <f>IF(I7&gt;0,H7/I7,"")</f>
        <v/>
      </c>
      <c r="U7" s="68" t="str">
        <f>IF(OR(E7&gt;0,G7 &gt;0),(D7+F7)/(E7+G7),"")</f>
        <v/>
      </c>
      <c r="V7" s="141" t="str">
        <f>IF(E7+G7&gt;0,E7+G7,"")</f>
        <v/>
      </c>
      <c r="W7" s="141" t="str">
        <f>IF(J7+K7&gt;0,J7+K7,"")</f>
        <v/>
      </c>
      <c r="X7" s="142" t="str">
        <f>IF(V7&gt;=$Z$2,U7,0)</f>
        <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c r="D8" s="32"/>
      <c r="E8" s="33"/>
      <c r="F8" s="34"/>
      <c r="G8" s="35"/>
      <c r="H8" s="32"/>
      <c r="I8" s="33"/>
      <c r="J8" s="36"/>
      <c r="K8" s="36"/>
      <c r="L8" s="36"/>
      <c r="M8" s="36"/>
      <c r="N8" s="36"/>
      <c r="O8" s="36"/>
      <c r="P8" s="37"/>
      <c r="Q8" s="71" t="str">
        <f t="shared" ref="Q8:Q30" si="0">IF(H8+2*F8+3*D8&gt;0,H8+2*F8+3*D8,"")</f>
        <v/>
      </c>
      <c r="R8" s="72" t="str">
        <f t="shared" ref="R8:R30" si="1">IF(E8&gt;0,D8/E8,"")</f>
        <v/>
      </c>
      <c r="S8" s="72" t="str">
        <f t="shared" ref="S8:S30" si="2">IF(G8&gt;0,F8/G8,"")</f>
        <v/>
      </c>
      <c r="T8" s="72" t="str">
        <f t="shared" ref="T8:T30" si="3">IF(I8&gt;0,H8/I8,"")</f>
        <v/>
      </c>
      <c r="U8" s="73" t="str">
        <f t="shared" ref="U8:U30" si="4">IF(OR(E8&gt;0,G8 &gt;0),(D8+F8)/(E8+G8),"")</f>
        <v/>
      </c>
      <c r="V8" s="141" t="str">
        <f t="shared" ref="V8:V30" si="5">IF(E8+G8&gt;0,E8+G8,"")</f>
        <v/>
      </c>
      <c r="W8" s="141" t="str">
        <f t="shared" ref="W8:W30" si="6">IF(J8+K8&gt;0,J8+K8,"")</f>
        <v/>
      </c>
      <c r="X8" s="142" t="str">
        <f t="shared" ref="X8:X32" si="7">IF(V8&gt;=$Z$2,U8,0)</f>
        <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c r="D9" s="38"/>
      <c r="E9" s="39"/>
      <c r="F9" s="26"/>
      <c r="G9" s="40"/>
      <c r="H9" s="38"/>
      <c r="I9" s="39"/>
      <c r="J9" s="41"/>
      <c r="K9" s="41"/>
      <c r="L9" s="41"/>
      <c r="M9" s="28"/>
      <c r="N9" s="28"/>
      <c r="O9" s="28"/>
      <c r="P9" s="42"/>
      <c r="Q9" s="74" t="str">
        <f t="shared" si="0"/>
        <v/>
      </c>
      <c r="R9" s="66" t="str">
        <f t="shared" si="1"/>
        <v/>
      </c>
      <c r="S9" s="66" t="str">
        <f t="shared" si="2"/>
        <v/>
      </c>
      <c r="T9" s="66" t="str">
        <f t="shared" si="3"/>
        <v/>
      </c>
      <c r="U9" s="68" t="str">
        <f t="shared" si="4"/>
        <v/>
      </c>
      <c r="V9" s="141" t="str">
        <f t="shared" si="5"/>
        <v/>
      </c>
      <c r="W9" s="141" t="str">
        <f t="shared" si="6"/>
        <v/>
      </c>
      <c r="X9" s="142" t="str">
        <f t="shared" si="7"/>
        <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 t="shared" si="0"/>
        <v/>
      </c>
      <c r="R10" s="72" t="str">
        <f t="shared" si="1"/>
        <v/>
      </c>
      <c r="S10" s="72" t="str">
        <f t="shared" si="2"/>
        <v/>
      </c>
      <c r="T10" s="72" t="str">
        <f t="shared" si="3"/>
        <v/>
      </c>
      <c r="U10" s="73" t="str">
        <f t="shared" si="4"/>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c r="D12" s="32"/>
      <c r="E12" s="33"/>
      <c r="F12" s="34"/>
      <c r="G12" s="35"/>
      <c r="H12" s="32"/>
      <c r="I12" s="33"/>
      <c r="J12" s="36"/>
      <c r="K12" s="36"/>
      <c r="L12" s="36"/>
      <c r="M12" s="36"/>
      <c r="N12" s="36"/>
      <c r="O12" s="36"/>
      <c r="P12" s="37"/>
      <c r="Q12" s="71" t="str">
        <f t="shared" si="0"/>
        <v/>
      </c>
      <c r="R12" s="72" t="str">
        <f t="shared" si="1"/>
        <v/>
      </c>
      <c r="S12" s="72" t="str">
        <f t="shared" si="2"/>
        <v/>
      </c>
      <c r="T12" s="72" t="str">
        <f t="shared" si="3"/>
        <v/>
      </c>
      <c r="U12" s="73" t="str">
        <f t="shared" si="4"/>
        <v/>
      </c>
      <c r="V12" s="141" t="str">
        <f t="shared" si="5"/>
        <v/>
      </c>
      <c r="W12" s="141" t="str">
        <f t="shared" si="6"/>
        <v/>
      </c>
      <c r="X12" s="142" t="str">
        <f t="shared" si="7"/>
        <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c r="D14" s="32"/>
      <c r="E14" s="33"/>
      <c r="F14" s="34"/>
      <c r="G14" s="35"/>
      <c r="H14" s="32"/>
      <c r="I14" s="33"/>
      <c r="J14" s="36"/>
      <c r="K14" s="36"/>
      <c r="L14" s="36"/>
      <c r="M14" s="36"/>
      <c r="N14" s="36"/>
      <c r="O14" s="36"/>
      <c r="P14" s="37"/>
      <c r="Q14" s="71" t="str">
        <f t="shared" si="0"/>
        <v/>
      </c>
      <c r="R14" s="72" t="str">
        <f t="shared" si="1"/>
        <v/>
      </c>
      <c r="S14" s="72" t="str">
        <f t="shared" si="2"/>
        <v/>
      </c>
      <c r="T14" s="72" t="str">
        <f t="shared" si="3"/>
        <v/>
      </c>
      <c r="U14" s="73" t="str">
        <f t="shared" si="4"/>
        <v/>
      </c>
      <c r="V14" s="141" t="str">
        <f t="shared" si="5"/>
        <v/>
      </c>
      <c r="W14" s="141" t="str">
        <f t="shared" si="6"/>
        <v/>
      </c>
      <c r="X14" s="142" t="str">
        <f t="shared" si="7"/>
        <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t="str">
        <f>IF(COUNTA($C$7:$C$30)&gt;0,1,"")</f>
        <v/>
      </c>
      <c r="D31" s="78">
        <f>SUM(D7:D30)</f>
        <v>0</v>
      </c>
      <c r="E31" s="79">
        <f t="shared" ref="E31:N31" si="11">SUM(E7:E30)</f>
        <v>0</v>
      </c>
      <c r="F31" s="78">
        <f t="shared" si="11"/>
        <v>0</v>
      </c>
      <c r="G31" s="80">
        <f t="shared" si="11"/>
        <v>0</v>
      </c>
      <c r="H31" s="79">
        <f t="shared" si="11"/>
        <v>0</v>
      </c>
      <c r="I31" s="80">
        <f t="shared" si="11"/>
        <v>0</v>
      </c>
      <c r="J31" s="79">
        <f t="shared" si="11"/>
        <v>0</v>
      </c>
      <c r="K31" s="79">
        <f t="shared" si="11"/>
        <v>0</v>
      </c>
      <c r="L31" s="79">
        <f t="shared" si="11"/>
        <v>0</v>
      </c>
      <c r="M31" s="79">
        <f t="shared" si="11"/>
        <v>0</v>
      </c>
      <c r="N31" s="79">
        <f t="shared" si="11"/>
        <v>0</v>
      </c>
      <c r="O31" s="79">
        <f>SUM(O7:O30)</f>
        <v>0</v>
      </c>
      <c r="P31" s="81">
        <f>SUM(P7:P30)</f>
        <v>0</v>
      </c>
      <c r="Q31" s="82" t="str">
        <f>IF(H31+2*F31+3*D31&gt;0,H31+2*F31+3*D31,IF(C4&gt;0,C4,""))</f>
        <v/>
      </c>
      <c r="R31" s="83" t="str">
        <f>IF(E31&gt;0,D31/E31,"")</f>
        <v/>
      </c>
      <c r="S31" s="83" t="str">
        <f>IF(G31&gt;0,F31/G31,"")</f>
        <v/>
      </c>
      <c r="T31" s="83" t="str">
        <f>IF(I31&gt;0,H31/I31,"")</f>
        <v/>
      </c>
      <c r="U31" s="84" t="str">
        <f>IF(OR(E31&gt;0,G31 &gt;0),(D31+F31)/(E31+G31),"")</f>
        <v/>
      </c>
      <c r="V31" s="141" t="str">
        <f>IF(E31+G31&gt;0,E31+G31,"")</f>
        <v/>
      </c>
      <c r="W31" s="141" t="str">
        <f>IF(J31+K31&gt;0,J31+K31,"")</f>
        <v/>
      </c>
      <c r="X31" s="142" t="str">
        <f t="shared" si="7"/>
        <v/>
      </c>
      <c r="Y31" s="142">
        <f>IF(I31&gt;=$Z$2,T31,0)</f>
        <v>0</v>
      </c>
      <c r="Z31" s="141"/>
      <c r="AA31" s="69"/>
    </row>
    <row r="32" spans="1:27" s="63" customFormat="1" ht="17.25" thickTop="1" thickBot="1" x14ac:dyDescent="0.3">
      <c r="B32" s="85" t="s">
        <v>145</v>
      </c>
      <c r="C32" s="47" t="str">
        <f>IF(SUM(D32:P32)&gt;0,1,"")</f>
        <v/>
      </c>
      <c r="D32" s="48"/>
      <c r="E32" s="49"/>
      <c r="F32" s="48"/>
      <c r="G32" s="50"/>
      <c r="H32" s="49"/>
      <c r="I32" s="50"/>
      <c r="J32" s="49"/>
      <c r="K32" s="49"/>
      <c r="L32" s="49"/>
      <c r="M32" s="49"/>
      <c r="N32" s="49"/>
      <c r="O32" s="49"/>
      <c r="P32" s="51"/>
      <c r="Q32" s="86" t="str">
        <f>IF(H32+2*F32+3*D32&gt;0,H32+2*F32+3*D32,IF(D4&gt;0,D4,""))</f>
        <v/>
      </c>
      <c r="R32" s="87" t="str">
        <f>IF(E32&gt;0,D32/E32,"")</f>
        <v/>
      </c>
      <c r="S32" s="87" t="str">
        <f>IF(G32&gt;0,F32/G32,"")</f>
        <v/>
      </c>
      <c r="T32" s="87" t="str">
        <f>IF(I32&gt;0,H32/I32,"")</f>
        <v/>
      </c>
      <c r="U32" s="88" t="str">
        <f>IF(OR(E32&gt;0,G32 &gt;0),(D32+F32)/(E32+G32),"")</f>
        <v/>
      </c>
      <c r="V32" s="141" t="str">
        <f>IF(E32+G32&gt;0,E32+G32,"")</f>
        <v/>
      </c>
      <c r="W32" s="141" t="str">
        <f>IF(J32+K32&gt;0,J32+K32,"")</f>
        <v/>
      </c>
      <c r="X32" s="142" t="str">
        <f t="shared" si="7"/>
        <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0</v>
      </c>
      <c r="C36" s="189" t="str">
        <f t="array" ref="C36">IFERROR(INDEX($AA$7:$AA$30,SMALL(IF(Q$7:Q$30=$B$36,ROW(Q$7:Q$30)-6),ROW(Q7)-6))," ")</f>
        <v xml:space="preserve"> </v>
      </c>
      <c r="D36" s="187"/>
      <c r="E36" s="188">
        <f>MAX(W$7:W$30)</f>
        <v>0</v>
      </c>
      <c r="F36" s="189" t="str">
        <f t="array" ref="F36">IFERROR(INDEX($AA$7:$AA$30,SMALL(IF(W$7:W$30=$E$36,ROW(W$7:W$30)-6),ROW(W7)-6))," ")</f>
        <v xml:space="preserve"> </v>
      </c>
      <c r="G36"/>
      <c r="H36" s="188">
        <f>MAX(L$7:L$30)</f>
        <v>0</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D Barritt, 20</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D Butts, 14</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J Caylor, 12</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C Louderback, 23</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
      </c>
      <c r="D42" s="187"/>
      <c r="E42"/>
      <c r="F42" s="193" t="str">
        <f>TRIM(F36)</f>
        <v/>
      </c>
      <c r="G42"/>
      <c r="H42"/>
      <c r="I42" s="193" t="str">
        <f>TRIM(I36)</f>
        <v>P Watt, 24</v>
      </c>
      <c r="J42" s="54"/>
    </row>
    <row r="43" spans="2:18" ht="14.45" hidden="1" x14ac:dyDescent="0.35">
      <c r="B43" s="186"/>
      <c r="C43" s="193" t="str">
        <f t="shared" ref="C43:C46" si="12">TRIM(C37)</f>
        <v/>
      </c>
      <c r="D43" s="187"/>
      <c r="E43"/>
      <c r="F43" s="193" t="str">
        <f t="shared" ref="F43:F46" si="13">TRIM(F37)</f>
        <v/>
      </c>
      <c r="G43"/>
      <c r="H43"/>
      <c r="I43" s="193" t="str">
        <f t="shared" ref="I43:I46" si="14">TRIM(I37)</f>
        <v>D Barritt, 20</v>
      </c>
      <c r="J43" s="54"/>
    </row>
    <row r="44" spans="2:18" ht="14.45" hidden="1" x14ac:dyDescent="0.35">
      <c r="B44" s="186"/>
      <c r="C44" s="193" t="str">
        <f t="shared" si="12"/>
        <v/>
      </c>
      <c r="D44" s="187"/>
      <c r="E44"/>
      <c r="F44" s="193" t="str">
        <f t="shared" si="13"/>
        <v/>
      </c>
      <c r="G44"/>
      <c r="H44"/>
      <c r="I44" s="193" t="str">
        <f t="shared" si="14"/>
        <v>D Butts, 14</v>
      </c>
      <c r="J44" s="54"/>
    </row>
    <row r="45" spans="2:18" ht="12.95" hidden="1" x14ac:dyDescent="0.3">
      <c r="B45" s="54"/>
      <c r="C45" s="193" t="str">
        <f t="shared" si="12"/>
        <v/>
      </c>
      <c r="D45" s="54"/>
      <c r="E45" s="54"/>
      <c r="F45" s="193" t="str">
        <f t="shared" si="13"/>
        <v/>
      </c>
      <c r="G45" s="54"/>
      <c r="H45" s="54"/>
      <c r="I45" s="193" t="str">
        <f t="shared" si="14"/>
        <v>J Caylor, 12</v>
      </c>
      <c r="J45" s="54"/>
    </row>
    <row r="46" spans="2:18" ht="12.95" hidden="1" x14ac:dyDescent="0.3">
      <c r="B46" s="54"/>
      <c r="C46" s="193" t="str">
        <f t="shared" si="12"/>
        <v/>
      </c>
      <c r="D46" s="54"/>
      <c r="E46" s="54"/>
      <c r="F46" s="193" t="str">
        <f t="shared" si="13"/>
        <v/>
      </c>
      <c r="G46" s="54"/>
      <c r="H46" s="54"/>
      <c r="I46" s="193" t="str">
        <f t="shared" si="14"/>
        <v>C Louderback, 23</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0</v>
      </c>
      <c r="C49" s="54"/>
      <c r="D49" s="54"/>
      <c r="E49" s="194">
        <f>COUNTIF(F42:F46,"?*")</f>
        <v>0</v>
      </c>
      <c r="F49" s="54"/>
      <c r="G49" s="54"/>
      <c r="H49" s="194">
        <f>COUNTIF(I42:I46,"?*")</f>
        <v>5</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970" priority="3" stopIfTrue="1">
      <formula>$C$4&lt;&gt;$Q$31</formula>
    </cfRule>
  </conditionalFormatting>
  <conditionalFormatting sqref="Q32">
    <cfRule type="expression" dxfId="969" priority="2" stopIfTrue="1">
      <formula>$D$4&lt;&gt;$Q$32</formula>
    </cfRule>
  </conditionalFormatting>
  <conditionalFormatting sqref="A2">
    <cfRule type="cellIs" dxfId="968"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AB60"/>
  <sheetViews>
    <sheetView zoomScale="80" zoomScaleNormal="80" workbookViewId="0">
      <selection activeCell="C2" sqref="C2:F2"/>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c r="D2" s="287"/>
      <c r="E2" s="287"/>
      <c r="F2" s="288"/>
      <c r="G2" s="57"/>
      <c r="H2" s="289" t="s">
        <v>113</v>
      </c>
      <c r="I2" s="289"/>
      <c r="J2" s="289"/>
      <c r="K2" s="290"/>
      <c r="L2" s="290"/>
      <c r="M2" s="290"/>
      <c r="O2" s="54"/>
      <c r="P2" s="54"/>
      <c r="Q2" s="54"/>
      <c r="R2" s="54"/>
      <c r="S2" s="54"/>
      <c r="T2" s="54"/>
      <c r="X2" s="139" t="str">
        <f>IF(OR($H$4=1,$J$4=1),CONCATENATE($C$2,": ",MONTH($K$2),"/",DAY($K$2),"/",YEAR($K$2)-2000, " **" ),CONCATENATE($C$2,": ",MONTH($K$2),"/",DAY($K$2),"/",YEAR($K$2)-2000))</f>
        <v>: 1/0/-100</v>
      </c>
      <c r="Z2" s="139">
        <v>9</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 , Upton  </v>
      </c>
    </row>
    <row r="4" spans="1:28" ht="13.5" thickBot="1" x14ac:dyDescent="0.35">
      <c r="B4" s="56" t="s">
        <v>118</v>
      </c>
      <c r="C4" s="22"/>
      <c r="D4" s="22"/>
      <c r="E4" s="89"/>
      <c r="G4" s="60" t="str">
        <f>IF(OR($L$4=1,$C$4&gt;$D$4),1,"")</f>
        <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c r="D7" s="24"/>
      <c r="E7" s="25"/>
      <c r="F7" s="26"/>
      <c r="G7" s="27"/>
      <c r="H7" s="24"/>
      <c r="I7" s="25"/>
      <c r="J7" s="28"/>
      <c r="K7" s="28"/>
      <c r="L7" s="28"/>
      <c r="M7" s="29"/>
      <c r="N7" s="28"/>
      <c r="O7" s="28"/>
      <c r="P7" s="30"/>
      <c r="Q7" s="65" t="str">
        <f>IF(H7+2*F7+3*D7&gt;0,H7+2*F7+3*D7,"")</f>
        <v/>
      </c>
      <c r="R7" s="66" t="str">
        <f>IF(E7&gt;0,D7/E7,"")</f>
        <v/>
      </c>
      <c r="S7" s="66" t="str">
        <f>IF(G7&gt;0,F7/G7,"")</f>
        <v/>
      </c>
      <c r="T7" s="67" t="str">
        <f>IF(I7&gt;0,H7/I7,"")</f>
        <v/>
      </c>
      <c r="U7" s="68" t="str">
        <f>IF(OR(E7&gt;0,G7 &gt;0),(D7+F7)/(E7+G7),"")</f>
        <v/>
      </c>
      <c r="V7" s="141" t="str">
        <f>IF(E7+G7&gt;0,E7+G7,"")</f>
        <v/>
      </c>
      <c r="W7" s="141" t="str">
        <f>IF(J7+K7&gt;0,J7+K7,"")</f>
        <v/>
      </c>
      <c r="X7" s="142" t="str">
        <f>IF(V7&gt;=$Z$2,U7,0)</f>
        <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c r="D8" s="32"/>
      <c r="E8" s="33"/>
      <c r="F8" s="34"/>
      <c r="G8" s="35"/>
      <c r="H8" s="32"/>
      <c r="I8" s="33"/>
      <c r="J8" s="36"/>
      <c r="K8" s="36"/>
      <c r="L8" s="36"/>
      <c r="M8" s="36"/>
      <c r="N8" s="36"/>
      <c r="O8" s="36"/>
      <c r="P8" s="37"/>
      <c r="Q8" s="71" t="str">
        <f t="shared" ref="Q8:Q30" si="0">IF(H8+2*F8+3*D8&gt;0,H8+2*F8+3*D8,"")</f>
        <v/>
      </c>
      <c r="R8" s="72" t="str">
        <f t="shared" ref="R8:R30" si="1">IF(E8&gt;0,D8/E8,"")</f>
        <v/>
      </c>
      <c r="S8" s="72" t="str">
        <f t="shared" ref="S8:S30" si="2">IF(G8&gt;0,F8/G8,"")</f>
        <v/>
      </c>
      <c r="T8" s="72" t="str">
        <f t="shared" ref="T8:T30" si="3">IF(I8&gt;0,H8/I8,"")</f>
        <v/>
      </c>
      <c r="U8" s="73" t="str">
        <f t="shared" ref="U8:U30" si="4">IF(OR(E8&gt;0,G8 &gt;0),(D8+F8)/(E8+G8),"")</f>
        <v/>
      </c>
      <c r="V8" s="141" t="str">
        <f t="shared" ref="V8:V30" si="5">IF(E8+G8&gt;0,E8+G8,"")</f>
        <v/>
      </c>
      <c r="W8" s="141" t="str">
        <f t="shared" ref="W8:W30" si="6">IF(J8+K8&gt;0,J8+K8,"")</f>
        <v/>
      </c>
      <c r="X8" s="142" t="str">
        <f t="shared" ref="X8:X32" si="7">IF(V8&gt;=$Z$2,U8,0)</f>
        <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c r="D9" s="38"/>
      <c r="E9" s="39"/>
      <c r="F9" s="26"/>
      <c r="G9" s="40"/>
      <c r="H9" s="38"/>
      <c r="I9" s="39"/>
      <c r="J9" s="41"/>
      <c r="K9" s="41"/>
      <c r="L9" s="41"/>
      <c r="M9" s="28"/>
      <c r="N9" s="28"/>
      <c r="O9" s="28"/>
      <c r="P9" s="42"/>
      <c r="Q9" s="74" t="str">
        <f t="shared" si="0"/>
        <v/>
      </c>
      <c r="R9" s="66" t="str">
        <f t="shared" si="1"/>
        <v/>
      </c>
      <c r="S9" s="66" t="str">
        <f t="shared" si="2"/>
        <v/>
      </c>
      <c r="T9" s="66" t="str">
        <f t="shared" si="3"/>
        <v/>
      </c>
      <c r="U9" s="68" t="str">
        <f t="shared" si="4"/>
        <v/>
      </c>
      <c r="V9" s="141" t="str">
        <f t="shared" si="5"/>
        <v/>
      </c>
      <c r="W9" s="141" t="str">
        <f t="shared" si="6"/>
        <v/>
      </c>
      <c r="X9" s="142" t="str">
        <f t="shared" si="7"/>
        <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 t="shared" si="0"/>
        <v/>
      </c>
      <c r="R10" s="72" t="str">
        <f t="shared" si="1"/>
        <v/>
      </c>
      <c r="S10" s="72" t="str">
        <f t="shared" si="2"/>
        <v/>
      </c>
      <c r="T10" s="72" t="str">
        <f t="shared" si="3"/>
        <v/>
      </c>
      <c r="U10" s="73" t="str">
        <f t="shared" si="4"/>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c r="D12" s="32"/>
      <c r="E12" s="33"/>
      <c r="F12" s="34"/>
      <c r="G12" s="35"/>
      <c r="H12" s="32"/>
      <c r="I12" s="33"/>
      <c r="J12" s="36"/>
      <c r="K12" s="36"/>
      <c r="L12" s="36"/>
      <c r="M12" s="36"/>
      <c r="N12" s="36"/>
      <c r="O12" s="36"/>
      <c r="P12" s="37"/>
      <c r="Q12" s="71" t="str">
        <f t="shared" si="0"/>
        <v/>
      </c>
      <c r="R12" s="72" t="str">
        <f t="shared" si="1"/>
        <v/>
      </c>
      <c r="S12" s="72" t="str">
        <f t="shared" si="2"/>
        <v/>
      </c>
      <c r="T12" s="72" t="str">
        <f t="shared" si="3"/>
        <v/>
      </c>
      <c r="U12" s="73" t="str">
        <f t="shared" si="4"/>
        <v/>
      </c>
      <c r="V12" s="141" t="str">
        <f t="shared" si="5"/>
        <v/>
      </c>
      <c r="W12" s="141" t="str">
        <f t="shared" si="6"/>
        <v/>
      </c>
      <c r="X12" s="142" t="str">
        <f t="shared" si="7"/>
        <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c r="D14" s="32"/>
      <c r="E14" s="33"/>
      <c r="F14" s="34"/>
      <c r="G14" s="35"/>
      <c r="H14" s="32"/>
      <c r="I14" s="33"/>
      <c r="J14" s="36"/>
      <c r="K14" s="36"/>
      <c r="L14" s="36"/>
      <c r="M14" s="36"/>
      <c r="N14" s="36"/>
      <c r="O14" s="36"/>
      <c r="P14" s="37"/>
      <c r="Q14" s="71" t="str">
        <f t="shared" si="0"/>
        <v/>
      </c>
      <c r="R14" s="72" t="str">
        <f t="shared" si="1"/>
        <v/>
      </c>
      <c r="S14" s="72" t="str">
        <f t="shared" si="2"/>
        <v/>
      </c>
      <c r="T14" s="72" t="str">
        <f t="shared" si="3"/>
        <v/>
      </c>
      <c r="U14" s="73" t="str">
        <f t="shared" si="4"/>
        <v/>
      </c>
      <c r="V14" s="141" t="str">
        <f t="shared" si="5"/>
        <v/>
      </c>
      <c r="W14" s="141" t="str">
        <f t="shared" si="6"/>
        <v/>
      </c>
      <c r="X14" s="142" t="str">
        <f t="shared" si="7"/>
        <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t="str">
        <f>IF(COUNTA($C$7:$C$30)&gt;0,1,"")</f>
        <v/>
      </c>
      <c r="D31" s="78">
        <f>SUM(D7:D30)</f>
        <v>0</v>
      </c>
      <c r="E31" s="79">
        <f t="shared" ref="E31:N31" si="11">SUM(E7:E30)</f>
        <v>0</v>
      </c>
      <c r="F31" s="78">
        <f t="shared" si="11"/>
        <v>0</v>
      </c>
      <c r="G31" s="80">
        <f t="shared" si="11"/>
        <v>0</v>
      </c>
      <c r="H31" s="79">
        <f t="shared" si="11"/>
        <v>0</v>
      </c>
      <c r="I31" s="80">
        <f t="shared" si="11"/>
        <v>0</v>
      </c>
      <c r="J31" s="79">
        <f t="shared" si="11"/>
        <v>0</v>
      </c>
      <c r="K31" s="79">
        <f t="shared" si="11"/>
        <v>0</v>
      </c>
      <c r="L31" s="79">
        <f t="shared" si="11"/>
        <v>0</v>
      </c>
      <c r="M31" s="79">
        <f t="shared" si="11"/>
        <v>0</v>
      </c>
      <c r="N31" s="79">
        <f t="shared" si="11"/>
        <v>0</v>
      </c>
      <c r="O31" s="79">
        <f>SUM(O7:O30)</f>
        <v>0</v>
      </c>
      <c r="P31" s="81">
        <f>SUM(P7:P30)</f>
        <v>0</v>
      </c>
      <c r="Q31" s="82" t="str">
        <f>IF(H31+2*F31+3*D31&gt;0,H31+2*F31+3*D31,IF(C4&gt;0,C4,""))</f>
        <v/>
      </c>
      <c r="R31" s="83" t="str">
        <f>IF(E31&gt;0,D31/E31,"")</f>
        <v/>
      </c>
      <c r="S31" s="83" t="str">
        <f>IF(G31&gt;0,F31/G31,"")</f>
        <v/>
      </c>
      <c r="T31" s="83" t="str">
        <f>IF(I31&gt;0,H31/I31,"")</f>
        <v/>
      </c>
      <c r="U31" s="84" t="str">
        <f>IF(OR(E31&gt;0,G31 &gt;0),(D31+F31)/(E31+G31),"")</f>
        <v/>
      </c>
      <c r="V31" s="141" t="str">
        <f>IF(E31+G31&gt;0,E31+G31,"")</f>
        <v/>
      </c>
      <c r="W31" s="141" t="str">
        <f>IF(J31+K31&gt;0,J31+K31,"")</f>
        <v/>
      </c>
      <c r="X31" s="142" t="str">
        <f t="shared" si="7"/>
        <v/>
      </c>
      <c r="Y31" s="142">
        <f>IF(I31&gt;=$Z$2,T31,0)</f>
        <v>0</v>
      </c>
      <c r="Z31" s="141"/>
      <c r="AA31" s="69"/>
    </row>
    <row r="32" spans="1:27" s="63" customFormat="1" ht="17.25" thickTop="1" thickBot="1" x14ac:dyDescent="0.3">
      <c r="B32" s="85" t="s">
        <v>145</v>
      </c>
      <c r="C32" s="47" t="str">
        <f>IF(SUM(D32:P32)&gt;0,1,"")</f>
        <v/>
      </c>
      <c r="D32" s="48"/>
      <c r="E32" s="49"/>
      <c r="F32" s="48"/>
      <c r="G32" s="50"/>
      <c r="H32" s="49"/>
      <c r="I32" s="50"/>
      <c r="J32" s="49"/>
      <c r="K32" s="49"/>
      <c r="L32" s="49"/>
      <c r="M32" s="49"/>
      <c r="N32" s="49"/>
      <c r="O32" s="49"/>
      <c r="P32" s="51"/>
      <c r="Q32" s="86" t="str">
        <f>IF(H32+2*F32+3*D32&gt;0,H32+2*F32+3*D32,IF(D4&gt;0,D4,""))</f>
        <v/>
      </c>
      <c r="R32" s="87" t="str">
        <f>IF(E32&gt;0,D32/E32,"")</f>
        <v/>
      </c>
      <c r="S32" s="87" t="str">
        <f>IF(G32&gt;0,F32/G32,"")</f>
        <v/>
      </c>
      <c r="T32" s="87" t="str">
        <f>IF(I32&gt;0,H32/I32,"")</f>
        <v/>
      </c>
      <c r="U32" s="88" t="str">
        <f>IF(OR(E32&gt;0,G32 &gt;0),(D32+F32)/(E32+G32),"")</f>
        <v/>
      </c>
      <c r="V32" s="141" t="str">
        <f>IF(E32+G32&gt;0,E32+G32,"")</f>
        <v/>
      </c>
      <c r="W32" s="141" t="str">
        <f>IF(J32+K32&gt;0,J32+K32,"")</f>
        <v/>
      </c>
      <c r="X32" s="142" t="str">
        <f t="shared" si="7"/>
        <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0</v>
      </c>
      <c r="C36" s="189" t="str">
        <f t="array" ref="C36">IFERROR(INDEX($AA$7:$AA$30,SMALL(IF(Q$7:Q$30=$B$36,ROW(Q$7:Q$30)-6),ROW(Q7)-6))," ")</f>
        <v xml:space="preserve"> </v>
      </c>
      <c r="D36" s="187"/>
      <c r="E36" s="188">
        <f>MAX(W$7:W$30)</f>
        <v>0</v>
      </c>
      <c r="F36" s="189" t="str">
        <f t="array" ref="F36">IFERROR(INDEX($AA$7:$AA$30,SMALL(IF(W$7:W$30=$E$36,ROW(W$7:W$30)-6),ROW(W7)-6))," ")</f>
        <v xml:space="preserve"> </v>
      </c>
      <c r="G36"/>
      <c r="H36" s="188">
        <f>MAX(L$7:L$30)</f>
        <v>0</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D Barritt, 20</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D Butts, 14</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J Caylor, 12</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C Louderback, 23</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
      </c>
      <c r="D42" s="187"/>
      <c r="E42"/>
      <c r="F42" s="193" t="str">
        <f>TRIM(F36)</f>
        <v/>
      </c>
      <c r="G42"/>
      <c r="H42"/>
      <c r="I42" s="193" t="str">
        <f>TRIM(I36)</f>
        <v>P Watt, 24</v>
      </c>
      <c r="J42" s="54"/>
    </row>
    <row r="43" spans="2:18" ht="14.45" hidden="1" x14ac:dyDescent="0.35">
      <c r="B43" s="186"/>
      <c r="C43" s="193" t="str">
        <f t="shared" ref="C43:C46" si="12">TRIM(C37)</f>
        <v/>
      </c>
      <c r="D43" s="187"/>
      <c r="E43"/>
      <c r="F43" s="193" t="str">
        <f t="shared" ref="F43:F46" si="13">TRIM(F37)</f>
        <v/>
      </c>
      <c r="G43"/>
      <c r="H43"/>
      <c r="I43" s="193" t="str">
        <f t="shared" ref="I43:I46" si="14">TRIM(I37)</f>
        <v>D Barritt, 20</v>
      </c>
      <c r="J43" s="54"/>
    </row>
    <row r="44" spans="2:18" ht="14.45" hidden="1" x14ac:dyDescent="0.35">
      <c r="B44" s="186"/>
      <c r="C44" s="193" t="str">
        <f t="shared" si="12"/>
        <v/>
      </c>
      <c r="D44" s="187"/>
      <c r="E44"/>
      <c r="F44" s="193" t="str">
        <f t="shared" si="13"/>
        <v/>
      </c>
      <c r="G44"/>
      <c r="H44"/>
      <c r="I44" s="193" t="str">
        <f t="shared" si="14"/>
        <v>D Butts, 14</v>
      </c>
      <c r="J44" s="54"/>
    </row>
    <row r="45" spans="2:18" ht="12.95" hidden="1" x14ac:dyDescent="0.3">
      <c r="B45" s="54"/>
      <c r="C45" s="193" t="str">
        <f t="shared" si="12"/>
        <v/>
      </c>
      <c r="D45" s="54"/>
      <c r="E45" s="54"/>
      <c r="F45" s="193" t="str">
        <f t="shared" si="13"/>
        <v/>
      </c>
      <c r="G45" s="54"/>
      <c r="H45" s="54"/>
      <c r="I45" s="193" t="str">
        <f t="shared" si="14"/>
        <v>J Caylor, 12</v>
      </c>
      <c r="J45" s="54"/>
    </row>
    <row r="46" spans="2:18" ht="12.95" hidden="1" x14ac:dyDescent="0.3">
      <c r="B46" s="54"/>
      <c r="C46" s="193" t="str">
        <f t="shared" si="12"/>
        <v/>
      </c>
      <c r="D46" s="54"/>
      <c r="E46" s="54"/>
      <c r="F46" s="193" t="str">
        <f t="shared" si="13"/>
        <v/>
      </c>
      <c r="G46" s="54"/>
      <c r="H46" s="54"/>
      <c r="I46" s="193" t="str">
        <f t="shared" si="14"/>
        <v>C Louderback, 23</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0</v>
      </c>
      <c r="C49" s="54"/>
      <c r="D49" s="54"/>
      <c r="E49" s="194">
        <f>COUNTIF(F42:F46,"?*")</f>
        <v>0</v>
      </c>
      <c r="F49" s="54"/>
      <c r="G49" s="54"/>
      <c r="H49" s="194">
        <f>COUNTIF(I42:I46,"?*")</f>
        <v>5</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967" priority="3" stopIfTrue="1">
      <formula>$C$4&lt;&gt;$Q$31</formula>
    </cfRule>
  </conditionalFormatting>
  <conditionalFormatting sqref="Q32">
    <cfRule type="expression" dxfId="966" priority="2" stopIfTrue="1">
      <formula>$D$4&lt;&gt;$Q$32</formula>
    </cfRule>
  </conditionalFormatting>
  <conditionalFormatting sqref="A2">
    <cfRule type="cellIs" dxfId="965"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A1:AB60"/>
  <sheetViews>
    <sheetView zoomScale="80" zoomScaleNormal="80" workbookViewId="0">
      <selection activeCell="C2" sqref="C2:F2"/>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e">
        <f>IF(AND(Roster!$D$1=VLOOKUP(C2,Roster!$L$5:$R$72,2,FALSE),Roster!$D$3=VLOOKUP(C2,Roster!$L$5:$R$72,4,FALSE)),"R","")</f>
        <v>#N/A</v>
      </c>
      <c r="B2" s="56" t="s">
        <v>112</v>
      </c>
      <c r="C2" s="286"/>
      <c r="D2" s="287"/>
      <c r="E2" s="287"/>
      <c r="F2" s="288"/>
      <c r="G2" s="57"/>
      <c r="H2" s="289" t="s">
        <v>113</v>
      </c>
      <c r="I2" s="289"/>
      <c r="J2" s="289"/>
      <c r="K2" s="290"/>
      <c r="L2" s="290"/>
      <c r="M2" s="290"/>
      <c r="O2" s="54"/>
      <c r="P2" s="54"/>
      <c r="Q2" s="54"/>
      <c r="R2" s="54"/>
      <c r="S2" s="54"/>
      <c r="T2" s="54"/>
      <c r="X2" s="139" t="str">
        <f>IF(OR($H$4=1,$J$4=1),CONCATENATE($C$2,": ",MONTH($K$2),"/",DAY($K$2),"/",YEAR($K$2)-2000, " **" ),CONCATENATE($C$2,": ",MONTH($K$2),"/",DAY($K$2),"/",YEAR($K$2)-2000))</f>
        <v>: 1/0/-100</v>
      </c>
      <c r="Z2" s="139">
        <v>9</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 , Upton  </v>
      </c>
    </row>
    <row r="4" spans="1:28" ht="13.5" thickBot="1" x14ac:dyDescent="0.35">
      <c r="B4" s="56" t="s">
        <v>118</v>
      </c>
      <c r="C4" s="22"/>
      <c r="D4" s="22"/>
      <c r="E4" s="89"/>
      <c r="G4" s="60" t="str">
        <f>IF(OR($L$4=1,$C$4&gt;$D$4),1,"")</f>
        <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c r="D7" s="24"/>
      <c r="E7" s="25"/>
      <c r="F7" s="26"/>
      <c r="G7" s="27"/>
      <c r="H7" s="24"/>
      <c r="I7" s="25"/>
      <c r="J7" s="28"/>
      <c r="K7" s="28"/>
      <c r="L7" s="28"/>
      <c r="M7" s="29"/>
      <c r="N7" s="28"/>
      <c r="O7" s="28"/>
      <c r="P7" s="30"/>
      <c r="Q7" s="65" t="str">
        <f>IF(H7+2*F7+3*D7&gt;0,H7+2*F7+3*D7,"")</f>
        <v/>
      </c>
      <c r="R7" s="66" t="str">
        <f>IF(E7&gt;0,D7/E7,"")</f>
        <v/>
      </c>
      <c r="S7" s="66" t="str">
        <f>IF(G7&gt;0,F7/G7,"")</f>
        <v/>
      </c>
      <c r="T7" s="67" t="str">
        <f>IF(I7&gt;0,H7/I7,"")</f>
        <v/>
      </c>
      <c r="U7" s="68" t="str">
        <f>IF(OR(E7&gt;0,G7 &gt;0),(D7+F7)/(E7+G7),"")</f>
        <v/>
      </c>
      <c r="V7" s="141" t="str">
        <f>IF(E7+G7&gt;0,E7+G7,"")</f>
        <v/>
      </c>
      <c r="W7" s="141" t="str">
        <f>IF(J7+K7&gt;0,J7+K7,"")</f>
        <v/>
      </c>
      <c r="X7" s="142" t="str">
        <f>IF(V7&gt;=$Z$2,U7,0)</f>
        <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c r="D8" s="32"/>
      <c r="E8" s="33"/>
      <c r="F8" s="34"/>
      <c r="G8" s="35"/>
      <c r="H8" s="32"/>
      <c r="I8" s="33"/>
      <c r="J8" s="36"/>
      <c r="K8" s="36"/>
      <c r="L8" s="36"/>
      <c r="M8" s="36"/>
      <c r="N8" s="36"/>
      <c r="O8" s="36"/>
      <c r="P8" s="37"/>
      <c r="Q8" s="71" t="str">
        <f t="shared" ref="Q8:Q30" si="0">IF(H8+2*F8+3*D8&gt;0,H8+2*F8+3*D8,"")</f>
        <v/>
      </c>
      <c r="R8" s="72" t="str">
        <f t="shared" ref="R8:R30" si="1">IF(E8&gt;0,D8/E8,"")</f>
        <v/>
      </c>
      <c r="S8" s="72" t="str">
        <f t="shared" ref="S8:S30" si="2">IF(G8&gt;0,F8/G8,"")</f>
        <v/>
      </c>
      <c r="T8" s="72" t="str">
        <f t="shared" ref="T8:T30" si="3">IF(I8&gt;0,H8/I8,"")</f>
        <v/>
      </c>
      <c r="U8" s="73" t="str">
        <f t="shared" ref="U8:U30" si="4">IF(OR(E8&gt;0,G8 &gt;0),(D8+F8)/(E8+G8),"")</f>
        <v/>
      </c>
      <c r="V8" s="141" t="str">
        <f t="shared" ref="V8:V30" si="5">IF(E8+G8&gt;0,E8+G8,"")</f>
        <v/>
      </c>
      <c r="W8" s="141" t="str">
        <f t="shared" ref="W8:W30" si="6">IF(J8+K8&gt;0,J8+K8,"")</f>
        <v/>
      </c>
      <c r="X8" s="142" t="str">
        <f t="shared" ref="X8:X32" si="7">IF(V8&gt;=$Z$2,U8,0)</f>
        <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c r="D9" s="38"/>
      <c r="E9" s="39"/>
      <c r="F9" s="26"/>
      <c r="G9" s="40"/>
      <c r="H9" s="38"/>
      <c r="I9" s="39"/>
      <c r="J9" s="41"/>
      <c r="K9" s="41"/>
      <c r="L9" s="41"/>
      <c r="M9" s="28"/>
      <c r="N9" s="28"/>
      <c r="O9" s="28"/>
      <c r="P9" s="42"/>
      <c r="Q9" s="74" t="str">
        <f t="shared" si="0"/>
        <v/>
      </c>
      <c r="R9" s="66" t="str">
        <f t="shared" si="1"/>
        <v/>
      </c>
      <c r="S9" s="66" t="str">
        <f t="shared" si="2"/>
        <v/>
      </c>
      <c r="T9" s="66" t="str">
        <f t="shared" si="3"/>
        <v/>
      </c>
      <c r="U9" s="68" t="str">
        <f t="shared" si="4"/>
        <v/>
      </c>
      <c r="V9" s="141" t="str">
        <f t="shared" si="5"/>
        <v/>
      </c>
      <c r="W9" s="141" t="str">
        <f t="shared" si="6"/>
        <v/>
      </c>
      <c r="X9" s="142" t="str">
        <f t="shared" si="7"/>
        <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c r="D10" s="32"/>
      <c r="E10" s="33"/>
      <c r="F10" s="34"/>
      <c r="G10" s="35"/>
      <c r="H10" s="32"/>
      <c r="I10" s="33"/>
      <c r="J10" s="36"/>
      <c r="K10" s="36"/>
      <c r="L10" s="36"/>
      <c r="M10" s="36"/>
      <c r="N10" s="36"/>
      <c r="O10" s="36"/>
      <c r="P10" s="37"/>
      <c r="Q10" s="71" t="str">
        <f t="shared" si="0"/>
        <v/>
      </c>
      <c r="R10" s="72" t="str">
        <f t="shared" si="1"/>
        <v/>
      </c>
      <c r="S10" s="72" t="str">
        <f t="shared" si="2"/>
        <v/>
      </c>
      <c r="T10" s="72" t="str">
        <f t="shared" si="3"/>
        <v/>
      </c>
      <c r="U10" s="73" t="str">
        <f t="shared" si="4"/>
        <v/>
      </c>
      <c r="V10" s="141" t="str">
        <f t="shared" si="5"/>
        <v/>
      </c>
      <c r="W10" s="141" t="str">
        <f t="shared" si="6"/>
        <v/>
      </c>
      <c r="X10" s="142" t="str">
        <f t="shared" si="7"/>
        <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c r="D11" s="38"/>
      <c r="E11" s="39"/>
      <c r="F11" s="26"/>
      <c r="G11" s="40"/>
      <c r="H11" s="38"/>
      <c r="I11" s="39"/>
      <c r="J11" s="41"/>
      <c r="K11" s="41"/>
      <c r="L11" s="41"/>
      <c r="M11" s="28"/>
      <c r="N11" s="28"/>
      <c r="O11" s="28"/>
      <c r="P11" s="42"/>
      <c r="Q11" s="74" t="str">
        <f t="shared" si="0"/>
        <v/>
      </c>
      <c r="R11" s="66" t="str">
        <f t="shared" si="1"/>
        <v/>
      </c>
      <c r="S11" s="66" t="str">
        <f t="shared" si="2"/>
        <v/>
      </c>
      <c r="T11" s="66" t="str">
        <f t="shared" si="3"/>
        <v/>
      </c>
      <c r="U11" s="68" t="str">
        <f t="shared" si="4"/>
        <v/>
      </c>
      <c r="V11" s="141" t="str">
        <f t="shared" si="5"/>
        <v/>
      </c>
      <c r="W11" s="141" t="str">
        <f t="shared" si="6"/>
        <v/>
      </c>
      <c r="X11" s="142" t="str">
        <f t="shared" si="7"/>
        <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c r="D12" s="32"/>
      <c r="E12" s="33"/>
      <c r="F12" s="34"/>
      <c r="G12" s="35"/>
      <c r="H12" s="32"/>
      <c r="I12" s="33"/>
      <c r="J12" s="36"/>
      <c r="K12" s="36"/>
      <c r="L12" s="36"/>
      <c r="M12" s="36"/>
      <c r="N12" s="36"/>
      <c r="O12" s="36"/>
      <c r="P12" s="37"/>
      <c r="Q12" s="71" t="str">
        <f t="shared" si="0"/>
        <v/>
      </c>
      <c r="R12" s="72" t="str">
        <f t="shared" si="1"/>
        <v/>
      </c>
      <c r="S12" s="72" t="str">
        <f t="shared" si="2"/>
        <v/>
      </c>
      <c r="T12" s="72" t="str">
        <f t="shared" si="3"/>
        <v/>
      </c>
      <c r="U12" s="73" t="str">
        <f t="shared" si="4"/>
        <v/>
      </c>
      <c r="V12" s="141" t="str">
        <f t="shared" si="5"/>
        <v/>
      </c>
      <c r="W12" s="141" t="str">
        <f t="shared" si="6"/>
        <v/>
      </c>
      <c r="X12" s="142" t="str">
        <f t="shared" si="7"/>
        <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c r="D14" s="32"/>
      <c r="E14" s="33"/>
      <c r="F14" s="34"/>
      <c r="G14" s="35"/>
      <c r="H14" s="32"/>
      <c r="I14" s="33"/>
      <c r="J14" s="36"/>
      <c r="K14" s="36"/>
      <c r="L14" s="36"/>
      <c r="M14" s="36"/>
      <c r="N14" s="36"/>
      <c r="O14" s="36"/>
      <c r="P14" s="37"/>
      <c r="Q14" s="71" t="str">
        <f t="shared" si="0"/>
        <v/>
      </c>
      <c r="R14" s="72" t="str">
        <f t="shared" si="1"/>
        <v/>
      </c>
      <c r="S14" s="72" t="str">
        <f t="shared" si="2"/>
        <v/>
      </c>
      <c r="T14" s="72" t="str">
        <f t="shared" si="3"/>
        <v/>
      </c>
      <c r="U14" s="73" t="str">
        <f t="shared" si="4"/>
        <v/>
      </c>
      <c r="V14" s="141" t="str">
        <f t="shared" si="5"/>
        <v/>
      </c>
      <c r="W14" s="141" t="str">
        <f t="shared" si="6"/>
        <v/>
      </c>
      <c r="X14" s="142" t="str">
        <f t="shared" si="7"/>
        <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t="str">
        <f>IF(COUNTA($C$7:$C$30)&gt;0,1,"")</f>
        <v/>
      </c>
      <c r="D31" s="78">
        <f>SUM(D7:D30)</f>
        <v>0</v>
      </c>
      <c r="E31" s="79">
        <f t="shared" ref="E31:N31" si="11">SUM(E7:E30)</f>
        <v>0</v>
      </c>
      <c r="F31" s="78">
        <f t="shared" si="11"/>
        <v>0</v>
      </c>
      <c r="G31" s="80">
        <f t="shared" si="11"/>
        <v>0</v>
      </c>
      <c r="H31" s="79">
        <f t="shared" si="11"/>
        <v>0</v>
      </c>
      <c r="I31" s="80">
        <f t="shared" si="11"/>
        <v>0</v>
      </c>
      <c r="J31" s="79">
        <f t="shared" si="11"/>
        <v>0</v>
      </c>
      <c r="K31" s="79">
        <f t="shared" si="11"/>
        <v>0</v>
      </c>
      <c r="L31" s="79">
        <f t="shared" si="11"/>
        <v>0</v>
      </c>
      <c r="M31" s="79">
        <f t="shared" si="11"/>
        <v>0</v>
      </c>
      <c r="N31" s="79">
        <f t="shared" si="11"/>
        <v>0</v>
      </c>
      <c r="O31" s="79">
        <f>SUM(O7:O30)</f>
        <v>0</v>
      </c>
      <c r="P31" s="81">
        <f>SUM(P7:P30)</f>
        <v>0</v>
      </c>
      <c r="Q31" s="82" t="str">
        <f>IF(H31+2*F31+3*D31&gt;0,H31+2*F31+3*D31,IF(C4&gt;0,C4,""))</f>
        <v/>
      </c>
      <c r="R31" s="83" t="str">
        <f>IF(E31&gt;0,D31/E31,"")</f>
        <v/>
      </c>
      <c r="S31" s="83" t="str">
        <f>IF(G31&gt;0,F31/G31,"")</f>
        <v/>
      </c>
      <c r="T31" s="83" t="str">
        <f>IF(I31&gt;0,H31/I31,"")</f>
        <v/>
      </c>
      <c r="U31" s="84" t="str">
        <f>IF(OR(E31&gt;0,G31 &gt;0),(D31+F31)/(E31+G31),"")</f>
        <v/>
      </c>
      <c r="V31" s="141" t="str">
        <f>IF(E31+G31&gt;0,E31+G31,"")</f>
        <v/>
      </c>
      <c r="W31" s="141" t="str">
        <f>IF(J31+K31&gt;0,J31+K31,"")</f>
        <v/>
      </c>
      <c r="X31" s="142" t="str">
        <f t="shared" si="7"/>
        <v/>
      </c>
      <c r="Y31" s="142">
        <f>IF(I31&gt;=$Z$2,T31,0)</f>
        <v>0</v>
      </c>
      <c r="Z31" s="141"/>
      <c r="AA31" s="69"/>
    </row>
    <row r="32" spans="1:27" s="63" customFormat="1" ht="17.25" thickTop="1" thickBot="1" x14ac:dyDescent="0.3">
      <c r="B32" s="85" t="s">
        <v>145</v>
      </c>
      <c r="C32" s="47" t="str">
        <f>IF(SUM(D32:P32)&gt;0,1,"")</f>
        <v/>
      </c>
      <c r="D32" s="48"/>
      <c r="E32" s="49"/>
      <c r="F32" s="48"/>
      <c r="G32" s="50"/>
      <c r="H32" s="49"/>
      <c r="I32" s="50"/>
      <c r="J32" s="49"/>
      <c r="K32" s="49"/>
      <c r="L32" s="49"/>
      <c r="M32" s="49"/>
      <c r="N32" s="49"/>
      <c r="O32" s="49"/>
      <c r="P32" s="51"/>
      <c r="Q32" s="86" t="str">
        <f>IF(H32+2*F32+3*D32&gt;0,H32+2*F32+3*D32,IF(D4&gt;0,D4,""))</f>
        <v/>
      </c>
      <c r="R32" s="87" t="str">
        <f>IF(E32&gt;0,D32/E32,"")</f>
        <v/>
      </c>
      <c r="S32" s="87" t="str">
        <f>IF(G32&gt;0,F32/G32,"")</f>
        <v/>
      </c>
      <c r="T32" s="87" t="str">
        <f>IF(I32&gt;0,H32/I32,"")</f>
        <v/>
      </c>
      <c r="U32" s="88" t="str">
        <f>IF(OR(E32&gt;0,G32 &gt;0),(D32+F32)/(E32+G32),"")</f>
        <v/>
      </c>
      <c r="V32" s="141" t="str">
        <f>IF(E32+G32&gt;0,E32+G32,"")</f>
        <v/>
      </c>
      <c r="W32" s="141" t="str">
        <f>IF(J32+K32&gt;0,J32+K32,"")</f>
        <v/>
      </c>
      <c r="X32" s="142" t="str">
        <f t="shared" si="7"/>
        <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0</v>
      </c>
      <c r="C36" s="189" t="str">
        <f t="array" ref="C36">IFERROR(INDEX($AA$7:$AA$30,SMALL(IF(Q$7:Q$30=$B$36,ROW(Q$7:Q$30)-6),ROW(Q7)-6))," ")</f>
        <v xml:space="preserve"> </v>
      </c>
      <c r="D36" s="187"/>
      <c r="E36" s="188">
        <f>MAX(W$7:W$30)</f>
        <v>0</v>
      </c>
      <c r="F36" s="189" t="str">
        <f t="array" ref="F36">IFERROR(INDEX($AA$7:$AA$30,SMALL(IF(W$7:W$30=$E$36,ROW(W$7:W$30)-6),ROW(W7)-6))," ")</f>
        <v xml:space="preserve"> </v>
      </c>
      <c r="G36"/>
      <c r="H36" s="188">
        <f>MAX(L$7:L$30)</f>
        <v>0</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D Barritt, 20</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D Butts, 14</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J Caylor, 12</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C Louderback, 23</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
      </c>
      <c r="D42" s="187"/>
      <c r="E42"/>
      <c r="F42" s="193" t="str">
        <f>TRIM(F36)</f>
        <v/>
      </c>
      <c r="G42"/>
      <c r="H42"/>
      <c r="I42" s="193" t="str">
        <f>TRIM(I36)</f>
        <v>P Watt, 24</v>
      </c>
      <c r="J42" s="54"/>
    </row>
    <row r="43" spans="2:18" ht="14.45" hidden="1" x14ac:dyDescent="0.35">
      <c r="B43" s="186"/>
      <c r="C43" s="193" t="str">
        <f t="shared" ref="C43:C46" si="12">TRIM(C37)</f>
        <v/>
      </c>
      <c r="D43" s="187"/>
      <c r="E43"/>
      <c r="F43" s="193" t="str">
        <f t="shared" ref="F43:F46" si="13">TRIM(F37)</f>
        <v/>
      </c>
      <c r="G43"/>
      <c r="H43"/>
      <c r="I43" s="193" t="str">
        <f t="shared" ref="I43:I46" si="14">TRIM(I37)</f>
        <v>D Barritt, 20</v>
      </c>
      <c r="J43" s="54"/>
    </row>
    <row r="44" spans="2:18" ht="14.45" hidden="1" x14ac:dyDescent="0.35">
      <c r="B44" s="186"/>
      <c r="C44" s="193" t="str">
        <f t="shared" si="12"/>
        <v/>
      </c>
      <c r="D44" s="187"/>
      <c r="E44"/>
      <c r="F44" s="193" t="str">
        <f t="shared" si="13"/>
        <v/>
      </c>
      <c r="G44"/>
      <c r="H44"/>
      <c r="I44" s="193" t="str">
        <f t="shared" si="14"/>
        <v>D Butts, 14</v>
      </c>
      <c r="J44" s="54"/>
    </row>
    <row r="45" spans="2:18" ht="12.95" hidden="1" x14ac:dyDescent="0.3">
      <c r="B45" s="54"/>
      <c r="C45" s="193" t="str">
        <f t="shared" si="12"/>
        <v/>
      </c>
      <c r="D45" s="54"/>
      <c r="E45" s="54"/>
      <c r="F45" s="193" t="str">
        <f t="shared" si="13"/>
        <v/>
      </c>
      <c r="G45" s="54"/>
      <c r="H45" s="54"/>
      <c r="I45" s="193" t="str">
        <f t="shared" si="14"/>
        <v>J Caylor, 12</v>
      </c>
      <c r="J45" s="54"/>
    </row>
    <row r="46" spans="2:18" ht="12.95" hidden="1" x14ac:dyDescent="0.3">
      <c r="B46" s="54"/>
      <c r="C46" s="193" t="str">
        <f t="shared" si="12"/>
        <v/>
      </c>
      <c r="D46" s="54"/>
      <c r="E46" s="54"/>
      <c r="F46" s="193" t="str">
        <f t="shared" si="13"/>
        <v/>
      </c>
      <c r="G46" s="54"/>
      <c r="H46" s="54"/>
      <c r="I46" s="193" t="str">
        <f t="shared" si="14"/>
        <v>C Louderback, 23</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0</v>
      </c>
      <c r="C49" s="54"/>
      <c r="D49" s="54"/>
      <c r="E49" s="194">
        <f>COUNTIF(F42:F46,"?*")</f>
        <v>0</v>
      </c>
      <c r="F49" s="54"/>
      <c r="G49" s="54"/>
      <c r="H49" s="194">
        <f>COUNTIF(I42:I46,"?*")</f>
        <v>5</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964" priority="3" stopIfTrue="1">
      <formula>$C$4&lt;&gt;$Q$31</formula>
    </cfRule>
  </conditionalFormatting>
  <conditionalFormatting sqref="Q32">
    <cfRule type="expression" dxfId="963" priority="2" stopIfTrue="1">
      <formula>$D$4&lt;&gt;$Q$32</formula>
    </cfRule>
  </conditionalFormatting>
  <conditionalFormatting sqref="A2">
    <cfRule type="cellIs" dxfId="962"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2" tint="-9.9978637043366805E-2"/>
  </sheetPr>
  <dimension ref="A2:FB2165"/>
  <sheetViews>
    <sheetView topLeftCell="A6" workbookViewId="0">
      <selection activeCell="A1000" sqref="A1000"/>
    </sheetView>
  </sheetViews>
  <sheetFormatPr defaultColWidth="8.85546875" defaultRowHeight="11.25" x14ac:dyDescent="0.2"/>
  <cols>
    <col min="1" max="1" width="37.85546875" style="165" customWidth="1"/>
    <col min="2" max="2" width="8" style="165" customWidth="1"/>
    <col min="3" max="3" width="10.85546875" style="165" customWidth="1"/>
    <col min="4" max="4" width="10.5703125" style="165" bestFit="1" customWidth="1"/>
    <col min="5" max="5" width="8.140625" style="165" bestFit="1" customWidth="1"/>
    <col min="6" max="6" width="8" style="165" customWidth="1"/>
    <col min="7" max="7" width="12.85546875" style="165" customWidth="1"/>
    <col min="8" max="8" width="12.5703125" style="165" customWidth="1"/>
    <col min="9" max="10" width="8" style="165" customWidth="1"/>
    <col min="11" max="11" width="12.5703125" style="165" customWidth="1"/>
    <col min="12" max="12" width="7.85546875" style="165" customWidth="1"/>
    <col min="13" max="13" width="13.85546875" style="165" bestFit="1" customWidth="1"/>
    <col min="14" max="14" width="12.5703125" style="165" customWidth="1"/>
    <col min="15" max="15" width="9" style="165" customWidth="1"/>
    <col min="16" max="17" width="8" style="165" customWidth="1"/>
    <col min="18" max="18" width="13.85546875" style="165" customWidth="1"/>
    <col min="19" max="19" width="7.85546875" style="165" customWidth="1"/>
    <col min="20" max="20" width="13.28515625" style="165" bestFit="1" customWidth="1"/>
    <col min="21" max="21" width="8" style="165" customWidth="1"/>
    <col min="22" max="22" width="8.85546875" style="165" customWidth="1"/>
    <col min="23" max="23" width="9.140625" style="165" customWidth="1"/>
    <col min="24" max="24" width="8" style="165" customWidth="1"/>
    <col min="25" max="25" width="21.85546875" style="165" customWidth="1"/>
    <col min="26" max="26" width="7.85546875" style="165" customWidth="1"/>
    <col min="27" max="27" width="10.140625" style="165" bestFit="1" customWidth="1"/>
    <col min="28" max="29" width="8" style="165" customWidth="1"/>
    <col min="30" max="30" width="8.140625" style="165" customWidth="1"/>
    <col min="31" max="31" width="8" style="165" customWidth="1"/>
    <col min="32" max="32" width="12.5703125" style="165" customWidth="1"/>
    <col min="33" max="33" width="7.85546875" style="165" customWidth="1"/>
    <col min="34" max="34" width="10" style="165" bestFit="1" customWidth="1"/>
    <col min="35" max="35" width="12.85546875" style="165" customWidth="1"/>
    <col min="36" max="36" width="12.5703125" style="165" customWidth="1"/>
    <col min="37" max="38" width="8" style="165" customWidth="1"/>
    <col min="39" max="39" width="12.5703125" style="165" customWidth="1"/>
    <col min="40" max="40" width="7.85546875" style="165" customWidth="1"/>
    <col min="41" max="41" width="10" style="165" bestFit="1" customWidth="1"/>
    <col min="42" max="42" width="9.85546875" style="165" customWidth="1"/>
    <col min="43" max="44" width="12.5703125" style="165" customWidth="1"/>
    <col min="45" max="45" width="8" style="165" customWidth="1"/>
    <col min="46" max="46" width="13.85546875" style="165" customWidth="1"/>
    <col min="47" max="47" width="7.85546875" style="165" customWidth="1"/>
    <col min="48" max="48" width="9.140625" style="165" bestFit="1" customWidth="1"/>
    <col min="49" max="49" width="9.140625" style="165" customWidth="1"/>
    <col min="50" max="50" width="7.5703125" style="165" customWidth="1"/>
    <col min="51" max="52" width="8" style="165" customWidth="1"/>
    <col min="53" max="53" width="13.85546875" style="165" customWidth="1"/>
    <col min="54" max="54" width="7.85546875" style="165" customWidth="1"/>
    <col min="55" max="55" width="11" style="165" customWidth="1"/>
    <col min="56" max="56" width="8" style="165" customWidth="1"/>
    <col min="57" max="57" width="10.140625" style="165" customWidth="1"/>
    <col min="58" max="58" width="8.85546875" style="165" customWidth="1"/>
    <col min="59" max="59" width="8" style="165" customWidth="1"/>
    <col min="60" max="60" width="13.85546875" style="165" customWidth="1"/>
    <col min="61" max="61" width="7.85546875" style="165" customWidth="1"/>
    <col min="62" max="62" width="14.42578125" style="165" bestFit="1" customWidth="1"/>
    <col min="63" max="63" width="10.140625" style="165" customWidth="1"/>
    <col min="64" max="64" width="8" style="165" customWidth="1"/>
    <col min="65" max="65" width="9.85546875" style="165" customWidth="1"/>
    <col min="66" max="66" width="8" style="165" customWidth="1"/>
    <col min="67" max="67" width="12.5703125" style="165" customWidth="1"/>
    <col min="68" max="68" width="7.85546875" style="165" customWidth="1"/>
    <col min="69" max="69" width="10.42578125" style="165" bestFit="1" customWidth="1"/>
    <col min="70" max="70" width="14.140625" style="165" bestFit="1" customWidth="1"/>
    <col min="71" max="72" width="9.85546875" style="165" customWidth="1"/>
    <col min="73" max="73" width="11.140625" style="165" customWidth="1"/>
    <col min="74" max="74" width="8" style="165" customWidth="1"/>
    <col min="75" max="75" width="13.85546875" style="165" customWidth="1"/>
    <col min="76" max="76" width="7.85546875" style="165" customWidth="1"/>
    <col min="77" max="77" width="14.140625" style="165" bestFit="1" customWidth="1"/>
    <col min="78" max="78" width="10.42578125" style="165" bestFit="1" customWidth="1"/>
    <col min="79" max="79" width="9.85546875" style="165" customWidth="1"/>
    <col min="80" max="80" width="8.85546875" style="165" customWidth="1"/>
    <col min="81" max="81" width="11.140625" style="165" bestFit="1" customWidth="1"/>
    <col min="82" max="82" width="8" style="165" customWidth="1"/>
    <col min="83" max="83" width="13.85546875" style="165" customWidth="1"/>
    <col min="84" max="84" width="7.85546875" style="165" customWidth="1"/>
    <col min="85" max="85" width="10.28515625" style="165" bestFit="1" customWidth="1"/>
    <col min="86" max="86" width="9.85546875" style="165" bestFit="1" customWidth="1"/>
    <col min="87" max="87" width="11.140625" style="165" bestFit="1" customWidth="1"/>
    <col min="88" max="89" width="8" style="165" customWidth="1"/>
    <col min="90" max="90" width="13.85546875" style="165" customWidth="1"/>
    <col min="91" max="91" width="7.85546875" style="165" customWidth="1"/>
    <col min="92" max="92" width="10.7109375" style="165" customWidth="1"/>
    <col min="93" max="93" width="10" style="165" bestFit="1" customWidth="1"/>
    <col min="94" max="94" width="9.85546875" style="165" bestFit="1" customWidth="1"/>
    <col min="95" max="96" width="8.85546875" style="165"/>
    <col min="97" max="97" width="8" style="165" customWidth="1"/>
    <col min="98" max="98" width="13.85546875" style="165" customWidth="1"/>
    <col min="99" max="99" width="7.85546875" style="165" customWidth="1"/>
    <col min="100" max="100" width="10" style="165" bestFit="1" customWidth="1"/>
    <col min="101" max="101" width="11.140625" style="165" bestFit="1" customWidth="1"/>
    <col min="102" max="102" width="8" style="165" customWidth="1"/>
    <col min="103" max="103" width="10.140625" style="165" bestFit="1" customWidth="1"/>
    <col min="104" max="104" width="8.85546875" style="165"/>
    <col min="105" max="105" width="8" style="165" customWidth="1"/>
    <col min="106" max="106" width="13.85546875" style="165" customWidth="1"/>
    <col min="107" max="107" width="7.85546875" style="165" customWidth="1"/>
    <col min="108" max="108" width="11.28515625" style="165" bestFit="1" customWidth="1"/>
    <col min="109" max="110" width="8.85546875" style="165"/>
    <col min="111" max="112" width="8" style="165" customWidth="1"/>
    <col min="113" max="113" width="13.85546875" style="165" bestFit="1" customWidth="1"/>
    <col min="114" max="114" width="7.85546875" style="165" customWidth="1"/>
    <col min="115" max="115" width="12.140625" style="165" bestFit="1" customWidth="1"/>
    <col min="116" max="116" width="11" style="165" bestFit="1" customWidth="1"/>
    <col min="117" max="119" width="8.85546875" style="165"/>
    <col min="120" max="120" width="8" style="165" customWidth="1"/>
    <col min="121" max="121" width="12" style="165" bestFit="1" customWidth="1"/>
    <col min="122" max="122" width="7.85546875" style="165" customWidth="1"/>
    <col min="123" max="123" width="11" style="165" bestFit="1" customWidth="1"/>
    <col min="124" max="124" width="12.140625" style="165" bestFit="1" customWidth="1"/>
    <col min="125" max="127" width="8.85546875" style="165"/>
    <col min="128" max="128" width="8" style="165" customWidth="1"/>
    <col min="129" max="129" width="12.5703125" style="165" bestFit="1" customWidth="1"/>
    <col min="130" max="130" width="7.85546875" style="165" customWidth="1"/>
    <col min="131" max="131" width="11.28515625" style="165" bestFit="1" customWidth="1"/>
    <col min="132" max="134" width="8.85546875" style="165"/>
    <col min="135" max="135" width="8" style="165" customWidth="1"/>
    <col min="136" max="136" width="13.85546875" style="165" bestFit="1" customWidth="1"/>
    <col min="137" max="137" width="7.85546875" style="165" customWidth="1"/>
    <col min="138" max="138" width="12.140625" style="165" bestFit="1" customWidth="1"/>
    <col min="139" max="139" width="11" style="165" bestFit="1" customWidth="1"/>
    <col min="140" max="142" width="8.85546875" style="165"/>
    <col min="143" max="143" width="8" style="165" customWidth="1"/>
    <col min="144" max="144" width="8.140625" style="165" customWidth="1"/>
    <col min="145" max="145" width="7.85546875" style="165" customWidth="1"/>
    <col min="146" max="146" width="11" style="165" bestFit="1" customWidth="1"/>
    <col min="147" max="147" width="12.140625" style="165" bestFit="1" customWidth="1"/>
    <col min="148" max="16384" width="8.85546875" style="165"/>
  </cols>
  <sheetData>
    <row r="2" spans="1:27" ht="10.5" x14ac:dyDescent="0.25">
      <c r="C2" s="165" t="s">
        <v>251</v>
      </c>
      <c r="D2" s="173">
        <v>5</v>
      </c>
    </row>
    <row r="3" spans="1:27" ht="14.45" x14ac:dyDescent="0.35">
      <c r="C3" s="165" t="s">
        <v>252</v>
      </c>
      <c r="D3" s="195">
        <v>10</v>
      </c>
    </row>
    <row r="6" spans="1:27" ht="32.1" thickBot="1" x14ac:dyDescent="0.25">
      <c r="A6" s="166" t="s">
        <v>249</v>
      </c>
      <c r="B6" s="166" t="s">
        <v>179</v>
      </c>
      <c r="C6" s="166" t="s">
        <v>112</v>
      </c>
      <c r="D6" s="166" t="s">
        <v>250</v>
      </c>
      <c r="E6" s="166" t="s">
        <v>120</v>
      </c>
      <c r="F6" s="166" t="s">
        <v>121</v>
      </c>
      <c r="G6" s="166" t="s">
        <v>122</v>
      </c>
      <c r="H6" s="166" t="s">
        <v>123</v>
      </c>
      <c r="I6" s="166" t="s">
        <v>124</v>
      </c>
      <c r="J6" s="166" t="s">
        <v>125</v>
      </c>
      <c r="K6" s="166" t="s">
        <v>126</v>
      </c>
      <c r="L6" s="166" t="s">
        <v>127</v>
      </c>
      <c r="M6" s="166" t="s">
        <v>128</v>
      </c>
      <c r="N6" s="166" t="s">
        <v>129</v>
      </c>
      <c r="O6" s="166" t="s">
        <v>130</v>
      </c>
      <c r="P6" s="166" t="s">
        <v>131</v>
      </c>
      <c r="Q6" s="166" t="s">
        <v>132</v>
      </c>
      <c r="R6" s="166" t="s">
        <v>133</v>
      </c>
      <c r="S6" s="166" t="s">
        <v>134</v>
      </c>
      <c r="T6" s="166" t="s">
        <v>271</v>
      </c>
      <c r="U6" s="166" t="s">
        <v>272</v>
      </c>
      <c r="V6" s="166" t="s">
        <v>254</v>
      </c>
      <c r="W6" s="166" t="s">
        <v>253</v>
      </c>
      <c r="X6" s="166" t="s">
        <v>255</v>
      </c>
      <c r="Y6" s="166" t="s">
        <v>256</v>
      </c>
      <c r="Z6" s="166" t="s">
        <v>349</v>
      </c>
      <c r="AA6" s="226" t="s">
        <v>1</v>
      </c>
    </row>
    <row r="7" spans="1:27" ht="9.9499999999999993" x14ac:dyDescent="0.2">
      <c r="A7" s="165" t="str">
        <f ca="1">CONCATENATE(INDIRECT("Roster!B"&amp;ROW(A$7)+MOD(ROW(A7)-7,24)),", ",INDIRECT("Roster!a"&amp;ROW(A$7)+MOD(ROW(A7)-7,24)))</f>
        <v>Payton Watt, 24</v>
      </c>
      <c r="B7" s="165" t="str">
        <f>Roster!$B$1</f>
        <v>Upton</v>
      </c>
      <c r="C7" s="165" t="str">
        <f ca="1">INDIRECT("'game1 ("&amp;$X7&amp;")'!$C$2")</f>
        <v>Hulett</v>
      </c>
      <c r="D7" s="175">
        <f ca="1">INDIRECT("'game1 ("&amp;$X7&amp;")'!$k$2")</f>
        <v>43077</v>
      </c>
      <c r="E7" s="165">
        <f t="shared" ref="E7:E70" ca="1" si="0">INDIRECT("'game1 ("&amp;$X7&amp;")'!"&amp;ADDRESS(ROW(A$7)+MOD(ROW(A7)-7,24),COLUMN(C7)))</f>
        <v>1</v>
      </c>
      <c r="F7" s="165">
        <f t="shared" ref="F7:F70" ca="1" si="1">INDIRECT("'game1 ("&amp;$X7&amp;")'!"&amp;ADDRESS(ROW(B$7)+MOD(ROW(B7)-7,24),COLUMN(D7)))</f>
        <v>0</v>
      </c>
      <c r="G7" s="165">
        <f t="shared" ref="G7:G70" ca="1" si="2">INDIRECT("'game1 ("&amp;$X7&amp;")'!"&amp;ADDRESS(ROW(C$7)+MOD(ROW(C7)-7,24),COLUMN(E7)))</f>
        <v>4</v>
      </c>
      <c r="H7" s="165">
        <f t="shared" ref="H7:H70" ca="1" si="3">INDIRECT("'game1 ("&amp;$X7&amp;")'!"&amp;ADDRESS(ROW(D$7)+MOD(ROW(D7)-7,24),COLUMN(F7)))</f>
        <v>8</v>
      </c>
      <c r="I7" s="165">
        <f t="shared" ref="I7:I70" ca="1" si="4">INDIRECT("'game1 ("&amp;$X7&amp;")'!"&amp;ADDRESS(ROW(E$7)+MOD(ROW(E7)-7,24),COLUMN(G7)))</f>
        <v>13</v>
      </c>
      <c r="J7" s="165">
        <f t="shared" ref="J7:J70" ca="1" si="5">INDIRECT("'game1 ("&amp;$X7&amp;")'!"&amp;ADDRESS(ROW(F$7)+MOD(ROW(F7)-7,24),COLUMN(H7)))</f>
        <v>3</v>
      </c>
      <c r="K7" s="165">
        <f t="shared" ref="K7:K70" ca="1" si="6">INDIRECT("'game1 ("&amp;$X7&amp;")'!"&amp;ADDRESS(ROW(G$7)+MOD(ROW(G7)-7,24),COLUMN(I7)))</f>
        <v>4</v>
      </c>
      <c r="L7" s="165">
        <f t="shared" ref="L7:L70" ca="1" si="7">INDIRECT("'game1 ("&amp;$X7&amp;")'!"&amp;ADDRESS(ROW(H$7)+MOD(ROW(H7)-7,24),COLUMN(J7)))</f>
        <v>0</v>
      </c>
      <c r="M7" s="165">
        <f t="shared" ref="M7:M70" ca="1" si="8">INDIRECT("'game1 ("&amp;$X7&amp;")'!"&amp;ADDRESS(ROW(I$7)+MOD(ROW(I7)-7,24),COLUMN(K7)))</f>
        <v>3</v>
      </c>
      <c r="N7" s="165">
        <f t="shared" ref="N7:N70" ca="1" si="9">INDIRECT("'game1 ("&amp;$X7&amp;")'!"&amp;ADDRESS(ROW(J$7)+MOD(ROW(J7)-7,24),COLUMN(L7)))</f>
        <v>5</v>
      </c>
      <c r="O7" s="165">
        <f t="shared" ref="O7:O70" ca="1" si="10">INDIRECT("'game1 ("&amp;$X7&amp;")'!"&amp;ADDRESS(ROW(K$7)+MOD(ROW(K7)-7,24),COLUMN(M7)))</f>
        <v>3</v>
      </c>
      <c r="P7" s="165">
        <f t="shared" ref="P7:P70" ca="1" si="11">INDIRECT("'game1 ("&amp;$X7&amp;")'!"&amp;ADDRESS(ROW(L$7)+MOD(ROW(L7)-7,24),COLUMN(N7)))</f>
        <v>0</v>
      </c>
      <c r="Q7" s="165">
        <f t="shared" ref="Q7:Q70" ca="1" si="12">INDIRECT("'game1 ("&amp;$X7&amp;")'!"&amp;ADDRESS(ROW(M$7)+MOD(ROW(M7)-7,24),COLUMN(O7)))</f>
        <v>2</v>
      </c>
      <c r="R7" s="165">
        <f t="shared" ref="R7:R70" ca="1" si="13">INDIRECT("'game1 ("&amp;$X7&amp;")'!"&amp;ADDRESS(ROW(N$7)+MOD(ROW(N7)-7,24),COLUMN(P7)))</f>
        <v>4</v>
      </c>
      <c r="S7" s="165">
        <f t="shared" ref="S7:S70" ca="1" si="14">INDIRECT("'game1 ("&amp;$X7&amp;")'!"&amp;ADDRESS(ROW(O$7)+MOD(ROW(O7)-7,24),COLUMN(Q7)))</f>
        <v>19</v>
      </c>
      <c r="T7" s="168">
        <f ca="1">IF(G7&lt;$D$2,0,INDIRECT("'game1 ("&amp;$X7&amp;")'!"&amp;ADDRESS(ROW(M$7)+MOD(ROW(M7)-7,24),COLUMN(R7))))</f>
        <v>0</v>
      </c>
      <c r="U7" s="168">
        <f ca="1">IF(I7&lt;$D$2,0,INDIRECT("'game1 ("&amp;$X7&amp;")'!"&amp;ADDRESS(ROW(N$7)+MOD(ROW(N7)-7,24),COLUMN(S7))))</f>
        <v>0.61538461538461542</v>
      </c>
      <c r="V7" s="168">
        <f ca="1">IF(K7&lt;$D$2,0,INDIRECT("'game1 ("&amp;$X7&amp;")'!"&amp;ADDRESS(ROW(O$7)+MOD(ROW(O7)-7,24),COLUMN(T7))))</f>
        <v>0</v>
      </c>
      <c r="W7" s="168">
        <f ca="1">IF(G7+I7&lt;$D$2,0,INDIRECT("'game1 ("&amp;$X7&amp;")'!"&amp;ADDRESS(ROW(O$7)+MOD(ROW(O7)-7,24),COLUMN(U7))))</f>
        <v>0.47058823529411764</v>
      </c>
      <c r="X7" s="165">
        <f t="shared" ref="X7:X70" si="15">INT((ROW(A7)-7)/24)+1</f>
        <v>1</v>
      </c>
      <c r="Y7" s="165" t="str">
        <f ca="1">CONCATENATE(A7," - ",C7," ",MONTH(D7),"/",DAY(D7),"/",YEAR(D7))</f>
        <v>Payton Watt, 24 - Hulett 12/8/2017</v>
      </c>
      <c r="Z7" s="165" t="str">
        <f ca="1">IFERROR(INDIRECT("'game1 ("&amp;$X7&amp;")'!$a$2"),"")</f>
        <v/>
      </c>
      <c r="AA7" s="225" t="str">
        <f>Season_Summary!$P$1</f>
        <v>2A BB</v>
      </c>
    </row>
    <row r="8" spans="1:27" ht="9.9499999999999993" x14ac:dyDescent="0.2">
      <c r="A8" s="165" t="str">
        <f t="shared" ref="A8:A71" ca="1" si="16">CONCATENATE(INDIRECT("Roster!B"&amp;ROW(A$7)+MOD(ROW(A8)-7,24)),", ",INDIRECT("Roster!a"&amp;ROW(A$7)+MOD(ROW(A8)-7,24)))</f>
        <v>Dillon Barritt, 20</v>
      </c>
      <c r="B8" s="165" t="str">
        <f>Roster!$B$1</f>
        <v>Upton</v>
      </c>
      <c r="C8" s="165" t="str">
        <f t="shared" ref="C8:C71" ca="1" si="17">INDIRECT("'game1 ("&amp;$X8&amp;")'!$C$2")</f>
        <v>Hulett</v>
      </c>
      <c r="D8" s="175">
        <f t="shared" ref="D8:D71" ca="1" si="18">INDIRECT("'game1 ("&amp;$X8&amp;")'!$k$2")</f>
        <v>43077</v>
      </c>
      <c r="E8" s="165">
        <f t="shared" ca="1" si="0"/>
        <v>1</v>
      </c>
      <c r="F8" s="165">
        <f t="shared" ca="1" si="1"/>
        <v>1</v>
      </c>
      <c r="G8" s="165">
        <f t="shared" ca="1" si="2"/>
        <v>4</v>
      </c>
      <c r="H8" s="165">
        <f t="shared" ca="1" si="3"/>
        <v>5</v>
      </c>
      <c r="I8" s="165">
        <f t="shared" ca="1" si="4"/>
        <v>7</v>
      </c>
      <c r="J8" s="165">
        <f t="shared" ca="1" si="5"/>
        <v>0</v>
      </c>
      <c r="K8" s="165">
        <f t="shared" ca="1" si="6"/>
        <v>0</v>
      </c>
      <c r="L8" s="165">
        <f t="shared" ca="1" si="7"/>
        <v>1</v>
      </c>
      <c r="M8" s="165">
        <f t="shared" ca="1" si="8"/>
        <v>0</v>
      </c>
      <c r="N8" s="165">
        <f t="shared" ca="1" si="9"/>
        <v>3</v>
      </c>
      <c r="O8" s="165">
        <f t="shared" ca="1" si="10"/>
        <v>2</v>
      </c>
      <c r="P8" s="165">
        <f t="shared" ca="1" si="11"/>
        <v>0</v>
      </c>
      <c r="Q8" s="165">
        <f t="shared" ca="1" si="12"/>
        <v>1</v>
      </c>
      <c r="R8" s="165">
        <f t="shared" ca="1" si="13"/>
        <v>3</v>
      </c>
      <c r="S8" s="165">
        <f t="shared" ca="1" si="14"/>
        <v>13</v>
      </c>
      <c r="T8" s="168">
        <f t="shared" ref="T8:T71" ca="1" si="19">IF(G8&lt;$D$2,0,INDIRECT("'game1 ("&amp;$X8&amp;")'!"&amp;ADDRESS(ROW(M$7)+MOD(ROW(M8)-7,24),COLUMN(R8))))</f>
        <v>0</v>
      </c>
      <c r="U8" s="168">
        <f t="shared" ref="U8:U71" ca="1" si="20">IF(I8&lt;$D$2,0,INDIRECT("'game1 ("&amp;$X8&amp;")'!"&amp;ADDRESS(ROW(N$7)+MOD(ROW(N8)-7,24),COLUMN(S8))))</f>
        <v>0.7142857142857143</v>
      </c>
      <c r="V8" s="168">
        <f t="shared" ref="V8:V71" ca="1" si="21">IF(K8&lt;$D$2,0,INDIRECT("'game1 ("&amp;$X8&amp;")'!"&amp;ADDRESS(ROW(O$7)+MOD(ROW(O8)-7,24),COLUMN(T8))))</f>
        <v>0</v>
      </c>
      <c r="W8" s="168">
        <f t="shared" ref="W8:W71" ca="1" si="22">IF(G8+I8&lt;$D$2,0,INDIRECT("'game1 ("&amp;$X8&amp;")'!"&amp;ADDRESS(ROW(O$7)+MOD(ROW(O8)-7,24),COLUMN(U8))))</f>
        <v>0.54545454545454541</v>
      </c>
      <c r="X8" s="165">
        <f t="shared" si="15"/>
        <v>1</v>
      </c>
      <c r="Y8" s="165" t="str">
        <f t="shared" ref="Y8:Y71" ca="1" si="23">CONCATENATE(A8," - ",C8," ",MONTH(D8),"/",DAY(D8),"/",YEAR(D8))</f>
        <v>Dillon Barritt, 20 - Hulett 12/8/2017</v>
      </c>
      <c r="Z8" s="165" t="str">
        <f t="shared" ref="Z8:Z71" ca="1" si="24">IFERROR(INDIRECT("'game1 ("&amp;$X8&amp;")'!$a$2"),"")</f>
        <v/>
      </c>
      <c r="AA8" s="225" t="str">
        <f>Season_Summary!$P$1</f>
        <v>2A BB</v>
      </c>
    </row>
    <row r="9" spans="1:27" ht="9.9499999999999993" x14ac:dyDescent="0.2">
      <c r="A9" s="165" t="str">
        <f t="shared" ca="1" si="16"/>
        <v>Dawson Butts, 14</v>
      </c>
      <c r="B9" s="165" t="str">
        <f>Roster!$B$1</f>
        <v>Upton</v>
      </c>
      <c r="C9" s="165" t="str">
        <f t="shared" ca="1" si="17"/>
        <v>Hulett</v>
      </c>
      <c r="D9" s="175">
        <f t="shared" ca="1" si="18"/>
        <v>43077</v>
      </c>
      <c r="E9" s="165">
        <f t="shared" ca="1" si="0"/>
        <v>1</v>
      </c>
      <c r="F9" s="165">
        <f t="shared" ca="1" si="1"/>
        <v>0</v>
      </c>
      <c r="G9" s="165">
        <f t="shared" ca="1" si="2"/>
        <v>0</v>
      </c>
      <c r="H9" s="165">
        <f t="shared" ca="1" si="3"/>
        <v>2</v>
      </c>
      <c r="I9" s="165">
        <f t="shared" ca="1" si="4"/>
        <v>6</v>
      </c>
      <c r="J9" s="165">
        <f t="shared" ca="1" si="5"/>
        <v>0</v>
      </c>
      <c r="K9" s="165">
        <f t="shared" ca="1" si="6"/>
        <v>2</v>
      </c>
      <c r="L9" s="165">
        <f t="shared" ca="1" si="7"/>
        <v>4</v>
      </c>
      <c r="M9" s="165">
        <f t="shared" ca="1" si="8"/>
        <v>3</v>
      </c>
      <c r="N9" s="165">
        <f t="shared" ca="1" si="9"/>
        <v>4</v>
      </c>
      <c r="O9" s="165">
        <f t="shared" ca="1" si="10"/>
        <v>4</v>
      </c>
      <c r="P9" s="165">
        <f t="shared" ca="1" si="11"/>
        <v>0</v>
      </c>
      <c r="Q9" s="165">
        <f t="shared" ca="1" si="12"/>
        <v>0</v>
      </c>
      <c r="R9" s="165">
        <f t="shared" ca="1" si="13"/>
        <v>3</v>
      </c>
      <c r="S9" s="165">
        <f t="shared" ca="1" si="14"/>
        <v>4</v>
      </c>
      <c r="T9" s="168">
        <f t="shared" ca="1" si="19"/>
        <v>0</v>
      </c>
      <c r="U9" s="168">
        <f t="shared" ca="1" si="20"/>
        <v>0.33333333333333331</v>
      </c>
      <c r="V9" s="168">
        <f t="shared" ca="1" si="21"/>
        <v>0</v>
      </c>
      <c r="W9" s="168">
        <f t="shared" ca="1" si="22"/>
        <v>0.33333333333333331</v>
      </c>
      <c r="X9" s="165">
        <f t="shared" si="15"/>
        <v>1</v>
      </c>
      <c r="Y9" s="165" t="str">
        <f t="shared" ca="1" si="23"/>
        <v>Dawson Butts, 14 - Hulett 12/8/2017</v>
      </c>
      <c r="Z9" s="165" t="str">
        <f t="shared" ca="1" si="24"/>
        <v/>
      </c>
      <c r="AA9" s="225" t="str">
        <f>Season_Summary!$P$1</f>
        <v>2A BB</v>
      </c>
    </row>
    <row r="10" spans="1:27" ht="9.9499999999999993" x14ac:dyDescent="0.2">
      <c r="A10" s="165" t="str">
        <f t="shared" ca="1" si="16"/>
        <v>Jayden Caylor, 12</v>
      </c>
      <c r="B10" s="165" t="str">
        <f>Roster!$B$1</f>
        <v>Upton</v>
      </c>
      <c r="C10" s="165" t="str">
        <f t="shared" ca="1" si="17"/>
        <v>Hulett</v>
      </c>
      <c r="D10" s="175">
        <f t="shared" ca="1" si="18"/>
        <v>43077</v>
      </c>
      <c r="E10" s="165">
        <f t="shared" ca="1" si="0"/>
        <v>1</v>
      </c>
      <c r="F10" s="165">
        <f t="shared" ca="1" si="1"/>
        <v>0</v>
      </c>
      <c r="G10" s="165">
        <f t="shared" ca="1" si="2"/>
        <v>0</v>
      </c>
      <c r="H10" s="165">
        <f t="shared" ca="1" si="3"/>
        <v>6</v>
      </c>
      <c r="I10" s="165">
        <f t="shared" ca="1" si="4"/>
        <v>9</v>
      </c>
      <c r="J10" s="165">
        <f t="shared" ca="1" si="5"/>
        <v>0</v>
      </c>
      <c r="K10" s="165">
        <f t="shared" ca="1" si="6"/>
        <v>1</v>
      </c>
      <c r="L10" s="165">
        <f t="shared" ca="1" si="7"/>
        <v>5</v>
      </c>
      <c r="M10" s="165">
        <f t="shared" ca="1" si="8"/>
        <v>3</v>
      </c>
      <c r="N10" s="165">
        <f t="shared" ca="1" si="9"/>
        <v>4</v>
      </c>
      <c r="O10" s="165">
        <f t="shared" ca="1" si="10"/>
        <v>3</v>
      </c>
      <c r="P10" s="165">
        <f t="shared" ca="1" si="11"/>
        <v>0</v>
      </c>
      <c r="Q10" s="165">
        <f t="shared" ca="1" si="12"/>
        <v>2</v>
      </c>
      <c r="R10" s="165">
        <f t="shared" ca="1" si="13"/>
        <v>4</v>
      </c>
      <c r="S10" s="165">
        <f t="shared" ca="1" si="14"/>
        <v>12</v>
      </c>
      <c r="T10" s="168">
        <f t="shared" ca="1" si="19"/>
        <v>0</v>
      </c>
      <c r="U10" s="168">
        <f t="shared" ca="1" si="20"/>
        <v>0.66666666666666663</v>
      </c>
      <c r="V10" s="168">
        <f t="shared" ca="1" si="21"/>
        <v>0</v>
      </c>
      <c r="W10" s="168">
        <f t="shared" ca="1" si="22"/>
        <v>0.66666666666666663</v>
      </c>
      <c r="X10" s="165">
        <f t="shared" si="15"/>
        <v>1</v>
      </c>
      <c r="Y10" s="165" t="str">
        <f t="shared" ca="1" si="23"/>
        <v>Jayden Caylor, 12 - Hulett 12/8/2017</v>
      </c>
      <c r="Z10" s="165" t="str">
        <f t="shared" ca="1" si="24"/>
        <v/>
      </c>
      <c r="AA10" s="225" t="str">
        <f>Season_Summary!$P$1</f>
        <v>2A BB</v>
      </c>
    </row>
    <row r="11" spans="1:27" ht="9.9499999999999993" x14ac:dyDescent="0.2">
      <c r="A11" s="165" t="str">
        <f t="shared" ca="1" si="16"/>
        <v>Clayton Louderback, 23</v>
      </c>
      <c r="B11" s="165" t="str">
        <f>Roster!$B$1</f>
        <v>Upton</v>
      </c>
      <c r="C11" s="165" t="str">
        <f t="shared" ca="1" si="17"/>
        <v>Hulett</v>
      </c>
      <c r="D11" s="175">
        <f t="shared" ca="1" si="18"/>
        <v>43077</v>
      </c>
      <c r="E11" s="165">
        <f t="shared" ca="1" si="0"/>
        <v>1</v>
      </c>
      <c r="F11" s="165">
        <f t="shared" ca="1" si="1"/>
        <v>1</v>
      </c>
      <c r="G11" s="165">
        <f t="shared" ca="1" si="2"/>
        <v>3</v>
      </c>
      <c r="H11" s="165">
        <f t="shared" ca="1" si="3"/>
        <v>3</v>
      </c>
      <c r="I11" s="165">
        <f t="shared" ca="1" si="4"/>
        <v>8</v>
      </c>
      <c r="J11" s="165">
        <f t="shared" ca="1" si="5"/>
        <v>2</v>
      </c>
      <c r="K11" s="165">
        <f t="shared" ca="1" si="6"/>
        <v>4</v>
      </c>
      <c r="L11" s="165">
        <f t="shared" ca="1" si="7"/>
        <v>1</v>
      </c>
      <c r="M11" s="165">
        <f t="shared" ca="1" si="8"/>
        <v>7</v>
      </c>
      <c r="N11" s="165">
        <f t="shared" ca="1" si="9"/>
        <v>2</v>
      </c>
      <c r="O11" s="165">
        <f t="shared" ca="1" si="10"/>
        <v>3</v>
      </c>
      <c r="P11" s="165">
        <f t="shared" ca="1" si="11"/>
        <v>0</v>
      </c>
      <c r="Q11" s="165">
        <f t="shared" ca="1" si="12"/>
        <v>1</v>
      </c>
      <c r="R11" s="165">
        <f t="shared" ca="1" si="13"/>
        <v>2</v>
      </c>
      <c r="S11" s="165">
        <f t="shared" ca="1" si="14"/>
        <v>11</v>
      </c>
      <c r="T11" s="168">
        <f t="shared" ca="1" si="19"/>
        <v>0</v>
      </c>
      <c r="U11" s="168">
        <f t="shared" ca="1" si="20"/>
        <v>0.375</v>
      </c>
      <c r="V11" s="168">
        <f t="shared" ca="1" si="21"/>
        <v>0</v>
      </c>
      <c r="W11" s="168">
        <f t="shared" ca="1" si="22"/>
        <v>0.36363636363636365</v>
      </c>
      <c r="X11" s="165">
        <f t="shared" si="15"/>
        <v>1</v>
      </c>
      <c r="Y11" s="165" t="str">
        <f t="shared" ca="1" si="23"/>
        <v>Clayton Louderback, 23 - Hulett 12/8/2017</v>
      </c>
      <c r="Z11" s="165" t="str">
        <f t="shared" ca="1" si="24"/>
        <v/>
      </c>
      <c r="AA11" s="225" t="str">
        <f>Season_Summary!$P$1</f>
        <v>2A BB</v>
      </c>
    </row>
    <row r="12" spans="1:27" ht="9.9499999999999993" x14ac:dyDescent="0.2">
      <c r="A12" s="165" t="str">
        <f t="shared" ca="1" si="16"/>
        <v>Jess Claycomb, 10</v>
      </c>
      <c r="B12" s="165" t="str">
        <f>Roster!$B$1</f>
        <v>Upton</v>
      </c>
      <c r="C12" s="165" t="str">
        <f t="shared" ca="1" si="17"/>
        <v>Hulett</v>
      </c>
      <c r="D12" s="175">
        <f t="shared" ca="1" si="18"/>
        <v>43077</v>
      </c>
      <c r="E12" s="165">
        <f t="shared" ca="1" si="0"/>
        <v>1</v>
      </c>
      <c r="F12" s="165">
        <f t="shared" ca="1" si="1"/>
        <v>2</v>
      </c>
      <c r="G12" s="165">
        <f t="shared" ca="1" si="2"/>
        <v>2</v>
      </c>
      <c r="H12" s="165">
        <f t="shared" ca="1" si="3"/>
        <v>7</v>
      </c>
      <c r="I12" s="165">
        <f t="shared" ca="1" si="4"/>
        <v>8</v>
      </c>
      <c r="J12" s="165">
        <f t="shared" ca="1" si="5"/>
        <v>2</v>
      </c>
      <c r="K12" s="165">
        <f t="shared" ca="1" si="6"/>
        <v>2</v>
      </c>
      <c r="L12" s="165">
        <f t="shared" ca="1" si="7"/>
        <v>1</v>
      </c>
      <c r="M12" s="165">
        <f t="shared" ca="1" si="8"/>
        <v>1</v>
      </c>
      <c r="N12" s="165">
        <f t="shared" ca="1" si="9"/>
        <v>1</v>
      </c>
      <c r="O12" s="165">
        <f t="shared" ca="1" si="10"/>
        <v>1</v>
      </c>
      <c r="P12" s="165">
        <f t="shared" ca="1" si="11"/>
        <v>0</v>
      </c>
      <c r="Q12" s="165">
        <f t="shared" ca="1" si="12"/>
        <v>0</v>
      </c>
      <c r="R12" s="165">
        <f t="shared" ca="1" si="13"/>
        <v>4</v>
      </c>
      <c r="S12" s="165">
        <f t="shared" ca="1" si="14"/>
        <v>22</v>
      </c>
      <c r="T12" s="168">
        <f t="shared" ca="1" si="19"/>
        <v>0</v>
      </c>
      <c r="U12" s="168">
        <f t="shared" ca="1" si="20"/>
        <v>0.875</v>
      </c>
      <c r="V12" s="168">
        <f t="shared" ca="1" si="21"/>
        <v>0</v>
      </c>
      <c r="W12" s="168">
        <f t="shared" ca="1" si="22"/>
        <v>0.9</v>
      </c>
      <c r="X12" s="165">
        <f t="shared" si="15"/>
        <v>1</v>
      </c>
      <c r="Y12" s="165" t="str">
        <f t="shared" ca="1" si="23"/>
        <v>Jess Claycomb, 10 - Hulett 12/8/2017</v>
      </c>
      <c r="Z12" s="165" t="str">
        <f t="shared" ca="1" si="24"/>
        <v/>
      </c>
      <c r="AA12" s="225" t="str">
        <f>Season_Summary!$P$1</f>
        <v>2A BB</v>
      </c>
    </row>
    <row r="13" spans="1:27" ht="9.9499999999999993" x14ac:dyDescent="0.2">
      <c r="A13" s="165" t="str">
        <f t="shared" ca="1" si="16"/>
        <v>Maxx Cowger, 4</v>
      </c>
      <c r="B13" s="165" t="str">
        <f>Roster!$B$1</f>
        <v>Upton</v>
      </c>
      <c r="C13" s="165" t="str">
        <f t="shared" ca="1" si="17"/>
        <v>Hulett</v>
      </c>
      <c r="D13" s="175">
        <f t="shared" ca="1" si="18"/>
        <v>43077</v>
      </c>
      <c r="E13" s="165">
        <f t="shared" ca="1" si="0"/>
        <v>1</v>
      </c>
      <c r="F13" s="165">
        <f t="shared" ca="1" si="1"/>
        <v>0</v>
      </c>
      <c r="G13" s="165">
        <f t="shared" ca="1" si="2"/>
        <v>0</v>
      </c>
      <c r="H13" s="165">
        <f t="shared" ca="1" si="3"/>
        <v>1</v>
      </c>
      <c r="I13" s="165">
        <f t="shared" ca="1" si="4"/>
        <v>2</v>
      </c>
      <c r="J13" s="165">
        <f t="shared" ca="1" si="5"/>
        <v>5</v>
      </c>
      <c r="K13" s="165">
        <f t="shared" ca="1" si="6"/>
        <v>6</v>
      </c>
      <c r="L13" s="165">
        <f t="shared" ca="1" si="7"/>
        <v>2</v>
      </c>
      <c r="M13" s="165">
        <f t="shared" ca="1" si="8"/>
        <v>1</v>
      </c>
      <c r="N13" s="165">
        <f t="shared" ca="1" si="9"/>
        <v>1</v>
      </c>
      <c r="O13" s="165">
        <f t="shared" ca="1" si="10"/>
        <v>1</v>
      </c>
      <c r="P13" s="165">
        <f t="shared" ca="1" si="11"/>
        <v>0</v>
      </c>
      <c r="Q13" s="165">
        <f t="shared" ca="1" si="12"/>
        <v>3</v>
      </c>
      <c r="R13" s="165">
        <f t="shared" ca="1" si="13"/>
        <v>2</v>
      </c>
      <c r="S13" s="165">
        <f t="shared" ca="1" si="14"/>
        <v>7</v>
      </c>
      <c r="T13" s="168">
        <f t="shared" ca="1" si="19"/>
        <v>0</v>
      </c>
      <c r="U13" s="168">
        <f t="shared" ca="1" si="20"/>
        <v>0</v>
      </c>
      <c r="V13" s="168">
        <f t="shared" ca="1" si="21"/>
        <v>0.83333333333333337</v>
      </c>
      <c r="W13" s="168">
        <f t="shared" ca="1" si="22"/>
        <v>0</v>
      </c>
      <c r="X13" s="165">
        <f t="shared" si="15"/>
        <v>1</v>
      </c>
      <c r="Y13" s="165" t="str">
        <f t="shared" ca="1" si="23"/>
        <v>Maxx Cowger, 4 - Hulett 12/8/2017</v>
      </c>
      <c r="Z13" s="165" t="str">
        <f t="shared" ca="1" si="24"/>
        <v/>
      </c>
      <c r="AA13" s="225" t="str">
        <f>Season_Summary!$P$1</f>
        <v>2A BB</v>
      </c>
    </row>
    <row r="14" spans="1:27" ht="9.9499999999999993" x14ac:dyDescent="0.2">
      <c r="A14" s="165" t="str">
        <f t="shared" ca="1" si="16"/>
        <v>Brayden Bruce, 22</v>
      </c>
      <c r="B14" s="165" t="str">
        <f>Roster!$B$1</f>
        <v>Upton</v>
      </c>
      <c r="C14" s="165" t="str">
        <f t="shared" ca="1" si="17"/>
        <v>Hulett</v>
      </c>
      <c r="D14" s="175">
        <f t="shared" ca="1" si="18"/>
        <v>43077</v>
      </c>
      <c r="E14" s="165">
        <f t="shared" ca="1" si="0"/>
        <v>1</v>
      </c>
      <c r="F14" s="165">
        <f t="shared" ca="1" si="1"/>
        <v>0</v>
      </c>
      <c r="G14" s="165">
        <f t="shared" ca="1" si="2"/>
        <v>1</v>
      </c>
      <c r="H14" s="165">
        <f t="shared" ca="1" si="3"/>
        <v>2</v>
      </c>
      <c r="I14" s="165">
        <f t="shared" ca="1" si="4"/>
        <v>2</v>
      </c>
      <c r="J14" s="165">
        <f t="shared" ca="1" si="5"/>
        <v>2</v>
      </c>
      <c r="K14" s="165">
        <f t="shared" ca="1" si="6"/>
        <v>2</v>
      </c>
      <c r="L14" s="165">
        <f t="shared" ca="1" si="7"/>
        <v>0</v>
      </c>
      <c r="M14" s="165">
        <f t="shared" ca="1" si="8"/>
        <v>5</v>
      </c>
      <c r="N14" s="165">
        <f t="shared" ca="1" si="9"/>
        <v>5</v>
      </c>
      <c r="O14" s="165">
        <f t="shared" ca="1" si="10"/>
        <v>1</v>
      </c>
      <c r="P14" s="165">
        <f t="shared" ca="1" si="11"/>
        <v>0</v>
      </c>
      <c r="Q14" s="165">
        <f t="shared" ca="1" si="12"/>
        <v>1</v>
      </c>
      <c r="R14" s="165">
        <f t="shared" ca="1" si="13"/>
        <v>3</v>
      </c>
      <c r="S14" s="165">
        <f t="shared" ca="1" si="14"/>
        <v>6</v>
      </c>
      <c r="T14" s="168">
        <f t="shared" ca="1" si="19"/>
        <v>0</v>
      </c>
      <c r="U14" s="168">
        <f t="shared" ca="1" si="20"/>
        <v>0</v>
      </c>
      <c r="V14" s="168">
        <f t="shared" ca="1" si="21"/>
        <v>0</v>
      </c>
      <c r="W14" s="168">
        <f t="shared" ca="1" si="22"/>
        <v>0</v>
      </c>
      <c r="X14" s="165">
        <f t="shared" si="15"/>
        <v>1</v>
      </c>
      <c r="Y14" s="165" t="str">
        <f t="shared" ca="1" si="23"/>
        <v>Brayden Bruce, 22 - Hulett 12/8/2017</v>
      </c>
      <c r="Z14" s="165" t="str">
        <f t="shared" ca="1" si="24"/>
        <v/>
      </c>
      <c r="AA14" s="225" t="str">
        <f>Season_Summary!$P$1</f>
        <v>2A BB</v>
      </c>
    </row>
    <row r="15" spans="1:27" ht="9.9499999999999993" x14ac:dyDescent="0.2">
      <c r="A15" s="165" t="str">
        <f t="shared" ca="1" si="16"/>
        <v>Jo Bishop, 30</v>
      </c>
      <c r="B15" s="165" t="str">
        <f>Roster!$B$1</f>
        <v>Upton</v>
      </c>
      <c r="C15" s="165" t="str">
        <f t="shared" ca="1" si="17"/>
        <v>Hulett</v>
      </c>
      <c r="D15" s="175">
        <f t="shared" ca="1" si="18"/>
        <v>43077</v>
      </c>
      <c r="E15" s="165">
        <f t="shared" ca="1" si="0"/>
        <v>1</v>
      </c>
      <c r="F15" s="165">
        <f t="shared" ca="1" si="1"/>
        <v>0</v>
      </c>
      <c r="G15" s="165">
        <f t="shared" ca="1" si="2"/>
        <v>0</v>
      </c>
      <c r="H15" s="165">
        <f t="shared" ca="1" si="3"/>
        <v>0</v>
      </c>
      <c r="I15" s="165">
        <f t="shared" ca="1" si="4"/>
        <v>0</v>
      </c>
      <c r="J15" s="165">
        <f t="shared" ca="1" si="5"/>
        <v>0</v>
      </c>
      <c r="K15" s="165">
        <f t="shared" ca="1" si="6"/>
        <v>0</v>
      </c>
      <c r="L15" s="165">
        <f t="shared" ca="1" si="7"/>
        <v>1</v>
      </c>
      <c r="M15" s="165">
        <f t="shared" ca="1" si="8"/>
        <v>1</v>
      </c>
      <c r="N15" s="165">
        <f t="shared" ca="1" si="9"/>
        <v>1</v>
      </c>
      <c r="O15" s="165">
        <f t="shared" ca="1" si="10"/>
        <v>0</v>
      </c>
      <c r="P15" s="165">
        <f t="shared" ca="1" si="11"/>
        <v>0</v>
      </c>
      <c r="Q15" s="165">
        <f t="shared" ca="1" si="12"/>
        <v>0</v>
      </c>
      <c r="R15" s="165">
        <f t="shared" ca="1" si="13"/>
        <v>1</v>
      </c>
      <c r="S15" s="165">
        <f t="shared" ca="1" si="14"/>
        <v>0</v>
      </c>
      <c r="T15" s="168">
        <f t="shared" ca="1" si="19"/>
        <v>0</v>
      </c>
      <c r="U15" s="168">
        <f t="shared" ca="1" si="20"/>
        <v>0</v>
      </c>
      <c r="V15" s="168">
        <f t="shared" ca="1" si="21"/>
        <v>0</v>
      </c>
      <c r="W15" s="168">
        <f t="shared" ca="1" si="22"/>
        <v>0</v>
      </c>
      <c r="X15" s="165">
        <f t="shared" si="15"/>
        <v>1</v>
      </c>
      <c r="Y15" s="165" t="str">
        <f t="shared" ca="1" si="23"/>
        <v>Jo Bishop, 30 - Hulett 12/8/2017</v>
      </c>
      <c r="Z15" s="165" t="str">
        <f t="shared" ca="1" si="24"/>
        <v/>
      </c>
      <c r="AA15" s="225" t="str">
        <f>Season_Summary!$P$1</f>
        <v>2A BB</v>
      </c>
    </row>
    <row r="16" spans="1:27" ht="9.9499999999999993" x14ac:dyDescent="0.2">
      <c r="A16" s="165" t="str">
        <f t="shared" ca="1" si="16"/>
        <v>Nolan Turner, 33</v>
      </c>
      <c r="B16" s="165" t="str">
        <f>Roster!$B$1</f>
        <v>Upton</v>
      </c>
      <c r="C16" s="165" t="str">
        <f t="shared" ca="1" si="17"/>
        <v>Hulett</v>
      </c>
      <c r="D16" s="175">
        <f t="shared" ca="1" si="18"/>
        <v>43077</v>
      </c>
      <c r="E16" s="165">
        <f t="shared" ca="1" si="0"/>
        <v>1</v>
      </c>
      <c r="F16" s="165">
        <f t="shared" ca="1" si="1"/>
        <v>0</v>
      </c>
      <c r="G16" s="165">
        <f t="shared" ca="1" si="2"/>
        <v>0</v>
      </c>
      <c r="H16" s="165">
        <f t="shared" ca="1" si="3"/>
        <v>0</v>
      </c>
      <c r="I16" s="165">
        <f t="shared" ca="1" si="4"/>
        <v>0</v>
      </c>
      <c r="J16" s="165">
        <f t="shared" ca="1" si="5"/>
        <v>0</v>
      </c>
      <c r="K16" s="165">
        <f t="shared" ca="1" si="6"/>
        <v>2</v>
      </c>
      <c r="L16" s="165">
        <f t="shared" ca="1" si="7"/>
        <v>1</v>
      </c>
      <c r="M16" s="165">
        <f t="shared" ca="1" si="8"/>
        <v>1</v>
      </c>
      <c r="N16" s="165">
        <f t="shared" ca="1" si="9"/>
        <v>0</v>
      </c>
      <c r="O16" s="165">
        <f t="shared" ca="1" si="10"/>
        <v>0</v>
      </c>
      <c r="P16" s="165">
        <f t="shared" ca="1" si="11"/>
        <v>0</v>
      </c>
      <c r="Q16" s="165">
        <f t="shared" ca="1" si="12"/>
        <v>1</v>
      </c>
      <c r="R16" s="165">
        <f t="shared" ca="1" si="13"/>
        <v>0</v>
      </c>
      <c r="S16" s="165">
        <f t="shared" ca="1" si="14"/>
        <v>0</v>
      </c>
      <c r="T16" s="168">
        <f t="shared" ca="1" si="19"/>
        <v>0</v>
      </c>
      <c r="U16" s="168">
        <f t="shared" ca="1" si="20"/>
        <v>0</v>
      </c>
      <c r="V16" s="168">
        <f t="shared" ca="1" si="21"/>
        <v>0</v>
      </c>
      <c r="W16" s="168">
        <f t="shared" ca="1" si="22"/>
        <v>0</v>
      </c>
      <c r="X16" s="165">
        <f t="shared" si="15"/>
        <v>1</v>
      </c>
      <c r="Y16" s="165" t="str">
        <f t="shared" ca="1" si="23"/>
        <v>Nolan Turner, 33 - Hulett 12/8/2017</v>
      </c>
      <c r="Z16" s="165" t="str">
        <f t="shared" ca="1" si="24"/>
        <v/>
      </c>
      <c r="AA16" s="225" t="str">
        <f>Season_Summary!$P$1</f>
        <v>2A BB</v>
      </c>
    </row>
    <row r="17" spans="1:27" ht="9.9499999999999993" x14ac:dyDescent="0.2">
      <c r="A17" s="165" t="str">
        <f t="shared" ca="1" si="16"/>
        <v>Robert Crawford, 32</v>
      </c>
      <c r="B17" s="165" t="str">
        <f>Roster!$B$1</f>
        <v>Upton</v>
      </c>
      <c r="C17" s="165" t="str">
        <f t="shared" ca="1" si="17"/>
        <v>Hulett</v>
      </c>
      <c r="D17" s="175">
        <f t="shared" ca="1" si="18"/>
        <v>43077</v>
      </c>
      <c r="E17" s="165">
        <f t="shared" ca="1" si="0"/>
        <v>0</v>
      </c>
      <c r="F17" s="165">
        <f t="shared" ca="1" si="1"/>
        <v>0</v>
      </c>
      <c r="G17" s="165">
        <f t="shared" ca="1" si="2"/>
        <v>0</v>
      </c>
      <c r="H17" s="165">
        <f t="shared" ca="1" si="3"/>
        <v>0</v>
      </c>
      <c r="I17" s="165">
        <f t="shared" ca="1" si="4"/>
        <v>0</v>
      </c>
      <c r="J17" s="165">
        <f t="shared" ca="1" si="5"/>
        <v>0</v>
      </c>
      <c r="K17" s="165">
        <f t="shared" ca="1" si="6"/>
        <v>0</v>
      </c>
      <c r="L17" s="165">
        <f t="shared" ca="1" si="7"/>
        <v>0</v>
      </c>
      <c r="M17" s="165">
        <f t="shared" ca="1" si="8"/>
        <v>0</v>
      </c>
      <c r="N17" s="165">
        <f t="shared" ca="1" si="9"/>
        <v>0</v>
      </c>
      <c r="O17" s="165">
        <f t="shared" ca="1" si="10"/>
        <v>0</v>
      </c>
      <c r="P17" s="165">
        <f t="shared" ca="1" si="11"/>
        <v>0</v>
      </c>
      <c r="Q17" s="165">
        <f t="shared" ca="1" si="12"/>
        <v>0</v>
      </c>
      <c r="R17" s="165">
        <f t="shared" ca="1" si="13"/>
        <v>0</v>
      </c>
      <c r="S17" s="165">
        <f t="shared" ca="1" si="14"/>
        <v>0</v>
      </c>
      <c r="T17" s="168">
        <f t="shared" ca="1" si="19"/>
        <v>0</v>
      </c>
      <c r="U17" s="168">
        <f t="shared" ca="1" si="20"/>
        <v>0</v>
      </c>
      <c r="V17" s="168">
        <f t="shared" ca="1" si="21"/>
        <v>0</v>
      </c>
      <c r="W17" s="168">
        <f t="shared" ca="1" si="22"/>
        <v>0</v>
      </c>
      <c r="X17" s="165">
        <f t="shared" si="15"/>
        <v>1</v>
      </c>
      <c r="Y17" s="165" t="str">
        <f t="shared" ca="1" si="23"/>
        <v>Robert Crawford, 32 - Hulett 12/8/2017</v>
      </c>
      <c r="Z17" s="165" t="str">
        <f t="shared" ca="1" si="24"/>
        <v/>
      </c>
      <c r="AA17" s="225" t="str">
        <f>Season_Summary!$P$1</f>
        <v>2A BB</v>
      </c>
    </row>
    <row r="18" spans="1:27" ht="9.9499999999999993" x14ac:dyDescent="0.2">
      <c r="A18" s="165" t="str">
        <f t="shared" ca="1" si="16"/>
        <v>Jace Bruce, 40</v>
      </c>
      <c r="B18" s="165" t="str">
        <f>Roster!$B$1</f>
        <v>Upton</v>
      </c>
      <c r="C18" s="165" t="str">
        <f t="shared" ca="1" si="17"/>
        <v>Hulett</v>
      </c>
      <c r="D18" s="175">
        <f t="shared" ca="1" si="18"/>
        <v>43077</v>
      </c>
      <c r="E18" s="165">
        <f t="shared" ca="1" si="0"/>
        <v>1</v>
      </c>
      <c r="F18" s="165">
        <f t="shared" ca="1" si="1"/>
        <v>0</v>
      </c>
      <c r="G18" s="165">
        <f t="shared" ca="1" si="2"/>
        <v>2</v>
      </c>
      <c r="H18" s="165">
        <f t="shared" ca="1" si="3"/>
        <v>0</v>
      </c>
      <c r="I18" s="165">
        <f t="shared" ca="1" si="4"/>
        <v>1</v>
      </c>
      <c r="J18" s="165">
        <f t="shared" ca="1" si="5"/>
        <v>0</v>
      </c>
      <c r="K18" s="165">
        <f t="shared" ca="1" si="6"/>
        <v>0</v>
      </c>
      <c r="L18" s="165">
        <f t="shared" ca="1" si="7"/>
        <v>0</v>
      </c>
      <c r="M18" s="165">
        <f t="shared" ca="1" si="8"/>
        <v>0</v>
      </c>
      <c r="N18" s="165">
        <f t="shared" ca="1" si="9"/>
        <v>2</v>
      </c>
      <c r="O18" s="165">
        <f t="shared" ca="1" si="10"/>
        <v>2</v>
      </c>
      <c r="P18" s="165">
        <f t="shared" ca="1" si="11"/>
        <v>0</v>
      </c>
      <c r="Q18" s="165">
        <f t="shared" ca="1" si="12"/>
        <v>2</v>
      </c>
      <c r="R18" s="165">
        <f t="shared" ca="1" si="13"/>
        <v>0</v>
      </c>
      <c r="S18" s="165">
        <f t="shared" ca="1" si="14"/>
        <v>0</v>
      </c>
      <c r="T18" s="168">
        <f t="shared" ca="1" si="19"/>
        <v>0</v>
      </c>
      <c r="U18" s="168">
        <f t="shared" ca="1" si="20"/>
        <v>0</v>
      </c>
      <c r="V18" s="168">
        <f t="shared" ca="1" si="21"/>
        <v>0</v>
      </c>
      <c r="W18" s="168">
        <f t="shared" ca="1" si="22"/>
        <v>0</v>
      </c>
      <c r="X18" s="165">
        <f t="shared" si="15"/>
        <v>1</v>
      </c>
      <c r="Y18" s="165" t="str">
        <f t="shared" ca="1" si="23"/>
        <v>Jace Bruce, 40 - Hulett 12/8/2017</v>
      </c>
      <c r="Z18" s="165" t="str">
        <f t="shared" ca="1" si="24"/>
        <v/>
      </c>
      <c r="AA18" s="225" t="str">
        <f>Season_Summary!$P$1</f>
        <v>2A BB</v>
      </c>
    </row>
    <row r="19" spans="1:27" ht="9.9499999999999993" x14ac:dyDescent="0.2">
      <c r="A19" s="165" t="str">
        <f t="shared" ca="1" si="16"/>
        <v>Ethan Mills, 2</v>
      </c>
      <c r="B19" s="165" t="str">
        <f>Roster!$B$1</f>
        <v>Upton</v>
      </c>
      <c r="C19" s="165" t="str">
        <f t="shared" ca="1" si="17"/>
        <v>Hulett</v>
      </c>
      <c r="D19" s="175">
        <f t="shared" ca="1" si="18"/>
        <v>43077</v>
      </c>
      <c r="E19" s="165">
        <f t="shared" ca="1" si="0"/>
        <v>0</v>
      </c>
      <c r="F19" s="165">
        <f t="shared" ca="1" si="1"/>
        <v>0</v>
      </c>
      <c r="G19" s="165">
        <f t="shared" ca="1" si="2"/>
        <v>0</v>
      </c>
      <c r="H19" s="165">
        <f t="shared" ca="1" si="3"/>
        <v>0</v>
      </c>
      <c r="I19" s="165">
        <f t="shared" ca="1" si="4"/>
        <v>0</v>
      </c>
      <c r="J19" s="165">
        <f t="shared" ca="1" si="5"/>
        <v>0</v>
      </c>
      <c r="K19" s="165">
        <f t="shared" ca="1" si="6"/>
        <v>0</v>
      </c>
      <c r="L19" s="165">
        <f t="shared" ca="1" si="7"/>
        <v>0</v>
      </c>
      <c r="M19" s="165">
        <f t="shared" ca="1" si="8"/>
        <v>0</v>
      </c>
      <c r="N19" s="165">
        <f t="shared" ca="1" si="9"/>
        <v>0</v>
      </c>
      <c r="O19" s="165">
        <f t="shared" ca="1" si="10"/>
        <v>0</v>
      </c>
      <c r="P19" s="165">
        <f t="shared" ca="1" si="11"/>
        <v>0</v>
      </c>
      <c r="Q19" s="165">
        <f t="shared" ca="1" si="12"/>
        <v>0</v>
      </c>
      <c r="R19" s="165">
        <f t="shared" ca="1" si="13"/>
        <v>0</v>
      </c>
      <c r="S19" s="165">
        <f t="shared" ca="1" si="14"/>
        <v>0</v>
      </c>
      <c r="T19" s="168">
        <f t="shared" ca="1" si="19"/>
        <v>0</v>
      </c>
      <c r="U19" s="168">
        <f t="shared" ca="1" si="20"/>
        <v>0</v>
      </c>
      <c r="V19" s="168">
        <f t="shared" ca="1" si="21"/>
        <v>0</v>
      </c>
      <c r="W19" s="168">
        <f t="shared" ca="1" si="22"/>
        <v>0</v>
      </c>
      <c r="X19" s="165">
        <f t="shared" si="15"/>
        <v>1</v>
      </c>
      <c r="Y19" s="165" t="str">
        <f t="shared" ca="1" si="23"/>
        <v>Ethan Mills, 2 - Hulett 12/8/2017</v>
      </c>
      <c r="Z19" s="165" t="str">
        <f t="shared" ca="1" si="24"/>
        <v/>
      </c>
      <c r="AA19" s="225" t="str">
        <f>Season_Summary!$P$1</f>
        <v>2A BB</v>
      </c>
    </row>
    <row r="20" spans="1:27" ht="9.9499999999999993" x14ac:dyDescent="0.2">
      <c r="A20" s="165" t="str">
        <f t="shared" ca="1" si="16"/>
        <v>Bridger Alishouse, 2</v>
      </c>
      <c r="B20" s="165" t="str">
        <f>Roster!$B$1</f>
        <v>Upton</v>
      </c>
      <c r="C20" s="165" t="str">
        <f t="shared" ca="1" si="17"/>
        <v>Hulett</v>
      </c>
      <c r="D20" s="175">
        <f t="shared" ca="1" si="18"/>
        <v>43077</v>
      </c>
      <c r="E20" s="165">
        <f t="shared" ca="1" si="0"/>
        <v>0</v>
      </c>
      <c r="F20" s="165">
        <f t="shared" ca="1" si="1"/>
        <v>0</v>
      </c>
      <c r="G20" s="165">
        <f t="shared" ca="1" si="2"/>
        <v>0</v>
      </c>
      <c r="H20" s="165">
        <f t="shared" ca="1" si="3"/>
        <v>0</v>
      </c>
      <c r="I20" s="165">
        <f t="shared" ca="1" si="4"/>
        <v>0</v>
      </c>
      <c r="J20" s="165">
        <f t="shared" ca="1" si="5"/>
        <v>0</v>
      </c>
      <c r="K20" s="165">
        <f t="shared" ca="1" si="6"/>
        <v>0</v>
      </c>
      <c r="L20" s="165">
        <f t="shared" ca="1" si="7"/>
        <v>0</v>
      </c>
      <c r="M20" s="165">
        <f t="shared" ca="1" si="8"/>
        <v>0</v>
      </c>
      <c r="N20" s="165">
        <f t="shared" ca="1" si="9"/>
        <v>0</v>
      </c>
      <c r="O20" s="165">
        <f t="shared" ca="1" si="10"/>
        <v>0</v>
      </c>
      <c r="P20" s="165">
        <f t="shared" ca="1" si="11"/>
        <v>0</v>
      </c>
      <c r="Q20" s="165">
        <f t="shared" ca="1" si="12"/>
        <v>0</v>
      </c>
      <c r="R20" s="165">
        <f t="shared" ca="1" si="13"/>
        <v>0</v>
      </c>
      <c r="S20" s="165">
        <f t="shared" ca="1" si="14"/>
        <v>0</v>
      </c>
      <c r="T20" s="168">
        <f t="shared" ca="1" si="19"/>
        <v>0</v>
      </c>
      <c r="U20" s="168">
        <f t="shared" ca="1" si="20"/>
        <v>0</v>
      </c>
      <c r="V20" s="168">
        <f t="shared" ca="1" si="21"/>
        <v>0</v>
      </c>
      <c r="W20" s="168">
        <f t="shared" ca="1" si="22"/>
        <v>0</v>
      </c>
      <c r="X20" s="165">
        <f t="shared" si="15"/>
        <v>1</v>
      </c>
      <c r="Y20" s="165" t="str">
        <f t="shared" ca="1" si="23"/>
        <v>Bridger Alishouse, 2 - Hulett 12/8/2017</v>
      </c>
      <c r="Z20" s="165" t="str">
        <f t="shared" ca="1" si="24"/>
        <v/>
      </c>
      <c r="AA20" s="225" t="str">
        <f>Season_Summary!$P$1</f>
        <v>2A BB</v>
      </c>
    </row>
    <row r="21" spans="1:27" ht="9.9499999999999993" x14ac:dyDescent="0.2">
      <c r="A21" s="165" t="str">
        <f t="shared" ca="1" si="16"/>
        <v>Landon Keever, 4</v>
      </c>
      <c r="B21" s="165" t="str">
        <f>Roster!$B$1</f>
        <v>Upton</v>
      </c>
      <c r="C21" s="165" t="str">
        <f t="shared" ca="1" si="17"/>
        <v>Hulett</v>
      </c>
      <c r="D21" s="175">
        <f t="shared" ca="1" si="18"/>
        <v>43077</v>
      </c>
      <c r="E21" s="165">
        <f t="shared" ca="1" si="0"/>
        <v>0</v>
      </c>
      <c r="F21" s="165">
        <f t="shared" ca="1" si="1"/>
        <v>0</v>
      </c>
      <c r="G21" s="165">
        <f t="shared" ca="1" si="2"/>
        <v>0</v>
      </c>
      <c r="H21" s="165">
        <f t="shared" ca="1" si="3"/>
        <v>0</v>
      </c>
      <c r="I21" s="165">
        <f t="shared" ca="1" si="4"/>
        <v>0</v>
      </c>
      <c r="J21" s="165">
        <f t="shared" ca="1" si="5"/>
        <v>0</v>
      </c>
      <c r="K21" s="165">
        <f t="shared" ca="1" si="6"/>
        <v>0</v>
      </c>
      <c r="L21" s="165">
        <f t="shared" ca="1" si="7"/>
        <v>0</v>
      </c>
      <c r="M21" s="165">
        <f t="shared" ca="1" si="8"/>
        <v>0</v>
      </c>
      <c r="N21" s="165">
        <f t="shared" ca="1" si="9"/>
        <v>0</v>
      </c>
      <c r="O21" s="165">
        <f t="shared" ca="1" si="10"/>
        <v>0</v>
      </c>
      <c r="P21" s="165">
        <f t="shared" ca="1" si="11"/>
        <v>0</v>
      </c>
      <c r="Q21" s="165">
        <f t="shared" ca="1" si="12"/>
        <v>0</v>
      </c>
      <c r="R21" s="165">
        <f t="shared" ca="1" si="13"/>
        <v>0</v>
      </c>
      <c r="S21" s="165">
        <f t="shared" ca="1" si="14"/>
        <v>0</v>
      </c>
      <c r="T21" s="168">
        <f t="shared" ca="1" si="19"/>
        <v>0</v>
      </c>
      <c r="U21" s="168">
        <f t="shared" ca="1" si="20"/>
        <v>0</v>
      </c>
      <c r="V21" s="168">
        <f t="shared" ca="1" si="21"/>
        <v>0</v>
      </c>
      <c r="W21" s="168">
        <f t="shared" ca="1" si="22"/>
        <v>0</v>
      </c>
      <c r="X21" s="165">
        <f t="shared" si="15"/>
        <v>1</v>
      </c>
      <c r="Y21" s="165" t="str">
        <f t="shared" ca="1" si="23"/>
        <v>Landon Keever, 4 - Hulett 12/8/2017</v>
      </c>
      <c r="Z21" s="165" t="str">
        <f t="shared" ca="1" si="24"/>
        <v/>
      </c>
      <c r="AA21" s="225" t="str">
        <f>Season_Summary!$P$1</f>
        <v>2A BB</v>
      </c>
    </row>
    <row r="22" spans="1:27" ht="9.9499999999999993" x14ac:dyDescent="0.2">
      <c r="A22" s="165" t="str">
        <f t="shared" ca="1" si="16"/>
        <v>DJ Till, 4</v>
      </c>
      <c r="B22" s="165" t="str">
        <f>Roster!$B$1</f>
        <v>Upton</v>
      </c>
      <c r="C22" s="165" t="str">
        <f t="shared" ca="1" si="17"/>
        <v>Hulett</v>
      </c>
      <c r="D22" s="175">
        <f t="shared" ca="1" si="18"/>
        <v>43077</v>
      </c>
      <c r="E22" s="165">
        <f t="shared" ca="1" si="0"/>
        <v>0</v>
      </c>
      <c r="F22" s="165">
        <f t="shared" ca="1" si="1"/>
        <v>0</v>
      </c>
      <c r="G22" s="165">
        <f t="shared" ca="1" si="2"/>
        <v>0</v>
      </c>
      <c r="H22" s="165">
        <f t="shared" ca="1" si="3"/>
        <v>0</v>
      </c>
      <c r="I22" s="165">
        <f t="shared" ca="1" si="4"/>
        <v>0</v>
      </c>
      <c r="J22" s="165">
        <f t="shared" ca="1" si="5"/>
        <v>0</v>
      </c>
      <c r="K22" s="165">
        <f t="shared" ca="1" si="6"/>
        <v>0</v>
      </c>
      <c r="L22" s="165">
        <f t="shared" ca="1" si="7"/>
        <v>0</v>
      </c>
      <c r="M22" s="165">
        <f t="shared" ca="1" si="8"/>
        <v>0</v>
      </c>
      <c r="N22" s="165">
        <f t="shared" ca="1" si="9"/>
        <v>0</v>
      </c>
      <c r="O22" s="165">
        <f t="shared" ca="1" si="10"/>
        <v>0</v>
      </c>
      <c r="P22" s="165">
        <f t="shared" ca="1" si="11"/>
        <v>0</v>
      </c>
      <c r="Q22" s="165">
        <f t="shared" ca="1" si="12"/>
        <v>0</v>
      </c>
      <c r="R22" s="165">
        <f t="shared" ca="1" si="13"/>
        <v>0</v>
      </c>
      <c r="S22" s="165">
        <f t="shared" ca="1" si="14"/>
        <v>0</v>
      </c>
      <c r="T22" s="168">
        <f t="shared" ca="1" si="19"/>
        <v>0</v>
      </c>
      <c r="U22" s="168">
        <f t="shared" ca="1" si="20"/>
        <v>0</v>
      </c>
      <c r="V22" s="168">
        <f t="shared" ca="1" si="21"/>
        <v>0</v>
      </c>
      <c r="W22" s="168">
        <f t="shared" ca="1" si="22"/>
        <v>0</v>
      </c>
      <c r="X22" s="165">
        <f t="shared" si="15"/>
        <v>1</v>
      </c>
      <c r="Y22" s="165" t="str">
        <f t="shared" ca="1" si="23"/>
        <v>DJ Till, 4 - Hulett 12/8/2017</v>
      </c>
      <c r="Z22" s="165" t="str">
        <f t="shared" ca="1" si="24"/>
        <v/>
      </c>
      <c r="AA22" s="225" t="str">
        <f>Season_Summary!$P$1</f>
        <v>2A BB</v>
      </c>
    </row>
    <row r="23" spans="1:27" ht="9.9499999999999993" x14ac:dyDescent="0.2">
      <c r="A23" s="165" t="str">
        <f t="shared" ca="1" si="16"/>
        <v xml:space="preserve">, </v>
      </c>
      <c r="B23" s="165" t="str">
        <f>Roster!$B$1</f>
        <v>Upton</v>
      </c>
      <c r="C23" s="165" t="str">
        <f t="shared" ca="1" si="17"/>
        <v>Hulett</v>
      </c>
      <c r="D23" s="175">
        <f t="shared" ca="1" si="18"/>
        <v>43077</v>
      </c>
      <c r="E23" s="165">
        <f t="shared" ca="1" si="0"/>
        <v>0</v>
      </c>
      <c r="F23" s="165">
        <f t="shared" ca="1" si="1"/>
        <v>0</v>
      </c>
      <c r="G23" s="165">
        <f t="shared" ca="1" si="2"/>
        <v>0</v>
      </c>
      <c r="H23" s="165">
        <f t="shared" ca="1" si="3"/>
        <v>0</v>
      </c>
      <c r="I23" s="165">
        <f t="shared" ca="1" si="4"/>
        <v>0</v>
      </c>
      <c r="J23" s="165">
        <f t="shared" ca="1" si="5"/>
        <v>0</v>
      </c>
      <c r="K23" s="165">
        <f t="shared" ca="1" si="6"/>
        <v>0</v>
      </c>
      <c r="L23" s="165">
        <f t="shared" ca="1" si="7"/>
        <v>0</v>
      </c>
      <c r="M23" s="165">
        <f t="shared" ca="1" si="8"/>
        <v>0</v>
      </c>
      <c r="N23" s="165">
        <f t="shared" ca="1" si="9"/>
        <v>0</v>
      </c>
      <c r="O23" s="165">
        <f t="shared" ca="1" si="10"/>
        <v>0</v>
      </c>
      <c r="P23" s="165">
        <f t="shared" ca="1" si="11"/>
        <v>0</v>
      </c>
      <c r="Q23" s="165">
        <f t="shared" ca="1" si="12"/>
        <v>0</v>
      </c>
      <c r="R23" s="165">
        <f t="shared" ca="1" si="13"/>
        <v>0</v>
      </c>
      <c r="S23" s="165">
        <f t="shared" ca="1" si="14"/>
        <v>0</v>
      </c>
      <c r="T23" s="168">
        <f t="shared" ca="1" si="19"/>
        <v>0</v>
      </c>
      <c r="U23" s="168">
        <f t="shared" ca="1" si="20"/>
        <v>0</v>
      </c>
      <c r="V23" s="168">
        <f t="shared" ca="1" si="21"/>
        <v>0</v>
      </c>
      <c r="W23" s="168">
        <f t="shared" ca="1" si="22"/>
        <v>0</v>
      </c>
      <c r="X23" s="165">
        <f t="shared" si="15"/>
        <v>1</v>
      </c>
      <c r="Y23" s="165" t="str">
        <f t="shared" ca="1" si="23"/>
        <v>,  - Hulett 12/8/2017</v>
      </c>
      <c r="Z23" s="165" t="str">
        <f t="shared" ca="1" si="24"/>
        <v/>
      </c>
      <c r="AA23" s="225" t="str">
        <f>Season_Summary!$P$1</f>
        <v>2A BB</v>
      </c>
    </row>
    <row r="24" spans="1:27" ht="9.9499999999999993" x14ac:dyDescent="0.2">
      <c r="A24" s="165" t="str">
        <f t="shared" ca="1" si="16"/>
        <v xml:space="preserve">, </v>
      </c>
      <c r="B24" s="165" t="str">
        <f>Roster!$B$1</f>
        <v>Upton</v>
      </c>
      <c r="C24" s="165" t="str">
        <f t="shared" ca="1" si="17"/>
        <v>Hulett</v>
      </c>
      <c r="D24" s="175">
        <f t="shared" ca="1" si="18"/>
        <v>43077</v>
      </c>
      <c r="E24" s="165">
        <f t="shared" ca="1" si="0"/>
        <v>0</v>
      </c>
      <c r="F24" s="165">
        <f t="shared" ca="1" si="1"/>
        <v>0</v>
      </c>
      <c r="G24" s="165">
        <f t="shared" ca="1" si="2"/>
        <v>0</v>
      </c>
      <c r="H24" s="165">
        <f t="shared" ca="1" si="3"/>
        <v>0</v>
      </c>
      <c r="I24" s="165">
        <f t="shared" ca="1" si="4"/>
        <v>0</v>
      </c>
      <c r="J24" s="165">
        <f t="shared" ca="1" si="5"/>
        <v>0</v>
      </c>
      <c r="K24" s="165">
        <f t="shared" ca="1" si="6"/>
        <v>0</v>
      </c>
      <c r="L24" s="165">
        <f t="shared" ca="1" si="7"/>
        <v>0</v>
      </c>
      <c r="M24" s="165">
        <f t="shared" ca="1" si="8"/>
        <v>0</v>
      </c>
      <c r="N24" s="165">
        <f t="shared" ca="1" si="9"/>
        <v>0</v>
      </c>
      <c r="O24" s="165">
        <f t="shared" ca="1" si="10"/>
        <v>0</v>
      </c>
      <c r="P24" s="165">
        <f t="shared" ca="1" si="11"/>
        <v>0</v>
      </c>
      <c r="Q24" s="165">
        <f t="shared" ca="1" si="12"/>
        <v>0</v>
      </c>
      <c r="R24" s="165">
        <f t="shared" ca="1" si="13"/>
        <v>0</v>
      </c>
      <c r="S24" s="165">
        <f t="shared" ca="1" si="14"/>
        <v>0</v>
      </c>
      <c r="T24" s="168">
        <f t="shared" ca="1" si="19"/>
        <v>0</v>
      </c>
      <c r="U24" s="168">
        <f t="shared" ca="1" si="20"/>
        <v>0</v>
      </c>
      <c r="V24" s="168">
        <f t="shared" ca="1" si="21"/>
        <v>0</v>
      </c>
      <c r="W24" s="168">
        <f t="shared" ca="1" si="22"/>
        <v>0</v>
      </c>
      <c r="X24" s="165">
        <f t="shared" si="15"/>
        <v>1</v>
      </c>
      <c r="Y24" s="165" t="str">
        <f t="shared" ca="1" si="23"/>
        <v>,  - Hulett 12/8/2017</v>
      </c>
      <c r="Z24" s="165" t="str">
        <f t="shared" ca="1" si="24"/>
        <v/>
      </c>
      <c r="AA24" s="225" t="str">
        <f>Season_Summary!$P$1</f>
        <v>2A BB</v>
      </c>
    </row>
    <row r="25" spans="1:27" ht="9.9499999999999993" x14ac:dyDescent="0.2">
      <c r="A25" s="165" t="str">
        <f t="shared" ca="1" si="16"/>
        <v xml:space="preserve">, </v>
      </c>
      <c r="B25" s="165" t="str">
        <f>Roster!$B$1</f>
        <v>Upton</v>
      </c>
      <c r="C25" s="165" t="str">
        <f t="shared" ca="1" si="17"/>
        <v>Hulett</v>
      </c>
      <c r="D25" s="175">
        <f t="shared" ca="1" si="18"/>
        <v>43077</v>
      </c>
      <c r="E25" s="165">
        <f t="shared" ca="1" si="0"/>
        <v>0</v>
      </c>
      <c r="F25" s="165">
        <f t="shared" ca="1" si="1"/>
        <v>0</v>
      </c>
      <c r="G25" s="165">
        <f t="shared" ca="1" si="2"/>
        <v>0</v>
      </c>
      <c r="H25" s="165">
        <f t="shared" ca="1" si="3"/>
        <v>0</v>
      </c>
      <c r="I25" s="165">
        <f t="shared" ca="1" si="4"/>
        <v>0</v>
      </c>
      <c r="J25" s="165">
        <f t="shared" ca="1" si="5"/>
        <v>0</v>
      </c>
      <c r="K25" s="165">
        <f t="shared" ca="1" si="6"/>
        <v>0</v>
      </c>
      <c r="L25" s="165">
        <f t="shared" ca="1" si="7"/>
        <v>0</v>
      </c>
      <c r="M25" s="165">
        <f t="shared" ca="1" si="8"/>
        <v>0</v>
      </c>
      <c r="N25" s="165">
        <f t="shared" ca="1" si="9"/>
        <v>0</v>
      </c>
      <c r="O25" s="165">
        <f t="shared" ca="1" si="10"/>
        <v>0</v>
      </c>
      <c r="P25" s="165">
        <f t="shared" ca="1" si="11"/>
        <v>0</v>
      </c>
      <c r="Q25" s="165">
        <f t="shared" ca="1" si="12"/>
        <v>0</v>
      </c>
      <c r="R25" s="165">
        <f t="shared" ca="1" si="13"/>
        <v>0</v>
      </c>
      <c r="S25" s="165">
        <f t="shared" ca="1" si="14"/>
        <v>0</v>
      </c>
      <c r="T25" s="168">
        <f t="shared" ca="1" si="19"/>
        <v>0</v>
      </c>
      <c r="U25" s="168">
        <f t="shared" ca="1" si="20"/>
        <v>0</v>
      </c>
      <c r="V25" s="168">
        <f t="shared" ca="1" si="21"/>
        <v>0</v>
      </c>
      <c r="W25" s="168">
        <f t="shared" ca="1" si="22"/>
        <v>0</v>
      </c>
      <c r="X25" s="165">
        <f t="shared" si="15"/>
        <v>1</v>
      </c>
      <c r="Y25" s="165" t="str">
        <f t="shared" ca="1" si="23"/>
        <v>,  - Hulett 12/8/2017</v>
      </c>
      <c r="Z25" s="165" t="str">
        <f t="shared" ca="1" si="24"/>
        <v/>
      </c>
      <c r="AA25" s="225" t="str">
        <f>Season_Summary!$P$1</f>
        <v>2A BB</v>
      </c>
    </row>
    <row r="26" spans="1:27" ht="9.9499999999999993" x14ac:dyDescent="0.2">
      <c r="A26" s="165" t="str">
        <f t="shared" ca="1" si="16"/>
        <v xml:space="preserve">, </v>
      </c>
      <c r="B26" s="165" t="str">
        <f>Roster!$B$1</f>
        <v>Upton</v>
      </c>
      <c r="C26" s="165" t="str">
        <f t="shared" ca="1" si="17"/>
        <v>Hulett</v>
      </c>
      <c r="D26" s="175">
        <f t="shared" ca="1" si="18"/>
        <v>43077</v>
      </c>
      <c r="E26" s="165">
        <f t="shared" ca="1" si="0"/>
        <v>0</v>
      </c>
      <c r="F26" s="165">
        <f t="shared" ca="1" si="1"/>
        <v>0</v>
      </c>
      <c r="G26" s="165">
        <f t="shared" ca="1" si="2"/>
        <v>0</v>
      </c>
      <c r="H26" s="165">
        <f t="shared" ca="1" si="3"/>
        <v>0</v>
      </c>
      <c r="I26" s="165">
        <f t="shared" ca="1" si="4"/>
        <v>0</v>
      </c>
      <c r="J26" s="165">
        <f t="shared" ca="1" si="5"/>
        <v>0</v>
      </c>
      <c r="K26" s="165">
        <f t="shared" ca="1" si="6"/>
        <v>0</v>
      </c>
      <c r="L26" s="165">
        <f t="shared" ca="1" si="7"/>
        <v>0</v>
      </c>
      <c r="M26" s="165">
        <f t="shared" ca="1" si="8"/>
        <v>0</v>
      </c>
      <c r="N26" s="165">
        <f t="shared" ca="1" si="9"/>
        <v>0</v>
      </c>
      <c r="O26" s="165">
        <f t="shared" ca="1" si="10"/>
        <v>0</v>
      </c>
      <c r="P26" s="165">
        <f t="shared" ca="1" si="11"/>
        <v>0</v>
      </c>
      <c r="Q26" s="165">
        <f t="shared" ca="1" si="12"/>
        <v>0</v>
      </c>
      <c r="R26" s="165">
        <f t="shared" ca="1" si="13"/>
        <v>0</v>
      </c>
      <c r="S26" s="165">
        <f t="shared" ca="1" si="14"/>
        <v>0</v>
      </c>
      <c r="T26" s="168">
        <f t="shared" ca="1" si="19"/>
        <v>0</v>
      </c>
      <c r="U26" s="168">
        <f t="shared" ca="1" si="20"/>
        <v>0</v>
      </c>
      <c r="V26" s="168">
        <f t="shared" ca="1" si="21"/>
        <v>0</v>
      </c>
      <c r="W26" s="168">
        <f t="shared" ca="1" si="22"/>
        <v>0</v>
      </c>
      <c r="X26" s="165">
        <f t="shared" si="15"/>
        <v>1</v>
      </c>
      <c r="Y26" s="165" t="str">
        <f t="shared" ca="1" si="23"/>
        <v>,  - Hulett 12/8/2017</v>
      </c>
      <c r="Z26" s="165" t="str">
        <f t="shared" ca="1" si="24"/>
        <v/>
      </c>
      <c r="AA26" s="225" t="str">
        <f>Season_Summary!$P$1</f>
        <v>2A BB</v>
      </c>
    </row>
    <row r="27" spans="1:27" x14ac:dyDescent="0.2">
      <c r="A27" s="165" t="str">
        <f t="shared" ca="1" si="16"/>
        <v xml:space="preserve">, </v>
      </c>
      <c r="B27" s="165" t="str">
        <f>Roster!$B$1</f>
        <v>Upton</v>
      </c>
      <c r="C27" s="165" t="str">
        <f t="shared" ca="1" si="17"/>
        <v>Hulett</v>
      </c>
      <c r="D27" s="175">
        <f t="shared" ca="1" si="18"/>
        <v>43077</v>
      </c>
      <c r="E27" s="165">
        <f t="shared" ca="1" si="0"/>
        <v>0</v>
      </c>
      <c r="F27" s="165">
        <f t="shared" ca="1" si="1"/>
        <v>0</v>
      </c>
      <c r="G27" s="165">
        <f t="shared" ca="1" si="2"/>
        <v>0</v>
      </c>
      <c r="H27" s="165">
        <f t="shared" ca="1" si="3"/>
        <v>0</v>
      </c>
      <c r="I27" s="165">
        <f t="shared" ca="1" si="4"/>
        <v>0</v>
      </c>
      <c r="J27" s="165">
        <f t="shared" ca="1" si="5"/>
        <v>0</v>
      </c>
      <c r="K27" s="165">
        <f t="shared" ca="1" si="6"/>
        <v>0</v>
      </c>
      <c r="L27" s="165">
        <f t="shared" ca="1" si="7"/>
        <v>0</v>
      </c>
      <c r="M27" s="165">
        <f t="shared" ca="1" si="8"/>
        <v>0</v>
      </c>
      <c r="N27" s="165">
        <f t="shared" ca="1" si="9"/>
        <v>0</v>
      </c>
      <c r="O27" s="165">
        <f t="shared" ca="1" si="10"/>
        <v>0</v>
      </c>
      <c r="P27" s="165">
        <f t="shared" ca="1" si="11"/>
        <v>0</v>
      </c>
      <c r="Q27" s="165">
        <f t="shared" ca="1" si="12"/>
        <v>0</v>
      </c>
      <c r="R27" s="165">
        <f t="shared" ca="1" si="13"/>
        <v>0</v>
      </c>
      <c r="S27" s="165">
        <f t="shared" ca="1" si="14"/>
        <v>0</v>
      </c>
      <c r="T27" s="168">
        <f t="shared" ca="1" si="19"/>
        <v>0</v>
      </c>
      <c r="U27" s="168">
        <f t="shared" ca="1" si="20"/>
        <v>0</v>
      </c>
      <c r="V27" s="168">
        <f t="shared" ca="1" si="21"/>
        <v>0</v>
      </c>
      <c r="W27" s="168">
        <f t="shared" ca="1" si="22"/>
        <v>0</v>
      </c>
      <c r="X27" s="165">
        <f t="shared" si="15"/>
        <v>1</v>
      </c>
      <c r="Y27" s="165" t="str">
        <f t="shared" ca="1" si="23"/>
        <v>,  - Hulett 12/8/2017</v>
      </c>
      <c r="Z27" s="165" t="str">
        <f t="shared" ca="1" si="24"/>
        <v/>
      </c>
      <c r="AA27" s="225" t="str">
        <f>Season_Summary!$P$1</f>
        <v>2A BB</v>
      </c>
    </row>
    <row r="28" spans="1:27" x14ac:dyDescent="0.2">
      <c r="A28" s="165" t="str">
        <f t="shared" ca="1" si="16"/>
        <v xml:space="preserve">, </v>
      </c>
      <c r="B28" s="165" t="str">
        <f>Roster!$B$1</f>
        <v>Upton</v>
      </c>
      <c r="C28" s="165" t="str">
        <f t="shared" ca="1" si="17"/>
        <v>Hulett</v>
      </c>
      <c r="D28" s="175">
        <f t="shared" ca="1" si="18"/>
        <v>43077</v>
      </c>
      <c r="E28" s="165">
        <f t="shared" ca="1" si="0"/>
        <v>0</v>
      </c>
      <c r="F28" s="165">
        <f t="shared" ca="1" si="1"/>
        <v>0</v>
      </c>
      <c r="G28" s="165">
        <f t="shared" ca="1" si="2"/>
        <v>0</v>
      </c>
      <c r="H28" s="165">
        <f t="shared" ca="1" si="3"/>
        <v>0</v>
      </c>
      <c r="I28" s="165">
        <f t="shared" ca="1" si="4"/>
        <v>0</v>
      </c>
      <c r="J28" s="165">
        <f t="shared" ca="1" si="5"/>
        <v>0</v>
      </c>
      <c r="K28" s="165">
        <f t="shared" ca="1" si="6"/>
        <v>0</v>
      </c>
      <c r="L28" s="165">
        <f t="shared" ca="1" si="7"/>
        <v>0</v>
      </c>
      <c r="M28" s="165">
        <f t="shared" ca="1" si="8"/>
        <v>0</v>
      </c>
      <c r="N28" s="165">
        <f t="shared" ca="1" si="9"/>
        <v>0</v>
      </c>
      <c r="O28" s="165">
        <f t="shared" ca="1" si="10"/>
        <v>0</v>
      </c>
      <c r="P28" s="165">
        <f t="shared" ca="1" si="11"/>
        <v>0</v>
      </c>
      <c r="Q28" s="165">
        <f t="shared" ca="1" si="12"/>
        <v>0</v>
      </c>
      <c r="R28" s="165">
        <f t="shared" ca="1" si="13"/>
        <v>0</v>
      </c>
      <c r="S28" s="165">
        <f t="shared" ca="1" si="14"/>
        <v>0</v>
      </c>
      <c r="T28" s="168">
        <f t="shared" ca="1" si="19"/>
        <v>0</v>
      </c>
      <c r="U28" s="168">
        <f t="shared" ca="1" si="20"/>
        <v>0</v>
      </c>
      <c r="V28" s="168">
        <f t="shared" ca="1" si="21"/>
        <v>0</v>
      </c>
      <c r="W28" s="168">
        <f t="shared" ca="1" si="22"/>
        <v>0</v>
      </c>
      <c r="X28" s="165">
        <f t="shared" si="15"/>
        <v>1</v>
      </c>
      <c r="Y28" s="165" t="str">
        <f t="shared" ca="1" si="23"/>
        <v>,  - Hulett 12/8/2017</v>
      </c>
      <c r="Z28" s="165" t="str">
        <f t="shared" ca="1" si="24"/>
        <v/>
      </c>
      <c r="AA28" s="225" t="str">
        <f>Season_Summary!$P$1</f>
        <v>2A BB</v>
      </c>
    </row>
    <row r="29" spans="1:27" x14ac:dyDescent="0.2">
      <c r="A29" s="165" t="str">
        <f t="shared" ca="1" si="16"/>
        <v xml:space="preserve">, </v>
      </c>
      <c r="B29" s="165" t="str">
        <f>Roster!$B$1</f>
        <v>Upton</v>
      </c>
      <c r="C29" s="165" t="str">
        <f t="shared" ca="1" si="17"/>
        <v>Hulett</v>
      </c>
      <c r="D29" s="175">
        <f t="shared" ca="1" si="18"/>
        <v>43077</v>
      </c>
      <c r="E29" s="165">
        <f t="shared" ca="1" si="0"/>
        <v>0</v>
      </c>
      <c r="F29" s="165">
        <f t="shared" ca="1" si="1"/>
        <v>0</v>
      </c>
      <c r="G29" s="165">
        <f t="shared" ca="1" si="2"/>
        <v>0</v>
      </c>
      <c r="H29" s="165">
        <f t="shared" ca="1" si="3"/>
        <v>0</v>
      </c>
      <c r="I29" s="165">
        <f t="shared" ca="1" si="4"/>
        <v>0</v>
      </c>
      <c r="J29" s="165">
        <f t="shared" ca="1" si="5"/>
        <v>0</v>
      </c>
      <c r="K29" s="165">
        <f t="shared" ca="1" si="6"/>
        <v>0</v>
      </c>
      <c r="L29" s="165">
        <f t="shared" ca="1" si="7"/>
        <v>0</v>
      </c>
      <c r="M29" s="165">
        <f t="shared" ca="1" si="8"/>
        <v>0</v>
      </c>
      <c r="N29" s="165">
        <f t="shared" ca="1" si="9"/>
        <v>0</v>
      </c>
      <c r="O29" s="165">
        <f t="shared" ca="1" si="10"/>
        <v>0</v>
      </c>
      <c r="P29" s="165">
        <f t="shared" ca="1" si="11"/>
        <v>0</v>
      </c>
      <c r="Q29" s="165">
        <f t="shared" ca="1" si="12"/>
        <v>0</v>
      </c>
      <c r="R29" s="165">
        <f t="shared" ca="1" si="13"/>
        <v>0</v>
      </c>
      <c r="S29" s="165">
        <f t="shared" ca="1" si="14"/>
        <v>0</v>
      </c>
      <c r="T29" s="168">
        <f t="shared" ca="1" si="19"/>
        <v>0</v>
      </c>
      <c r="U29" s="168">
        <f t="shared" ca="1" si="20"/>
        <v>0</v>
      </c>
      <c r="V29" s="168">
        <f t="shared" ca="1" si="21"/>
        <v>0</v>
      </c>
      <c r="W29" s="168">
        <f t="shared" ca="1" si="22"/>
        <v>0</v>
      </c>
      <c r="X29" s="165">
        <f t="shared" si="15"/>
        <v>1</v>
      </c>
      <c r="Y29" s="165" t="str">
        <f t="shared" ca="1" si="23"/>
        <v>,  - Hulett 12/8/2017</v>
      </c>
      <c r="Z29" s="165" t="str">
        <f t="shared" ca="1" si="24"/>
        <v/>
      </c>
      <c r="AA29" s="225" t="str">
        <f>Season_Summary!$P$1</f>
        <v>2A BB</v>
      </c>
    </row>
    <row r="30" spans="1:27" x14ac:dyDescent="0.2">
      <c r="A30" s="165" t="str">
        <f t="shared" ca="1" si="16"/>
        <v xml:space="preserve">Team, </v>
      </c>
      <c r="B30" s="165" t="str">
        <f>Roster!$B$1</f>
        <v>Upton</v>
      </c>
      <c r="C30" s="165" t="str">
        <f t="shared" ca="1" si="17"/>
        <v>Hulett</v>
      </c>
      <c r="D30" s="175">
        <f t="shared" ca="1" si="18"/>
        <v>43077</v>
      </c>
      <c r="E30" s="165">
        <f t="shared" ca="1" si="0"/>
        <v>0</v>
      </c>
      <c r="F30" s="165">
        <f t="shared" ca="1" si="1"/>
        <v>0</v>
      </c>
      <c r="G30" s="165">
        <f t="shared" ca="1" si="2"/>
        <v>0</v>
      </c>
      <c r="H30" s="165">
        <f t="shared" ca="1" si="3"/>
        <v>0</v>
      </c>
      <c r="I30" s="165">
        <f t="shared" ca="1" si="4"/>
        <v>0</v>
      </c>
      <c r="J30" s="165">
        <f t="shared" ca="1" si="5"/>
        <v>0</v>
      </c>
      <c r="K30" s="165">
        <f t="shared" ca="1" si="6"/>
        <v>0</v>
      </c>
      <c r="L30" s="165">
        <f t="shared" ca="1" si="7"/>
        <v>0</v>
      </c>
      <c r="M30" s="165">
        <f t="shared" ca="1" si="8"/>
        <v>0</v>
      </c>
      <c r="N30" s="165">
        <f t="shared" ca="1" si="9"/>
        <v>0</v>
      </c>
      <c r="O30" s="165">
        <f t="shared" ca="1" si="10"/>
        <v>0</v>
      </c>
      <c r="P30" s="165">
        <f t="shared" ca="1" si="11"/>
        <v>0</v>
      </c>
      <c r="Q30" s="165">
        <f t="shared" ca="1" si="12"/>
        <v>0</v>
      </c>
      <c r="R30" s="165">
        <f t="shared" ca="1" si="13"/>
        <v>0</v>
      </c>
      <c r="S30" s="165">
        <f t="shared" ca="1" si="14"/>
        <v>0</v>
      </c>
      <c r="T30" s="168">
        <f t="shared" ca="1" si="19"/>
        <v>0</v>
      </c>
      <c r="U30" s="168">
        <f t="shared" ca="1" si="20"/>
        <v>0</v>
      </c>
      <c r="V30" s="168">
        <f t="shared" ca="1" si="21"/>
        <v>0</v>
      </c>
      <c r="W30" s="168">
        <f t="shared" ca="1" si="22"/>
        <v>0</v>
      </c>
      <c r="X30" s="165">
        <f t="shared" si="15"/>
        <v>1</v>
      </c>
      <c r="Y30" s="165" t="str">
        <f t="shared" ca="1" si="23"/>
        <v>Team,  - Hulett 12/8/2017</v>
      </c>
      <c r="Z30" s="165" t="str">
        <f t="shared" ca="1" si="24"/>
        <v/>
      </c>
      <c r="AA30" s="225" t="str">
        <f>Season_Summary!$P$1</f>
        <v>2A BB</v>
      </c>
    </row>
    <row r="31" spans="1:27" x14ac:dyDescent="0.2">
      <c r="A31" s="165" t="str">
        <f t="shared" ca="1" si="16"/>
        <v>Payton Watt, 24</v>
      </c>
      <c r="B31" s="165" t="str">
        <f>Roster!$B$1</f>
        <v>Upton</v>
      </c>
      <c r="C31" s="165" t="str">
        <f t="shared" ca="1" si="17"/>
        <v>Ten Sleep</v>
      </c>
      <c r="D31" s="175">
        <f t="shared" ca="1" si="18"/>
        <v>43078</v>
      </c>
      <c r="E31" s="165">
        <f t="shared" ca="1" si="0"/>
        <v>1</v>
      </c>
      <c r="F31" s="165">
        <f t="shared" ca="1" si="1"/>
        <v>2</v>
      </c>
      <c r="G31" s="165">
        <f t="shared" ca="1" si="2"/>
        <v>7</v>
      </c>
      <c r="H31" s="165">
        <f t="shared" ca="1" si="3"/>
        <v>3</v>
      </c>
      <c r="I31" s="165">
        <f t="shared" ca="1" si="4"/>
        <v>7</v>
      </c>
      <c r="J31" s="165">
        <f t="shared" ca="1" si="5"/>
        <v>3</v>
      </c>
      <c r="K31" s="165">
        <f t="shared" ca="1" si="6"/>
        <v>4</v>
      </c>
      <c r="L31" s="165">
        <f t="shared" ca="1" si="7"/>
        <v>2</v>
      </c>
      <c r="M31" s="165">
        <f t="shared" ca="1" si="8"/>
        <v>2</v>
      </c>
      <c r="N31" s="165">
        <f t="shared" ca="1" si="9"/>
        <v>6</v>
      </c>
      <c r="O31" s="165">
        <f t="shared" ca="1" si="10"/>
        <v>0</v>
      </c>
      <c r="P31" s="165">
        <f t="shared" ca="1" si="11"/>
        <v>0</v>
      </c>
      <c r="Q31" s="165">
        <f t="shared" ca="1" si="12"/>
        <v>2</v>
      </c>
      <c r="R31" s="165">
        <f t="shared" ca="1" si="13"/>
        <v>0</v>
      </c>
      <c r="S31" s="165">
        <f t="shared" ca="1" si="14"/>
        <v>15</v>
      </c>
      <c r="T31" s="168">
        <f t="shared" ca="1" si="19"/>
        <v>0.2857142857142857</v>
      </c>
      <c r="U31" s="168">
        <f t="shared" ca="1" si="20"/>
        <v>0.42857142857142855</v>
      </c>
      <c r="V31" s="168">
        <f t="shared" ca="1" si="21"/>
        <v>0</v>
      </c>
      <c r="W31" s="168">
        <f t="shared" ca="1" si="22"/>
        <v>0.35714285714285715</v>
      </c>
      <c r="X31" s="165">
        <f t="shared" si="15"/>
        <v>2</v>
      </c>
      <c r="Y31" s="165" t="str">
        <f t="shared" ca="1" si="23"/>
        <v>Payton Watt, 24 - Ten Sleep 12/9/2017</v>
      </c>
      <c r="Z31" s="165" t="str">
        <f t="shared" ca="1" si="24"/>
        <v/>
      </c>
      <c r="AA31" s="225" t="str">
        <f>Season_Summary!$P$1</f>
        <v>2A BB</v>
      </c>
    </row>
    <row r="32" spans="1:27" x14ac:dyDescent="0.2">
      <c r="A32" s="165" t="str">
        <f t="shared" ca="1" si="16"/>
        <v>Dillon Barritt, 20</v>
      </c>
      <c r="B32" s="165" t="str">
        <f>Roster!$B$1</f>
        <v>Upton</v>
      </c>
      <c r="C32" s="165" t="str">
        <f t="shared" ca="1" si="17"/>
        <v>Ten Sleep</v>
      </c>
      <c r="D32" s="175">
        <f t="shared" ca="1" si="18"/>
        <v>43078</v>
      </c>
      <c r="E32" s="165">
        <f t="shared" ca="1" si="0"/>
        <v>1</v>
      </c>
      <c r="F32" s="165">
        <f t="shared" ca="1" si="1"/>
        <v>4</v>
      </c>
      <c r="G32" s="165">
        <f t="shared" ca="1" si="2"/>
        <v>5</v>
      </c>
      <c r="H32" s="165">
        <f t="shared" ca="1" si="3"/>
        <v>2</v>
      </c>
      <c r="I32" s="165">
        <f t="shared" ca="1" si="4"/>
        <v>2</v>
      </c>
      <c r="J32" s="165">
        <f t="shared" ca="1" si="5"/>
        <v>3</v>
      </c>
      <c r="K32" s="165">
        <f t="shared" ca="1" si="6"/>
        <v>3</v>
      </c>
      <c r="L32" s="165">
        <f t="shared" ca="1" si="7"/>
        <v>0</v>
      </c>
      <c r="M32" s="165">
        <f t="shared" ca="1" si="8"/>
        <v>3</v>
      </c>
      <c r="N32" s="165">
        <f t="shared" ca="1" si="9"/>
        <v>1</v>
      </c>
      <c r="O32" s="165">
        <f t="shared" ca="1" si="10"/>
        <v>2</v>
      </c>
      <c r="P32" s="165">
        <f t="shared" ca="1" si="11"/>
        <v>0</v>
      </c>
      <c r="Q32" s="165">
        <f t="shared" ca="1" si="12"/>
        <v>1</v>
      </c>
      <c r="R32" s="165">
        <f t="shared" ca="1" si="13"/>
        <v>3</v>
      </c>
      <c r="S32" s="165">
        <f t="shared" ca="1" si="14"/>
        <v>19</v>
      </c>
      <c r="T32" s="168">
        <f t="shared" ca="1" si="19"/>
        <v>0.8</v>
      </c>
      <c r="U32" s="168">
        <f t="shared" ca="1" si="20"/>
        <v>0</v>
      </c>
      <c r="V32" s="168">
        <f t="shared" ca="1" si="21"/>
        <v>0</v>
      </c>
      <c r="W32" s="168">
        <f t="shared" ca="1" si="22"/>
        <v>0.8571428571428571</v>
      </c>
      <c r="X32" s="165">
        <f t="shared" si="15"/>
        <v>2</v>
      </c>
      <c r="Y32" s="165" t="str">
        <f t="shared" ca="1" si="23"/>
        <v>Dillon Barritt, 20 - Ten Sleep 12/9/2017</v>
      </c>
      <c r="Z32" s="165" t="str">
        <f t="shared" ca="1" si="24"/>
        <v/>
      </c>
      <c r="AA32" s="225" t="str">
        <f>Season_Summary!$P$1</f>
        <v>2A BB</v>
      </c>
    </row>
    <row r="33" spans="1:27" x14ac:dyDescent="0.2">
      <c r="A33" s="165" t="str">
        <f t="shared" ca="1" si="16"/>
        <v>Dawson Butts, 14</v>
      </c>
      <c r="B33" s="165" t="str">
        <f>Roster!$B$1</f>
        <v>Upton</v>
      </c>
      <c r="C33" s="165" t="str">
        <f t="shared" ca="1" si="17"/>
        <v>Ten Sleep</v>
      </c>
      <c r="D33" s="175">
        <f t="shared" ca="1" si="18"/>
        <v>43078</v>
      </c>
      <c r="E33" s="165">
        <f t="shared" ca="1" si="0"/>
        <v>1</v>
      </c>
      <c r="F33" s="165">
        <f t="shared" ca="1" si="1"/>
        <v>0</v>
      </c>
      <c r="G33" s="165">
        <f t="shared" ca="1" si="2"/>
        <v>2</v>
      </c>
      <c r="H33" s="165">
        <f t="shared" ca="1" si="3"/>
        <v>3</v>
      </c>
      <c r="I33" s="165">
        <f t="shared" ca="1" si="4"/>
        <v>5</v>
      </c>
      <c r="J33" s="165">
        <f t="shared" ca="1" si="5"/>
        <v>1</v>
      </c>
      <c r="K33" s="165">
        <f t="shared" ca="1" si="6"/>
        <v>4</v>
      </c>
      <c r="L33" s="165">
        <f t="shared" ca="1" si="7"/>
        <v>2</v>
      </c>
      <c r="M33" s="165">
        <f t="shared" ca="1" si="8"/>
        <v>5</v>
      </c>
      <c r="N33" s="165">
        <f t="shared" ca="1" si="9"/>
        <v>4</v>
      </c>
      <c r="O33" s="165">
        <f t="shared" ca="1" si="10"/>
        <v>2</v>
      </c>
      <c r="P33" s="165">
        <f t="shared" ca="1" si="11"/>
        <v>0</v>
      </c>
      <c r="Q33" s="165">
        <f t="shared" ca="1" si="12"/>
        <v>0</v>
      </c>
      <c r="R33" s="165">
        <f t="shared" ca="1" si="13"/>
        <v>2</v>
      </c>
      <c r="S33" s="165">
        <f t="shared" ca="1" si="14"/>
        <v>7</v>
      </c>
      <c r="T33" s="168">
        <f t="shared" ca="1" si="19"/>
        <v>0</v>
      </c>
      <c r="U33" s="168">
        <f t="shared" ca="1" si="20"/>
        <v>0.6</v>
      </c>
      <c r="V33" s="168">
        <f t="shared" ca="1" si="21"/>
        <v>0</v>
      </c>
      <c r="W33" s="168">
        <f t="shared" ca="1" si="22"/>
        <v>0.42857142857142855</v>
      </c>
      <c r="X33" s="165">
        <f t="shared" si="15"/>
        <v>2</v>
      </c>
      <c r="Y33" s="165" t="str">
        <f t="shared" ca="1" si="23"/>
        <v>Dawson Butts, 14 - Ten Sleep 12/9/2017</v>
      </c>
      <c r="Z33" s="165" t="str">
        <f t="shared" ca="1" si="24"/>
        <v/>
      </c>
      <c r="AA33" s="225" t="str">
        <f>Season_Summary!$P$1</f>
        <v>2A BB</v>
      </c>
    </row>
    <row r="34" spans="1:27" x14ac:dyDescent="0.2">
      <c r="A34" s="165" t="str">
        <f t="shared" ca="1" si="16"/>
        <v>Jayden Caylor, 12</v>
      </c>
      <c r="B34" s="165" t="str">
        <f>Roster!$B$1</f>
        <v>Upton</v>
      </c>
      <c r="C34" s="165" t="str">
        <f t="shared" ca="1" si="17"/>
        <v>Ten Sleep</v>
      </c>
      <c r="D34" s="175">
        <f t="shared" ca="1" si="18"/>
        <v>43078</v>
      </c>
      <c r="E34" s="165">
        <f t="shared" ca="1" si="0"/>
        <v>1</v>
      </c>
      <c r="F34" s="165">
        <f t="shared" ca="1" si="1"/>
        <v>0</v>
      </c>
      <c r="G34" s="165">
        <f t="shared" ca="1" si="2"/>
        <v>1</v>
      </c>
      <c r="H34" s="165">
        <f t="shared" ca="1" si="3"/>
        <v>5</v>
      </c>
      <c r="I34" s="165">
        <f t="shared" ca="1" si="4"/>
        <v>7</v>
      </c>
      <c r="J34" s="165">
        <f t="shared" ca="1" si="5"/>
        <v>0</v>
      </c>
      <c r="K34" s="165">
        <f t="shared" ca="1" si="6"/>
        <v>2</v>
      </c>
      <c r="L34" s="165">
        <f t="shared" ca="1" si="7"/>
        <v>4</v>
      </c>
      <c r="M34" s="165">
        <f t="shared" ca="1" si="8"/>
        <v>1</v>
      </c>
      <c r="N34" s="165">
        <f t="shared" ca="1" si="9"/>
        <v>1</v>
      </c>
      <c r="O34" s="165">
        <f t="shared" ca="1" si="10"/>
        <v>4</v>
      </c>
      <c r="P34" s="165">
        <f t="shared" ca="1" si="11"/>
        <v>0</v>
      </c>
      <c r="Q34" s="165">
        <f t="shared" ca="1" si="12"/>
        <v>1</v>
      </c>
      <c r="R34" s="165">
        <f t="shared" ca="1" si="13"/>
        <v>2</v>
      </c>
      <c r="S34" s="165">
        <f t="shared" ca="1" si="14"/>
        <v>10</v>
      </c>
      <c r="T34" s="168">
        <f t="shared" ca="1" si="19"/>
        <v>0</v>
      </c>
      <c r="U34" s="168">
        <f t="shared" ca="1" si="20"/>
        <v>0.7142857142857143</v>
      </c>
      <c r="V34" s="168">
        <f t="shared" ca="1" si="21"/>
        <v>0</v>
      </c>
      <c r="W34" s="168">
        <f t="shared" ca="1" si="22"/>
        <v>0.625</v>
      </c>
      <c r="X34" s="165">
        <f t="shared" si="15"/>
        <v>2</v>
      </c>
      <c r="Y34" s="165" t="str">
        <f t="shared" ca="1" si="23"/>
        <v>Jayden Caylor, 12 - Ten Sleep 12/9/2017</v>
      </c>
      <c r="Z34" s="165" t="str">
        <f t="shared" ca="1" si="24"/>
        <v/>
      </c>
      <c r="AA34" s="225" t="str">
        <f>Season_Summary!$P$1</f>
        <v>2A BB</v>
      </c>
    </row>
    <row r="35" spans="1:27" x14ac:dyDescent="0.2">
      <c r="A35" s="165" t="str">
        <f t="shared" ca="1" si="16"/>
        <v>Clayton Louderback, 23</v>
      </c>
      <c r="B35" s="165" t="str">
        <f>Roster!$B$1</f>
        <v>Upton</v>
      </c>
      <c r="C35" s="165" t="str">
        <f t="shared" ca="1" si="17"/>
        <v>Ten Sleep</v>
      </c>
      <c r="D35" s="175">
        <f t="shared" ca="1" si="18"/>
        <v>43078</v>
      </c>
      <c r="E35" s="165">
        <f t="shared" ca="1" si="0"/>
        <v>1</v>
      </c>
      <c r="F35" s="165">
        <f t="shared" ca="1" si="1"/>
        <v>0</v>
      </c>
      <c r="G35" s="165">
        <f t="shared" ca="1" si="2"/>
        <v>2</v>
      </c>
      <c r="H35" s="165">
        <f t="shared" ca="1" si="3"/>
        <v>3</v>
      </c>
      <c r="I35" s="165">
        <f t="shared" ca="1" si="4"/>
        <v>5</v>
      </c>
      <c r="J35" s="165">
        <f t="shared" ca="1" si="5"/>
        <v>0</v>
      </c>
      <c r="K35" s="165">
        <f t="shared" ca="1" si="6"/>
        <v>0</v>
      </c>
      <c r="L35" s="165">
        <f t="shared" ca="1" si="7"/>
        <v>3</v>
      </c>
      <c r="M35" s="165">
        <f t="shared" ca="1" si="8"/>
        <v>5</v>
      </c>
      <c r="N35" s="165">
        <f t="shared" ca="1" si="9"/>
        <v>4</v>
      </c>
      <c r="O35" s="165">
        <f t="shared" ca="1" si="10"/>
        <v>2</v>
      </c>
      <c r="P35" s="165">
        <f t="shared" ca="1" si="11"/>
        <v>0</v>
      </c>
      <c r="Q35" s="165">
        <f t="shared" ca="1" si="12"/>
        <v>2</v>
      </c>
      <c r="R35" s="165">
        <f t="shared" ca="1" si="13"/>
        <v>2</v>
      </c>
      <c r="S35" s="165">
        <f t="shared" ca="1" si="14"/>
        <v>6</v>
      </c>
      <c r="T35" s="168">
        <f t="shared" ca="1" si="19"/>
        <v>0</v>
      </c>
      <c r="U35" s="168">
        <f t="shared" ca="1" si="20"/>
        <v>0.6</v>
      </c>
      <c r="V35" s="168">
        <f t="shared" ca="1" si="21"/>
        <v>0</v>
      </c>
      <c r="W35" s="168">
        <f t="shared" ca="1" si="22"/>
        <v>0.42857142857142855</v>
      </c>
      <c r="X35" s="165">
        <f t="shared" si="15"/>
        <v>2</v>
      </c>
      <c r="Y35" s="165" t="str">
        <f t="shared" ca="1" si="23"/>
        <v>Clayton Louderback, 23 - Ten Sleep 12/9/2017</v>
      </c>
      <c r="Z35" s="165" t="str">
        <f t="shared" ca="1" si="24"/>
        <v/>
      </c>
      <c r="AA35" s="225" t="str">
        <f>Season_Summary!$P$1</f>
        <v>2A BB</v>
      </c>
    </row>
    <row r="36" spans="1:27" x14ac:dyDescent="0.2">
      <c r="A36" s="165" t="str">
        <f t="shared" ca="1" si="16"/>
        <v>Jess Claycomb, 10</v>
      </c>
      <c r="B36" s="165" t="str">
        <f>Roster!$B$1</f>
        <v>Upton</v>
      </c>
      <c r="C36" s="165" t="str">
        <f t="shared" ca="1" si="17"/>
        <v>Ten Sleep</v>
      </c>
      <c r="D36" s="175">
        <f t="shared" ca="1" si="18"/>
        <v>43078</v>
      </c>
      <c r="E36" s="165">
        <f t="shared" ca="1" si="0"/>
        <v>1</v>
      </c>
      <c r="F36" s="165">
        <f t="shared" ca="1" si="1"/>
        <v>0</v>
      </c>
      <c r="G36" s="165">
        <f t="shared" ca="1" si="2"/>
        <v>3</v>
      </c>
      <c r="H36" s="165">
        <f t="shared" ca="1" si="3"/>
        <v>6</v>
      </c>
      <c r="I36" s="165">
        <f t="shared" ca="1" si="4"/>
        <v>8</v>
      </c>
      <c r="J36" s="165">
        <f t="shared" ca="1" si="5"/>
        <v>1</v>
      </c>
      <c r="K36" s="165">
        <f t="shared" ca="1" si="6"/>
        <v>2</v>
      </c>
      <c r="L36" s="165">
        <f t="shared" ca="1" si="7"/>
        <v>1</v>
      </c>
      <c r="M36" s="165">
        <f t="shared" ca="1" si="8"/>
        <v>1</v>
      </c>
      <c r="N36" s="165">
        <f t="shared" ca="1" si="9"/>
        <v>2</v>
      </c>
      <c r="O36" s="165">
        <f t="shared" ca="1" si="10"/>
        <v>1</v>
      </c>
      <c r="P36" s="165">
        <f t="shared" ca="1" si="11"/>
        <v>0</v>
      </c>
      <c r="Q36" s="165">
        <f t="shared" ca="1" si="12"/>
        <v>0</v>
      </c>
      <c r="R36" s="165">
        <f t="shared" ca="1" si="13"/>
        <v>0</v>
      </c>
      <c r="S36" s="165">
        <f t="shared" ca="1" si="14"/>
        <v>13</v>
      </c>
      <c r="T36" s="168">
        <f t="shared" ca="1" si="19"/>
        <v>0</v>
      </c>
      <c r="U36" s="168">
        <f t="shared" ca="1" si="20"/>
        <v>0.75</v>
      </c>
      <c r="V36" s="168">
        <f t="shared" ca="1" si="21"/>
        <v>0</v>
      </c>
      <c r="W36" s="168">
        <f t="shared" ca="1" si="22"/>
        <v>0.54545454545454541</v>
      </c>
      <c r="X36" s="165">
        <f t="shared" si="15"/>
        <v>2</v>
      </c>
      <c r="Y36" s="165" t="str">
        <f t="shared" ca="1" si="23"/>
        <v>Jess Claycomb, 10 - Ten Sleep 12/9/2017</v>
      </c>
      <c r="Z36" s="165" t="str">
        <f t="shared" ca="1" si="24"/>
        <v/>
      </c>
      <c r="AA36" s="225" t="str">
        <f>Season_Summary!$P$1</f>
        <v>2A BB</v>
      </c>
    </row>
    <row r="37" spans="1:27" x14ac:dyDescent="0.2">
      <c r="A37" s="165" t="str">
        <f t="shared" ca="1" si="16"/>
        <v>Maxx Cowger, 4</v>
      </c>
      <c r="B37" s="165" t="str">
        <f>Roster!$B$1</f>
        <v>Upton</v>
      </c>
      <c r="C37" s="165" t="str">
        <f t="shared" ca="1" si="17"/>
        <v>Ten Sleep</v>
      </c>
      <c r="D37" s="175">
        <f t="shared" ca="1" si="18"/>
        <v>43078</v>
      </c>
      <c r="E37" s="165">
        <f t="shared" ca="1" si="0"/>
        <v>1</v>
      </c>
      <c r="F37" s="165">
        <f t="shared" ca="1" si="1"/>
        <v>0</v>
      </c>
      <c r="G37" s="165">
        <f t="shared" ca="1" si="2"/>
        <v>0</v>
      </c>
      <c r="H37" s="165">
        <f t="shared" ca="1" si="3"/>
        <v>0</v>
      </c>
      <c r="I37" s="165">
        <f t="shared" ca="1" si="4"/>
        <v>0</v>
      </c>
      <c r="J37" s="165">
        <f t="shared" ca="1" si="5"/>
        <v>0</v>
      </c>
      <c r="K37" s="165">
        <f t="shared" ca="1" si="6"/>
        <v>0</v>
      </c>
      <c r="L37" s="165">
        <f t="shared" ca="1" si="7"/>
        <v>0</v>
      </c>
      <c r="M37" s="165">
        <f t="shared" ca="1" si="8"/>
        <v>0</v>
      </c>
      <c r="N37" s="165">
        <f t="shared" ca="1" si="9"/>
        <v>0</v>
      </c>
      <c r="O37" s="165">
        <f t="shared" ca="1" si="10"/>
        <v>0</v>
      </c>
      <c r="P37" s="165">
        <f t="shared" ca="1" si="11"/>
        <v>0</v>
      </c>
      <c r="Q37" s="165">
        <f t="shared" ca="1" si="12"/>
        <v>0</v>
      </c>
      <c r="R37" s="165">
        <f t="shared" ca="1" si="13"/>
        <v>0</v>
      </c>
      <c r="S37" s="165" t="str">
        <f t="shared" ca="1" si="14"/>
        <v/>
      </c>
      <c r="T37" s="168">
        <f t="shared" ca="1" si="19"/>
        <v>0</v>
      </c>
      <c r="U37" s="168">
        <f t="shared" ca="1" si="20"/>
        <v>0</v>
      </c>
      <c r="V37" s="168">
        <f t="shared" ca="1" si="21"/>
        <v>0</v>
      </c>
      <c r="W37" s="168">
        <f t="shared" ca="1" si="22"/>
        <v>0</v>
      </c>
      <c r="X37" s="165">
        <f t="shared" si="15"/>
        <v>2</v>
      </c>
      <c r="Y37" s="165" t="str">
        <f t="shared" ca="1" si="23"/>
        <v>Maxx Cowger, 4 - Ten Sleep 12/9/2017</v>
      </c>
      <c r="Z37" s="165" t="str">
        <f t="shared" ca="1" si="24"/>
        <v/>
      </c>
      <c r="AA37" s="225" t="str">
        <f>Season_Summary!$P$1</f>
        <v>2A BB</v>
      </c>
    </row>
    <row r="38" spans="1:27" x14ac:dyDescent="0.2">
      <c r="A38" s="165" t="str">
        <f t="shared" ca="1" si="16"/>
        <v>Brayden Bruce, 22</v>
      </c>
      <c r="B38" s="165" t="str">
        <f>Roster!$B$1</f>
        <v>Upton</v>
      </c>
      <c r="C38" s="165" t="str">
        <f t="shared" ca="1" si="17"/>
        <v>Ten Sleep</v>
      </c>
      <c r="D38" s="175">
        <f t="shared" ca="1" si="18"/>
        <v>43078</v>
      </c>
      <c r="E38" s="165">
        <f t="shared" ca="1" si="0"/>
        <v>1</v>
      </c>
      <c r="F38" s="165">
        <f t="shared" ca="1" si="1"/>
        <v>1</v>
      </c>
      <c r="G38" s="165">
        <f t="shared" ca="1" si="2"/>
        <v>1</v>
      </c>
      <c r="H38" s="165">
        <f t="shared" ca="1" si="3"/>
        <v>0</v>
      </c>
      <c r="I38" s="165">
        <f t="shared" ca="1" si="4"/>
        <v>2</v>
      </c>
      <c r="J38" s="165">
        <f t="shared" ca="1" si="5"/>
        <v>2</v>
      </c>
      <c r="K38" s="165">
        <f t="shared" ca="1" si="6"/>
        <v>2</v>
      </c>
      <c r="L38" s="165">
        <f t="shared" ca="1" si="7"/>
        <v>1</v>
      </c>
      <c r="M38" s="165">
        <f t="shared" ca="1" si="8"/>
        <v>1</v>
      </c>
      <c r="N38" s="165">
        <f t="shared" ca="1" si="9"/>
        <v>3</v>
      </c>
      <c r="O38" s="165">
        <f t="shared" ca="1" si="10"/>
        <v>0</v>
      </c>
      <c r="P38" s="165">
        <f t="shared" ca="1" si="11"/>
        <v>0</v>
      </c>
      <c r="Q38" s="165">
        <f t="shared" ca="1" si="12"/>
        <v>1</v>
      </c>
      <c r="R38" s="165">
        <f t="shared" ca="1" si="13"/>
        <v>1</v>
      </c>
      <c r="S38" s="165">
        <f t="shared" ca="1" si="14"/>
        <v>5</v>
      </c>
      <c r="T38" s="168">
        <f t="shared" ca="1" si="19"/>
        <v>0</v>
      </c>
      <c r="U38" s="168">
        <f t="shared" ca="1" si="20"/>
        <v>0</v>
      </c>
      <c r="V38" s="168">
        <f t="shared" ca="1" si="21"/>
        <v>0</v>
      </c>
      <c r="W38" s="168">
        <f t="shared" ca="1" si="22"/>
        <v>0</v>
      </c>
      <c r="X38" s="165">
        <f t="shared" si="15"/>
        <v>2</v>
      </c>
      <c r="Y38" s="165" t="str">
        <f t="shared" ca="1" si="23"/>
        <v>Brayden Bruce, 22 - Ten Sleep 12/9/2017</v>
      </c>
      <c r="Z38" s="165" t="str">
        <f t="shared" ca="1" si="24"/>
        <v/>
      </c>
      <c r="AA38" s="225" t="str">
        <f>Season_Summary!$P$1</f>
        <v>2A BB</v>
      </c>
    </row>
    <row r="39" spans="1:27" x14ac:dyDescent="0.2">
      <c r="A39" s="165" t="str">
        <f t="shared" ca="1" si="16"/>
        <v>Jo Bishop, 30</v>
      </c>
      <c r="B39" s="165" t="str">
        <f>Roster!$B$1</f>
        <v>Upton</v>
      </c>
      <c r="C39" s="165" t="str">
        <f t="shared" ca="1" si="17"/>
        <v>Ten Sleep</v>
      </c>
      <c r="D39" s="175">
        <f t="shared" ca="1" si="18"/>
        <v>43078</v>
      </c>
      <c r="E39" s="165">
        <f t="shared" ca="1" si="0"/>
        <v>1</v>
      </c>
      <c r="F39" s="165">
        <f t="shared" ca="1" si="1"/>
        <v>0</v>
      </c>
      <c r="G39" s="165">
        <f t="shared" ca="1" si="2"/>
        <v>1</v>
      </c>
      <c r="H39" s="165">
        <f t="shared" ca="1" si="3"/>
        <v>0</v>
      </c>
      <c r="I39" s="165">
        <f t="shared" ca="1" si="4"/>
        <v>0</v>
      </c>
      <c r="J39" s="165">
        <f t="shared" ca="1" si="5"/>
        <v>0</v>
      </c>
      <c r="K39" s="165">
        <f t="shared" ca="1" si="6"/>
        <v>0</v>
      </c>
      <c r="L39" s="165">
        <f t="shared" ca="1" si="7"/>
        <v>1</v>
      </c>
      <c r="M39" s="165">
        <f t="shared" ca="1" si="8"/>
        <v>0</v>
      </c>
      <c r="N39" s="165">
        <f t="shared" ca="1" si="9"/>
        <v>0</v>
      </c>
      <c r="O39" s="165">
        <f t="shared" ca="1" si="10"/>
        <v>0</v>
      </c>
      <c r="P39" s="165">
        <f t="shared" ca="1" si="11"/>
        <v>0</v>
      </c>
      <c r="Q39" s="165">
        <f t="shared" ca="1" si="12"/>
        <v>0</v>
      </c>
      <c r="R39" s="165">
        <f t="shared" ca="1" si="13"/>
        <v>1</v>
      </c>
      <c r="S39" s="165" t="str">
        <f t="shared" ca="1" si="14"/>
        <v/>
      </c>
      <c r="T39" s="168">
        <f t="shared" ca="1" si="19"/>
        <v>0</v>
      </c>
      <c r="U39" s="168">
        <f t="shared" ca="1" si="20"/>
        <v>0</v>
      </c>
      <c r="V39" s="168">
        <f t="shared" ca="1" si="21"/>
        <v>0</v>
      </c>
      <c r="W39" s="168">
        <f t="shared" ca="1" si="22"/>
        <v>0</v>
      </c>
      <c r="X39" s="165">
        <f t="shared" si="15"/>
        <v>2</v>
      </c>
      <c r="Y39" s="165" t="str">
        <f t="shared" ca="1" si="23"/>
        <v>Jo Bishop, 30 - Ten Sleep 12/9/2017</v>
      </c>
      <c r="Z39" s="165" t="str">
        <f t="shared" ca="1" si="24"/>
        <v/>
      </c>
      <c r="AA39" s="225" t="str">
        <f>Season_Summary!$P$1</f>
        <v>2A BB</v>
      </c>
    </row>
    <row r="40" spans="1:27" x14ac:dyDescent="0.2">
      <c r="A40" s="165" t="str">
        <f t="shared" ca="1" si="16"/>
        <v>Nolan Turner, 33</v>
      </c>
      <c r="B40" s="165" t="str">
        <f>Roster!$B$1</f>
        <v>Upton</v>
      </c>
      <c r="C40" s="165" t="str">
        <f t="shared" ca="1" si="17"/>
        <v>Ten Sleep</v>
      </c>
      <c r="D40" s="175">
        <f t="shared" ca="1" si="18"/>
        <v>43078</v>
      </c>
      <c r="E40" s="165">
        <f t="shared" ca="1" si="0"/>
        <v>1</v>
      </c>
      <c r="F40" s="165">
        <f t="shared" ca="1" si="1"/>
        <v>0</v>
      </c>
      <c r="G40" s="165">
        <f t="shared" ca="1" si="2"/>
        <v>0</v>
      </c>
      <c r="H40" s="165">
        <f t="shared" ca="1" si="3"/>
        <v>1</v>
      </c>
      <c r="I40" s="165">
        <f t="shared" ca="1" si="4"/>
        <v>1</v>
      </c>
      <c r="J40" s="165">
        <f t="shared" ca="1" si="5"/>
        <v>0</v>
      </c>
      <c r="K40" s="165">
        <f t="shared" ca="1" si="6"/>
        <v>0</v>
      </c>
      <c r="L40" s="165">
        <f t="shared" ca="1" si="7"/>
        <v>1</v>
      </c>
      <c r="M40" s="165">
        <f t="shared" ca="1" si="8"/>
        <v>1</v>
      </c>
      <c r="N40" s="165">
        <f t="shared" ca="1" si="9"/>
        <v>0</v>
      </c>
      <c r="O40" s="165">
        <f t="shared" ca="1" si="10"/>
        <v>0</v>
      </c>
      <c r="P40" s="165">
        <f t="shared" ca="1" si="11"/>
        <v>0</v>
      </c>
      <c r="Q40" s="165">
        <f t="shared" ca="1" si="12"/>
        <v>2</v>
      </c>
      <c r="R40" s="165">
        <f t="shared" ca="1" si="13"/>
        <v>2</v>
      </c>
      <c r="S40" s="165">
        <f t="shared" ca="1" si="14"/>
        <v>2</v>
      </c>
      <c r="T40" s="168">
        <f t="shared" ca="1" si="19"/>
        <v>0</v>
      </c>
      <c r="U40" s="168">
        <f t="shared" ca="1" si="20"/>
        <v>0</v>
      </c>
      <c r="V40" s="168">
        <f t="shared" ca="1" si="21"/>
        <v>0</v>
      </c>
      <c r="W40" s="168">
        <f t="shared" ca="1" si="22"/>
        <v>0</v>
      </c>
      <c r="X40" s="165">
        <f t="shared" si="15"/>
        <v>2</v>
      </c>
      <c r="Y40" s="165" t="str">
        <f t="shared" ca="1" si="23"/>
        <v>Nolan Turner, 33 - Ten Sleep 12/9/2017</v>
      </c>
      <c r="Z40" s="165" t="str">
        <f t="shared" ca="1" si="24"/>
        <v/>
      </c>
      <c r="AA40" s="225" t="str">
        <f>Season_Summary!$P$1</f>
        <v>2A BB</v>
      </c>
    </row>
    <row r="41" spans="1:27" x14ac:dyDescent="0.2">
      <c r="A41" s="165" t="str">
        <f t="shared" ca="1" si="16"/>
        <v>Robert Crawford, 32</v>
      </c>
      <c r="B41" s="165" t="str">
        <f>Roster!$B$1</f>
        <v>Upton</v>
      </c>
      <c r="C41" s="165" t="str">
        <f t="shared" ca="1" si="17"/>
        <v>Ten Sleep</v>
      </c>
      <c r="D41" s="175">
        <f t="shared" ca="1" si="18"/>
        <v>43078</v>
      </c>
      <c r="E41" s="165">
        <f t="shared" ca="1" si="0"/>
        <v>0</v>
      </c>
      <c r="F41" s="165">
        <f t="shared" ca="1" si="1"/>
        <v>0</v>
      </c>
      <c r="G41" s="165">
        <f t="shared" ca="1" si="2"/>
        <v>0</v>
      </c>
      <c r="H41" s="165">
        <f t="shared" ca="1" si="3"/>
        <v>0</v>
      </c>
      <c r="I41" s="165">
        <f t="shared" ca="1" si="4"/>
        <v>0</v>
      </c>
      <c r="J41" s="165">
        <f t="shared" ca="1" si="5"/>
        <v>0</v>
      </c>
      <c r="K41" s="165">
        <f t="shared" ca="1" si="6"/>
        <v>0</v>
      </c>
      <c r="L41" s="165">
        <f t="shared" ca="1" si="7"/>
        <v>0</v>
      </c>
      <c r="M41" s="165">
        <f t="shared" ca="1" si="8"/>
        <v>0</v>
      </c>
      <c r="N41" s="165">
        <f t="shared" ca="1" si="9"/>
        <v>0</v>
      </c>
      <c r="O41" s="165">
        <f t="shared" ca="1" si="10"/>
        <v>0</v>
      </c>
      <c r="P41" s="165">
        <f t="shared" ca="1" si="11"/>
        <v>0</v>
      </c>
      <c r="Q41" s="165">
        <f t="shared" ca="1" si="12"/>
        <v>0</v>
      </c>
      <c r="R41" s="165">
        <f t="shared" ca="1" si="13"/>
        <v>0</v>
      </c>
      <c r="S41" s="165" t="str">
        <f t="shared" ca="1" si="14"/>
        <v/>
      </c>
      <c r="T41" s="168">
        <f t="shared" ca="1" si="19"/>
        <v>0</v>
      </c>
      <c r="U41" s="168">
        <f t="shared" ca="1" si="20"/>
        <v>0</v>
      </c>
      <c r="V41" s="168">
        <f t="shared" ca="1" si="21"/>
        <v>0</v>
      </c>
      <c r="W41" s="168">
        <f t="shared" ca="1" si="22"/>
        <v>0</v>
      </c>
      <c r="X41" s="165">
        <f t="shared" si="15"/>
        <v>2</v>
      </c>
      <c r="Y41" s="165" t="str">
        <f t="shared" ca="1" si="23"/>
        <v>Robert Crawford, 32 - Ten Sleep 12/9/2017</v>
      </c>
      <c r="Z41" s="165" t="str">
        <f t="shared" ca="1" si="24"/>
        <v/>
      </c>
      <c r="AA41" s="225" t="str">
        <f>Season_Summary!$P$1</f>
        <v>2A BB</v>
      </c>
    </row>
    <row r="42" spans="1:27" x14ac:dyDescent="0.2">
      <c r="A42" s="165" t="str">
        <f t="shared" ca="1" si="16"/>
        <v>Jace Bruce, 40</v>
      </c>
      <c r="B42" s="165" t="str">
        <f>Roster!$B$1</f>
        <v>Upton</v>
      </c>
      <c r="C42" s="165" t="str">
        <f t="shared" ca="1" si="17"/>
        <v>Ten Sleep</v>
      </c>
      <c r="D42" s="175">
        <f t="shared" ca="1" si="18"/>
        <v>43078</v>
      </c>
      <c r="E42" s="165">
        <f t="shared" ca="1" si="0"/>
        <v>1</v>
      </c>
      <c r="F42" s="165">
        <f t="shared" ca="1" si="1"/>
        <v>0</v>
      </c>
      <c r="G42" s="165">
        <f t="shared" ca="1" si="2"/>
        <v>0</v>
      </c>
      <c r="H42" s="165">
        <f t="shared" ca="1" si="3"/>
        <v>0</v>
      </c>
      <c r="I42" s="165">
        <f t="shared" ca="1" si="4"/>
        <v>0</v>
      </c>
      <c r="J42" s="165">
        <f t="shared" ca="1" si="5"/>
        <v>0</v>
      </c>
      <c r="K42" s="165">
        <f t="shared" ca="1" si="6"/>
        <v>0</v>
      </c>
      <c r="L42" s="165">
        <f t="shared" ca="1" si="7"/>
        <v>0</v>
      </c>
      <c r="M42" s="165">
        <f t="shared" ca="1" si="8"/>
        <v>0</v>
      </c>
      <c r="N42" s="165">
        <f t="shared" ca="1" si="9"/>
        <v>0</v>
      </c>
      <c r="O42" s="165">
        <f t="shared" ca="1" si="10"/>
        <v>0</v>
      </c>
      <c r="P42" s="165">
        <f t="shared" ca="1" si="11"/>
        <v>0</v>
      </c>
      <c r="Q42" s="165">
        <f t="shared" ca="1" si="12"/>
        <v>0</v>
      </c>
      <c r="R42" s="165">
        <f t="shared" ca="1" si="13"/>
        <v>3</v>
      </c>
      <c r="S42" s="165" t="str">
        <f t="shared" ca="1" si="14"/>
        <v/>
      </c>
      <c r="T42" s="168">
        <f t="shared" ca="1" si="19"/>
        <v>0</v>
      </c>
      <c r="U42" s="168">
        <f t="shared" ca="1" si="20"/>
        <v>0</v>
      </c>
      <c r="V42" s="168">
        <f t="shared" ca="1" si="21"/>
        <v>0</v>
      </c>
      <c r="W42" s="168">
        <f t="shared" ca="1" si="22"/>
        <v>0</v>
      </c>
      <c r="X42" s="165">
        <f t="shared" si="15"/>
        <v>2</v>
      </c>
      <c r="Y42" s="165" t="str">
        <f t="shared" ca="1" si="23"/>
        <v>Jace Bruce, 40 - Ten Sleep 12/9/2017</v>
      </c>
      <c r="Z42" s="165" t="str">
        <f t="shared" ca="1" si="24"/>
        <v/>
      </c>
      <c r="AA42" s="225" t="str">
        <f>Season_Summary!$P$1</f>
        <v>2A BB</v>
      </c>
    </row>
    <row r="43" spans="1:27" x14ac:dyDescent="0.2">
      <c r="A43" s="165" t="str">
        <f t="shared" ca="1" si="16"/>
        <v>Ethan Mills, 2</v>
      </c>
      <c r="B43" s="165" t="str">
        <f>Roster!$B$1</f>
        <v>Upton</v>
      </c>
      <c r="C43" s="165" t="str">
        <f t="shared" ca="1" si="17"/>
        <v>Ten Sleep</v>
      </c>
      <c r="D43" s="175">
        <f t="shared" ca="1" si="18"/>
        <v>43078</v>
      </c>
      <c r="E43" s="165">
        <f t="shared" ca="1" si="0"/>
        <v>1</v>
      </c>
      <c r="F43" s="165">
        <f t="shared" ca="1" si="1"/>
        <v>0</v>
      </c>
      <c r="G43" s="165">
        <f t="shared" ca="1" si="2"/>
        <v>0</v>
      </c>
      <c r="H43" s="165">
        <f t="shared" ca="1" si="3"/>
        <v>0</v>
      </c>
      <c r="I43" s="165">
        <f t="shared" ca="1" si="4"/>
        <v>1</v>
      </c>
      <c r="J43" s="165">
        <f t="shared" ca="1" si="5"/>
        <v>0</v>
      </c>
      <c r="K43" s="165">
        <f t="shared" ca="1" si="6"/>
        <v>0</v>
      </c>
      <c r="L43" s="165">
        <f t="shared" ca="1" si="7"/>
        <v>0</v>
      </c>
      <c r="M43" s="165">
        <f t="shared" ca="1" si="8"/>
        <v>0</v>
      </c>
      <c r="N43" s="165">
        <f t="shared" ca="1" si="9"/>
        <v>0</v>
      </c>
      <c r="O43" s="165">
        <f t="shared" ca="1" si="10"/>
        <v>0</v>
      </c>
      <c r="P43" s="165">
        <f t="shared" ca="1" si="11"/>
        <v>0</v>
      </c>
      <c r="Q43" s="165">
        <f t="shared" ca="1" si="12"/>
        <v>0</v>
      </c>
      <c r="R43" s="165">
        <f t="shared" ca="1" si="13"/>
        <v>0</v>
      </c>
      <c r="S43" s="165" t="str">
        <f t="shared" ca="1" si="14"/>
        <v/>
      </c>
      <c r="T43" s="168">
        <f t="shared" ca="1" si="19"/>
        <v>0</v>
      </c>
      <c r="U43" s="168">
        <f t="shared" ca="1" si="20"/>
        <v>0</v>
      </c>
      <c r="V43" s="168">
        <f t="shared" ca="1" si="21"/>
        <v>0</v>
      </c>
      <c r="W43" s="168">
        <f t="shared" ca="1" si="22"/>
        <v>0</v>
      </c>
      <c r="X43" s="165">
        <f t="shared" si="15"/>
        <v>2</v>
      </c>
      <c r="Y43" s="165" t="str">
        <f t="shared" ca="1" si="23"/>
        <v>Ethan Mills, 2 - Ten Sleep 12/9/2017</v>
      </c>
      <c r="Z43" s="165" t="str">
        <f t="shared" ca="1" si="24"/>
        <v/>
      </c>
      <c r="AA43" s="225" t="str">
        <f>Season_Summary!$P$1</f>
        <v>2A BB</v>
      </c>
    </row>
    <row r="44" spans="1:27" x14ac:dyDescent="0.2">
      <c r="A44" s="165" t="str">
        <f t="shared" ca="1" si="16"/>
        <v>Bridger Alishouse, 2</v>
      </c>
      <c r="B44" s="165" t="str">
        <f>Roster!$B$1</f>
        <v>Upton</v>
      </c>
      <c r="C44" s="165" t="str">
        <f t="shared" ca="1" si="17"/>
        <v>Ten Sleep</v>
      </c>
      <c r="D44" s="175">
        <f t="shared" ca="1" si="18"/>
        <v>43078</v>
      </c>
      <c r="E44" s="165">
        <f t="shared" ca="1" si="0"/>
        <v>0</v>
      </c>
      <c r="F44" s="165">
        <f t="shared" ca="1" si="1"/>
        <v>0</v>
      </c>
      <c r="G44" s="165">
        <f t="shared" ca="1" si="2"/>
        <v>0</v>
      </c>
      <c r="H44" s="165">
        <f t="shared" ca="1" si="3"/>
        <v>0</v>
      </c>
      <c r="I44" s="165">
        <f t="shared" ca="1" si="4"/>
        <v>0</v>
      </c>
      <c r="J44" s="165">
        <f t="shared" ca="1" si="5"/>
        <v>0</v>
      </c>
      <c r="K44" s="165">
        <f t="shared" ca="1" si="6"/>
        <v>0</v>
      </c>
      <c r="L44" s="165">
        <f t="shared" ca="1" si="7"/>
        <v>0</v>
      </c>
      <c r="M44" s="165">
        <f t="shared" ca="1" si="8"/>
        <v>0</v>
      </c>
      <c r="N44" s="165">
        <f t="shared" ca="1" si="9"/>
        <v>0</v>
      </c>
      <c r="O44" s="165">
        <f t="shared" ca="1" si="10"/>
        <v>0</v>
      </c>
      <c r="P44" s="165">
        <f t="shared" ca="1" si="11"/>
        <v>0</v>
      </c>
      <c r="Q44" s="165">
        <f t="shared" ca="1" si="12"/>
        <v>0</v>
      </c>
      <c r="R44" s="165">
        <f t="shared" ca="1" si="13"/>
        <v>0</v>
      </c>
      <c r="S44" s="165" t="str">
        <f t="shared" ca="1" si="14"/>
        <v/>
      </c>
      <c r="T44" s="168">
        <f t="shared" ca="1" si="19"/>
        <v>0</v>
      </c>
      <c r="U44" s="168">
        <f t="shared" ca="1" si="20"/>
        <v>0</v>
      </c>
      <c r="V44" s="168">
        <f t="shared" ca="1" si="21"/>
        <v>0</v>
      </c>
      <c r="W44" s="168">
        <f t="shared" ca="1" si="22"/>
        <v>0</v>
      </c>
      <c r="X44" s="165">
        <f t="shared" si="15"/>
        <v>2</v>
      </c>
      <c r="Y44" s="165" t="str">
        <f t="shared" ca="1" si="23"/>
        <v>Bridger Alishouse, 2 - Ten Sleep 12/9/2017</v>
      </c>
      <c r="Z44" s="165" t="str">
        <f t="shared" ca="1" si="24"/>
        <v/>
      </c>
      <c r="AA44" s="225" t="str">
        <f>Season_Summary!$P$1</f>
        <v>2A BB</v>
      </c>
    </row>
    <row r="45" spans="1:27" x14ac:dyDescent="0.2">
      <c r="A45" s="165" t="str">
        <f t="shared" ca="1" si="16"/>
        <v>Landon Keever, 4</v>
      </c>
      <c r="B45" s="165" t="str">
        <f>Roster!$B$1</f>
        <v>Upton</v>
      </c>
      <c r="C45" s="165" t="str">
        <f t="shared" ca="1" si="17"/>
        <v>Ten Sleep</v>
      </c>
      <c r="D45" s="175">
        <f t="shared" ca="1" si="18"/>
        <v>43078</v>
      </c>
      <c r="E45" s="165">
        <f t="shared" ca="1" si="0"/>
        <v>0</v>
      </c>
      <c r="F45" s="165">
        <f t="shared" ca="1" si="1"/>
        <v>0</v>
      </c>
      <c r="G45" s="165">
        <f t="shared" ca="1" si="2"/>
        <v>0</v>
      </c>
      <c r="H45" s="165">
        <f t="shared" ca="1" si="3"/>
        <v>0</v>
      </c>
      <c r="I45" s="165">
        <f t="shared" ca="1" si="4"/>
        <v>0</v>
      </c>
      <c r="J45" s="165">
        <f t="shared" ca="1" si="5"/>
        <v>0</v>
      </c>
      <c r="K45" s="165">
        <f t="shared" ca="1" si="6"/>
        <v>0</v>
      </c>
      <c r="L45" s="165">
        <f t="shared" ca="1" si="7"/>
        <v>0</v>
      </c>
      <c r="M45" s="165">
        <f t="shared" ca="1" si="8"/>
        <v>0</v>
      </c>
      <c r="N45" s="165">
        <f t="shared" ca="1" si="9"/>
        <v>0</v>
      </c>
      <c r="O45" s="165">
        <f t="shared" ca="1" si="10"/>
        <v>0</v>
      </c>
      <c r="P45" s="165">
        <f t="shared" ca="1" si="11"/>
        <v>0</v>
      </c>
      <c r="Q45" s="165">
        <f t="shared" ca="1" si="12"/>
        <v>0</v>
      </c>
      <c r="R45" s="165">
        <f t="shared" ca="1" si="13"/>
        <v>0</v>
      </c>
      <c r="S45" s="165" t="str">
        <f t="shared" ca="1" si="14"/>
        <v/>
      </c>
      <c r="T45" s="168">
        <f t="shared" ca="1" si="19"/>
        <v>0</v>
      </c>
      <c r="U45" s="168">
        <f t="shared" ca="1" si="20"/>
        <v>0</v>
      </c>
      <c r="V45" s="168">
        <f t="shared" ca="1" si="21"/>
        <v>0</v>
      </c>
      <c r="W45" s="168">
        <f t="shared" ca="1" si="22"/>
        <v>0</v>
      </c>
      <c r="X45" s="165">
        <f t="shared" si="15"/>
        <v>2</v>
      </c>
      <c r="Y45" s="165" t="str">
        <f t="shared" ca="1" si="23"/>
        <v>Landon Keever, 4 - Ten Sleep 12/9/2017</v>
      </c>
      <c r="Z45" s="165" t="str">
        <f t="shared" ca="1" si="24"/>
        <v/>
      </c>
      <c r="AA45" s="225" t="str">
        <f>Season_Summary!$P$1</f>
        <v>2A BB</v>
      </c>
    </row>
    <row r="46" spans="1:27" x14ac:dyDescent="0.2">
      <c r="A46" s="165" t="str">
        <f t="shared" ca="1" si="16"/>
        <v>DJ Till, 4</v>
      </c>
      <c r="B46" s="165" t="str">
        <f>Roster!$B$1</f>
        <v>Upton</v>
      </c>
      <c r="C46" s="165" t="str">
        <f t="shared" ca="1" si="17"/>
        <v>Ten Sleep</v>
      </c>
      <c r="D46" s="175">
        <f t="shared" ca="1" si="18"/>
        <v>43078</v>
      </c>
      <c r="E46" s="165">
        <f t="shared" ca="1" si="0"/>
        <v>0</v>
      </c>
      <c r="F46" s="165">
        <f t="shared" ca="1" si="1"/>
        <v>0</v>
      </c>
      <c r="G46" s="165">
        <f t="shared" ca="1" si="2"/>
        <v>0</v>
      </c>
      <c r="H46" s="165">
        <f t="shared" ca="1" si="3"/>
        <v>0</v>
      </c>
      <c r="I46" s="165">
        <f t="shared" ca="1" si="4"/>
        <v>0</v>
      </c>
      <c r="J46" s="165">
        <f t="shared" ca="1" si="5"/>
        <v>0</v>
      </c>
      <c r="K46" s="165">
        <f t="shared" ca="1" si="6"/>
        <v>0</v>
      </c>
      <c r="L46" s="165">
        <f t="shared" ca="1" si="7"/>
        <v>0</v>
      </c>
      <c r="M46" s="165">
        <f t="shared" ca="1" si="8"/>
        <v>0</v>
      </c>
      <c r="N46" s="165">
        <f t="shared" ca="1" si="9"/>
        <v>0</v>
      </c>
      <c r="O46" s="165">
        <f t="shared" ca="1" si="10"/>
        <v>0</v>
      </c>
      <c r="P46" s="165">
        <f t="shared" ca="1" si="11"/>
        <v>0</v>
      </c>
      <c r="Q46" s="165">
        <f t="shared" ca="1" si="12"/>
        <v>0</v>
      </c>
      <c r="R46" s="165">
        <f t="shared" ca="1" si="13"/>
        <v>0</v>
      </c>
      <c r="S46" s="165" t="str">
        <f t="shared" ca="1" si="14"/>
        <v/>
      </c>
      <c r="T46" s="168">
        <f t="shared" ca="1" si="19"/>
        <v>0</v>
      </c>
      <c r="U46" s="168">
        <f t="shared" ca="1" si="20"/>
        <v>0</v>
      </c>
      <c r="V46" s="168">
        <f t="shared" ca="1" si="21"/>
        <v>0</v>
      </c>
      <c r="W46" s="168">
        <f t="shared" ca="1" si="22"/>
        <v>0</v>
      </c>
      <c r="X46" s="165">
        <f t="shared" si="15"/>
        <v>2</v>
      </c>
      <c r="Y46" s="165" t="str">
        <f t="shared" ca="1" si="23"/>
        <v>DJ Till, 4 - Ten Sleep 12/9/2017</v>
      </c>
      <c r="Z46" s="165" t="str">
        <f t="shared" ca="1" si="24"/>
        <v/>
      </c>
      <c r="AA46" s="225" t="str">
        <f>Season_Summary!$P$1</f>
        <v>2A BB</v>
      </c>
    </row>
    <row r="47" spans="1:27" x14ac:dyDescent="0.2">
      <c r="A47" s="165" t="str">
        <f t="shared" ca="1" si="16"/>
        <v xml:space="preserve">, </v>
      </c>
      <c r="B47" s="165" t="str">
        <f>Roster!$B$1</f>
        <v>Upton</v>
      </c>
      <c r="C47" s="165" t="str">
        <f t="shared" ca="1" si="17"/>
        <v>Ten Sleep</v>
      </c>
      <c r="D47" s="175">
        <f t="shared" ca="1" si="18"/>
        <v>43078</v>
      </c>
      <c r="E47" s="165">
        <f t="shared" ca="1" si="0"/>
        <v>0</v>
      </c>
      <c r="F47" s="165">
        <f t="shared" ca="1" si="1"/>
        <v>0</v>
      </c>
      <c r="G47" s="165">
        <f t="shared" ca="1" si="2"/>
        <v>0</v>
      </c>
      <c r="H47" s="165">
        <f t="shared" ca="1" si="3"/>
        <v>0</v>
      </c>
      <c r="I47" s="165">
        <f t="shared" ca="1" si="4"/>
        <v>0</v>
      </c>
      <c r="J47" s="165">
        <f t="shared" ca="1" si="5"/>
        <v>0</v>
      </c>
      <c r="K47" s="165">
        <f t="shared" ca="1" si="6"/>
        <v>0</v>
      </c>
      <c r="L47" s="165">
        <f t="shared" ca="1" si="7"/>
        <v>0</v>
      </c>
      <c r="M47" s="165">
        <f t="shared" ca="1" si="8"/>
        <v>0</v>
      </c>
      <c r="N47" s="165">
        <f t="shared" ca="1" si="9"/>
        <v>0</v>
      </c>
      <c r="O47" s="165">
        <f t="shared" ca="1" si="10"/>
        <v>0</v>
      </c>
      <c r="P47" s="165">
        <f t="shared" ca="1" si="11"/>
        <v>0</v>
      </c>
      <c r="Q47" s="165">
        <f t="shared" ca="1" si="12"/>
        <v>0</v>
      </c>
      <c r="R47" s="165">
        <f t="shared" ca="1" si="13"/>
        <v>0</v>
      </c>
      <c r="S47" s="165" t="str">
        <f t="shared" ca="1" si="14"/>
        <v/>
      </c>
      <c r="T47" s="168">
        <f t="shared" ca="1" si="19"/>
        <v>0</v>
      </c>
      <c r="U47" s="168">
        <f t="shared" ca="1" si="20"/>
        <v>0</v>
      </c>
      <c r="V47" s="168">
        <f t="shared" ca="1" si="21"/>
        <v>0</v>
      </c>
      <c r="W47" s="168">
        <f t="shared" ca="1" si="22"/>
        <v>0</v>
      </c>
      <c r="X47" s="165">
        <f t="shared" si="15"/>
        <v>2</v>
      </c>
      <c r="Y47" s="165" t="str">
        <f t="shared" ca="1" si="23"/>
        <v>,  - Ten Sleep 12/9/2017</v>
      </c>
      <c r="Z47" s="165" t="str">
        <f t="shared" ca="1" si="24"/>
        <v/>
      </c>
      <c r="AA47" s="225" t="str">
        <f>Season_Summary!$P$1</f>
        <v>2A BB</v>
      </c>
    </row>
    <row r="48" spans="1:27" x14ac:dyDescent="0.2">
      <c r="A48" s="165" t="str">
        <f t="shared" ca="1" si="16"/>
        <v xml:space="preserve">, </v>
      </c>
      <c r="B48" s="165" t="str">
        <f>Roster!$B$1</f>
        <v>Upton</v>
      </c>
      <c r="C48" s="165" t="str">
        <f t="shared" ca="1" si="17"/>
        <v>Ten Sleep</v>
      </c>
      <c r="D48" s="175">
        <f t="shared" ca="1" si="18"/>
        <v>43078</v>
      </c>
      <c r="E48" s="165">
        <f t="shared" ca="1" si="0"/>
        <v>0</v>
      </c>
      <c r="F48" s="165">
        <f t="shared" ca="1" si="1"/>
        <v>0</v>
      </c>
      <c r="G48" s="165">
        <f t="shared" ca="1" si="2"/>
        <v>0</v>
      </c>
      <c r="H48" s="165">
        <f t="shared" ca="1" si="3"/>
        <v>0</v>
      </c>
      <c r="I48" s="165">
        <f t="shared" ca="1" si="4"/>
        <v>0</v>
      </c>
      <c r="J48" s="165">
        <f t="shared" ca="1" si="5"/>
        <v>0</v>
      </c>
      <c r="K48" s="165">
        <f t="shared" ca="1" si="6"/>
        <v>0</v>
      </c>
      <c r="L48" s="165">
        <f t="shared" ca="1" si="7"/>
        <v>0</v>
      </c>
      <c r="M48" s="165">
        <f t="shared" ca="1" si="8"/>
        <v>0</v>
      </c>
      <c r="N48" s="165">
        <f t="shared" ca="1" si="9"/>
        <v>0</v>
      </c>
      <c r="O48" s="165">
        <f t="shared" ca="1" si="10"/>
        <v>0</v>
      </c>
      <c r="P48" s="165">
        <f t="shared" ca="1" si="11"/>
        <v>0</v>
      </c>
      <c r="Q48" s="165">
        <f t="shared" ca="1" si="12"/>
        <v>0</v>
      </c>
      <c r="R48" s="165">
        <f t="shared" ca="1" si="13"/>
        <v>0</v>
      </c>
      <c r="S48" s="165" t="str">
        <f t="shared" ca="1" si="14"/>
        <v/>
      </c>
      <c r="T48" s="168">
        <f t="shared" ca="1" si="19"/>
        <v>0</v>
      </c>
      <c r="U48" s="168">
        <f t="shared" ca="1" si="20"/>
        <v>0</v>
      </c>
      <c r="V48" s="168">
        <f t="shared" ca="1" si="21"/>
        <v>0</v>
      </c>
      <c r="W48" s="168">
        <f t="shared" ca="1" si="22"/>
        <v>0</v>
      </c>
      <c r="X48" s="165">
        <f t="shared" si="15"/>
        <v>2</v>
      </c>
      <c r="Y48" s="165" t="str">
        <f t="shared" ca="1" si="23"/>
        <v>,  - Ten Sleep 12/9/2017</v>
      </c>
      <c r="Z48" s="165" t="str">
        <f t="shared" ca="1" si="24"/>
        <v/>
      </c>
      <c r="AA48" s="225" t="str">
        <f>Season_Summary!$P$1</f>
        <v>2A BB</v>
      </c>
    </row>
    <row r="49" spans="1:27" x14ac:dyDescent="0.2">
      <c r="A49" s="165" t="str">
        <f t="shared" ca="1" si="16"/>
        <v xml:space="preserve">, </v>
      </c>
      <c r="B49" s="165" t="str">
        <f>Roster!$B$1</f>
        <v>Upton</v>
      </c>
      <c r="C49" s="165" t="str">
        <f t="shared" ca="1" si="17"/>
        <v>Ten Sleep</v>
      </c>
      <c r="D49" s="175">
        <f t="shared" ca="1" si="18"/>
        <v>43078</v>
      </c>
      <c r="E49" s="165">
        <f t="shared" ca="1" si="0"/>
        <v>0</v>
      </c>
      <c r="F49" s="165">
        <f t="shared" ca="1" si="1"/>
        <v>0</v>
      </c>
      <c r="G49" s="165">
        <f t="shared" ca="1" si="2"/>
        <v>0</v>
      </c>
      <c r="H49" s="165">
        <f t="shared" ca="1" si="3"/>
        <v>0</v>
      </c>
      <c r="I49" s="165">
        <f t="shared" ca="1" si="4"/>
        <v>0</v>
      </c>
      <c r="J49" s="165">
        <f t="shared" ca="1" si="5"/>
        <v>0</v>
      </c>
      <c r="K49" s="165">
        <f t="shared" ca="1" si="6"/>
        <v>0</v>
      </c>
      <c r="L49" s="165">
        <f t="shared" ca="1" si="7"/>
        <v>0</v>
      </c>
      <c r="M49" s="165">
        <f t="shared" ca="1" si="8"/>
        <v>0</v>
      </c>
      <c r="N49" s="165">
        <f t="shared" ca="1" si="9"/>
        <v>0</v>
      </c>
      <c r="O49" s="165">
        <f t="shared" ca="1" si="10"/>
        <v>0</v>
      </c>
      <c r="P49" s="165">
        <f t="shared" ca="1" si="11"/>
        <v>0</v>
      </c>
      <c r="Q49" s="165">
        <f t="shared" ca="1" si="12"/>
        <v>0</v>
      </c>
      <c r="R49" s="165">
        <f t="shared" ca="1" si="13"/>
        <v>0</v>
      </c>
      <c r="S49" s="165" t="str">
        <f t="shared" ca="1" si="14"/>
        <v/>
      </c>
      <c r="T49" s="168">
        <f t="shared" ca="1" si="19"/>
        <v>0</v>
      </c>
      <c r="U49" s="168">
        <f t="shared" ca="1" si="20"/>
        <v>0</v>
      </c>
      <c r="V49" s="168">
        <f t="shared" ca="1" si="21"/>
        <v>0</v>
      </c>
      <c r="W49" s="168">
        <f t="shared" ca="1" si="22"/>
        <v>0</v>
      </c>
      <c r="X49" s="165">
        <f t="shared" si="15"/>
        <v>2</v>
      </c>
      <c r="Y49" s="165" t="str">
        <f t="shared" ca="1" si="23"/>
        <v>,  - Ten Sleep 12/9/2017</v>
      </c>
      <c r="Z49" s="165" t="str">
        <f t="shared" ca="1" si="24"/>
        <v/>
      </c>
      <c r="AA49" s="225" t="str">
        <f>Season_Summary!$P$1</f>
        <v>2A BB</v>
      </c>
    </row>
    <row r="50" spans="1:27" x14ac:dyDescent="0.2">
      <c r="A50" s="165" t="str">
        <f t="shared" ca="1" si="16"/>
        <v xml:space="preserve">, </v>
      </c>
      <c r="B50" s="165" t="str">
        <f>Roster!$B$1</f>
        <v>Upton</v>
      </c>
      <c r="C50" s="165" t="str">
        <f t="shared" ca="1" si="17"/>
        <v>Ten Sleep</v>
      </c>
      <c r="D50" s="175">
        <f t="shared" ca="1" si="18"/>
        <v>43078</v>
      </c>
      <c r="E50" s="165">
        <f t="shared" ca="1" si="0"/>
        <v>0</v>
      </c>
      <c r="F50" s="165">
        <f t="shared" ca="1" si="1"/>
        <v>0</v>
      </c>
      <c r="G50" s="165">
        <f t="shared" ca="1" si="2"/>
        <v>0</v>
      </c>
      <c r="H50" s="165">
        <f t="shared" ca="1" si="3"/>
        <v>0</v>
      </c>
      <c r="I50" s="165">
        <f t="shared" ca="1" si="4"/>
        <v>0</v>
      </c>
      <c r="J50" s="165">
        <f t="shared" ca="1" si="5"/>
        <v>0</v>
      </c>
      <c r="K50" s="165">
        <f t="shared" ca="1" si="6"/>
        <v>0</v>
      </c>
      <c r="L50" s="165">
        <f t="shared" ca="1" si="7"/>
        <v>0</v>
      </c>
      <c r="M50" s="165">
        <f t="shared" ca="1" si="8"/>
        <v>0</v>
      </c>
      <c r="N50" s="165">
        <f t="shared" ca="1" si="9"/>
        <v>0</v>
      </c>
      <c r="O50" s="165">
        <f t="shared" ca="1" si="10"/>
        <v>0</v>
      </c>
      <c r="P50" s="165">
        <f t="shared" ca="1" si="11"/>
        <v>0</v>
      </c>
      <c r="Q50" s="165">
        <f t="shared" ca="1" si="12"/>
        <v>0</v>
      </c>
      <c r="R50" s="165">
        <f t="shared" ca="1" si="13"/>
        <v>0</v>
      </c>
      <c r="S50" s="165" t="str">
        <f t="shared" ca="1" si="14"/>
        <v/>
      </c>
      <c r="T50" s="168">
        <f t="shared" ca="1" si="19"/>
        <v>0</v>
      </c>
      <c r="U50" s="168">
        <f t="shared" ca="1" si="20"/>
        <v>0</v>
      </c>
      <c r="V50" s="168">
        <f t="shared" ca="1" si="21"/>
        <v>0</v>
      </c>
      <c r="W50" s="168">
        <f t="shared" ca="1" si="22"/>
        <v>0</v>
      </c>
      <c r="X50" s="165">
        <f t="shared" si="15"/>
        <v>2</v>
      </c>
      <c r="Y50" s="165" t="str">
        <f t="shared" ca="1" si="23"/>
        <v>,  - Ten Sleep 12/9/2017</v>
      </c>
      <c r="Z50" s="165" t="str">
        <f t="shared" ca="1" si="24"/>
        <v/>
      </c>
      <c r="AA50" s="225" t="str">
        <f>Season_Summary!$P$1</f>
        <v>2A BB</v>
      </c>
    </row>
    <row r="51" spans="1:27" x14ac:dyDescent="0.2">
      <c r="A51" s="165" t="str">
        <f t="shared" ca="1" si="16"/>
        <v xml:space="preserve">, </v>
      </c>
      <c r="B51" s="165" t="str">
        <f>Roster!$B$1</f>
        <v>Upton</v>
      </c>
      <c r="C51" s="165" t="str">
        <f t="shared" ca="1" si="17"/>
        <v>Ten Sleep</v>
      </c>
      <c r="D51" s="175">
        <f t="shared" ca="1" si="18"/>
        <v>43078</v>
      </c>
      <c r="E51" s="165">
        <f t="shared" ca="1" si="0"/>
        <v>0</v>
      </c>
      <c r="F51" s="165">
        <f t="shared" ca="1" si="1"/>
        <v>0</v>
      </c>
      <c r="G51" s="165">
        <f t="shared" ca="1" si="2"/>
        <v>0</v>
      </c>
      <c r="H51" s="165">
        <f t="shared" ca="1" si="3"/>
        <v>0</v>
      </c>
      <c r="I51" s="165">
        <f t="shared" ca="1" si="4"/>
        <v>0</v>
      </c>
      <c r="J51" s="165">
        <f t="shared" ca="1" si="5"/>
        <v>0</v>
      </c>
      <c r="K51" s="165">
        <f t="shared" ca="1" si="6"/>
        <v>0</v>
      </c>
      <c r="L51" s="165">
        <f t="shared" ca="1" si="7"/>
        <v>0</v>
      </c>
      <c r="M51" s="165">
        <f t="shared" ca="1" si="8"/>
        <v>0</v>
      </c>
      <c r="N51" s="165">
        <f t="shared" ca="1" si="9"/>
        <v>0</v>
      </c>
      <c r="O51" s="165">
        <f t="shared" ca="1" si="10"/>
        <v>0</v>
      </c>
      <c r="P51" s="165">
        <f t="shared" ca="1" si="11"/>
        <v>0</v>
      </c>
      <c r="Q51" s="165">
        <f t="shared" ca="1" si="12"/>
        <v>0</v>
      </c>
      <c r="R51" s="165">
        <f t="shared" ca="1" si="13"/>
        <v>0</v>
      </c>
      <c r="S51" s="165" t="str">
        <f t="shared" ca="1" si="14"/>
        <v/>
      </c>
      <c r="T51" s="168">
        <f t="shared" ca="1" si="19"/>
        <v>0</v>
      </c>
      <c r="U51" s="168">
        <f t="shared" ca="1" si="20"/>
        <v>0</v>
      </c>
      <c r="V51" s="168">
        <f t="shared" ca="1" si="21"/>
        <v>0</v>
      </c>
      <c r="W51" s="168">
        <f t="shared" ca="1" si="22"/>
        <v>0</v>
      </c>
      <c r="X51" s="165">
        <f t="shared" si="15"/>
        <v>2</v>
      </c>
      <c r="Y51" s="165" t="str">
        <f t="shared" ca="1" si="23"/>
        <v>,  - Ten Sleep 12/9/2017</v>
      </c>
      <c r="Z51" s="165" t="str">
        <f t="shared" ca="1" si="24"/>
        <v/>
      </c>
      <c r="AA51" s="225" t="str">
        <f>Season_Summary!$P$1</f>
        <v>2A BB</v>
      </c>
    </row>
    <row r="52" spans="1:27" x14ac:dyDescent="0.2">
      <c r="A52" s="165" t="str">
        <f t="shared" ca="1" si="16"/>
        <v xml:space="preserve">, </v>
      </c>
      <c r="B52" s="165" t="str">
        <f>Roster!$B$1</f>
        <v>Upton</v>
      </c>
      <c r="C52" s="165" t="str">
        <f t="shared" ca="1" si="17"/>
        <v>Ten Sleep</v>
      </c>
      <c r="D52" s="175">
        <f t="shared" ca="1" si="18"/>
        <v>43078</v>
      </c>
      <c r="E52" s="165">
        <f t="shared" ca="1" si="0"/>
        <v>0</v>
      </c>
      <c r="F52" s="165">
        <f t="shared" ca="1" si="1"/>
        <v>0</v>
      </c>
      <c r="G52" s="165">
        <f t="shared" ca="1" si="2"/>
        <v>0</v>
      </c>
      <c r="H52" s="165">
        <f t="shared" ca="1" si="3"/>
        <v>0</v>
      </c>
      <c r="I52" s="165">
        <f t="shared" ca="1" si="4"/>
        <v>0</v>
      </c>
      <c r="J52" s="165">
        <f t="shared" ca="1" si="5"/>
        <v>0</v>
      </c>
      <c r="K52" s="165">
        <f t="shared" ca="1" si="6"/>
        <v>0</v>
      </c>
      <c r="L52" s="165">
        <f t="shared" ca="1" si="7"/>
        <v>0</v>
      </c>
      <c r="M52" s="165">
        <f t="shared" ca="1" si="8"/>
        <v>0</v>
      </c>
      <c r="N52" s="165">
        <f t="shared" ca="1" si="9"/>
        <v>0</v>
      </c>
      <c r="O52" s="165">
        <f t="shared" ca="1" si="10"/>
        <v>0</v>
      </c>
      <c r="P52" s="165">
        <f t="shared" ca="1" si="11"/>
        <v>0</v>
      </c>
      <c r="Q52" s="165">
        <f t="shared" ca="1" si="12"/>
        <v>0</v>
      </c>
      <c r="R52" s="165">
        <f t="shared" ca="1" si="13"/>
        <v>0</v>
      </c>
      <c r="S52" s="165" t="str">
        <f t="shared" ca="1" si="14"/>
        <v/>
      </c>
      <c r="T52" s="168">
        <f t="shared" ca="1" si="19"/>
        <v>0</v>
      </c>
      <c r="U52" s="168">
        <f t="shared" ca="1" si="20"/>
        <v>0</v>
      </c>
      <c r="V52" s="168">
        <f t="shared" ca="1" si="21"/>
        <v>0</v>
      </c>
      <c r="W52" s="168">
        <f t="shared" ca="1" si="22"/>
        <v>0</v>
      </c>
      <c r="X52" s="165">
        <f t="shared" si="15"/>
        <v>2</v>
      </c>
      <c r="Y52" s="165" t="str">
        <f t="shared" ca="1" si="23"/>
        <v>,  - Ten Sleep 12/9/2017</v>
      </c>
      <c r="Z52" s="165" t="str">
        <f t="shared" ca="1" si="24"/>
        <v/>
      </c>
      <c r="AA52" s="225" t="str">
        <f>Season_Summary!$P$1</f>
        <v>2A BB</v>
      </c>
    </row>
    <row r="53" spans="1:27" x14ac:dyDescent="0.2">
      <c r="A53" s="165" t="str">
        <f t="shared" ca="1" si="16"/>
        <v xml:space="preserve">, </v>
      </c>
      <c r="B53" s="165" t="str">
        <f>Roster!$B$1</f>
        <v>Upton</v>
      </c>
      <c r="C53" s="165" t="str">
        <f t="shared" ca="1" si="17"/>
        <v>Ten Sleep</v>
      </c>
      <c r="D53" s="175">
        <f t="shared" ca="1" si="18"/>
        <v>43078</v>
      </c>
      <c r="E53" s="165">
        <f t="shared" ca="1" si="0"/>
        <v>0</v>
      </c>
      <c r="F53" s="165">
        <f t="shared" ca="1" si="1"/>
        <v>0</v>
      </c>
      <c r="G53" s="165">
        <f t="shared" ca="1" si="2"/>
        <v>0</v>
      </c>
      <c r="H53" s="165">
        <f t="shared" ca="1" si="3"/>
        <v>0</v>
      </c>
      <c r="I53" s="165">
        <f t="shared" ca="1" si="4"/>
        <v>0</v>
      </c>
      <c r="J53" s="165">
        <f t="shared" ca="1" si="5"/>
        <v>0</v>
      </c>
      <c r="K53" s="165">
        <f t="shared" ca="1" si="6"/>
        <v>0</v>
      </c>
      <c r="L53" s="165">
        <f t="shared" ca="1" si="7"/>
        <v>0</v>
      </c>
      <c r="M53" s="165">
        <f t="shared" ca="1" si="8"/>
        <v>0</v>
      </c>
      <c r="N53" s="165">
        <f t="shared" ca="1" si="9"/>
        <v>0</v>
      </c>
      <c r="O53" s="165">
        <f t="shared" ca="1" si="10"/>
        <v>0</v>
      </c>
      <c r="P53" s="165">
        <f t="shared" ca="1" si="11"/>
        <v>0</v>
      </c>
      <c r="Q53" s="165">
        <f t="shared" ca="1" si="12"/>
        <v>0</v>
      </c>
      <c r="R53" s="165">
        <f t="shared" ca="1" si="13"/>
        <v>0</v>
      </c>
      <c r="S53" s="165" t="str">
        <f t="shared" ca="1" si="14"/>
        <v/>
      </c>
      <c r="T53" s="168">
        <f t="shared" ca="1" si="19"/>
        <v>0</v>
      </c>
      <c r="U53" s="168">
        <f t="shared" ca="1" si="20"/>
        <v>0</v>
      </c>
      <c r="V53" s="168">
        <f t="shared" ca="1" si="21"/>
        <v>0</v>
      </c>
      <c r="W53" s="168">
        <f t="shared" ca="1" si="22"/>
        <v>0</v>
      </c>
      <c r="X53" s="165">
        <f t="shared" si="15"/>
        <v>2</v>
      </c>
      <c r="Y53" s="165" t="str">
        <f t="shared" ca="1" si="23"/>
        <v>,  - Ten Sleep 12/9/2017</v>
      </c>
      <c r="Z53" s="165" t="str">
        <f t="shared" ca="1" si="24"/>
        <v/>
      </c>
      <c r="AA53" s="225" t="str">
        <f>Season_Summary!$P$1</f>
        <v>2A BB</v>
      </c>
    </row>
    <row r="54" spans="1:27" x14ac:dyDescent="0.2">
      <c r="A54" s="165" t="str">
        <f t="shared" ca="1" si="16"/>
        <v xml:space="preserve">Team, </v>
      </c>
      <c r="B54" s="165" t="str">
        <f>Roster!$B$1</f>
        <v>Upton</v>
      </c>
      <c r="C54" s="165" t="str">
        <f t="shared" ca="1" si="17"/>
        <v>Ten Sleep</v>
      </c>
      <c r="D54" s="175">
        <f t="shared" ca="1" si="18"/>
        <v>43078</v>
      </c>
      <c r="E54" s="165">
        <f t="shared" ca="1" si="0"/>
        <v>0</v>
      </c>
      <c r="F54" s="165">
        <f t="shared" ca="1" si="1"/>
        <v>0</v>
      </c>
      <c r="G54" s="165">
        <f t="shared" ca="1" si="2"/>
        <v>0</v>
      </c>
      <c r="H54" s="165">
        <f t="shared" ca="1" si="3"/>
        <v>0</v>
      </c>
      <c r="I54" s="165">
        <f t="shared" ca="1" si="4"/>
        <v>0</v>
      </c>
      <c r="J54" s="165">
        <f t="shared" ca="1" si="5"/>
        <v>0</v>
      </c>
      <c r="K54" s="165">
        <f t="shared" ca="1" si="6"/>
        <v>0</v>
      </c>
      <c r="L54" s="165">
        <f t="shared" ca="1" si="7"/>
        <v>0</v>
      </c>
      <c r="M54" s="165">
        <f t="shared" ca="1" si="8"/>
        <v>0</v>
      </c>
      <c r="N54" s="165">
        <f t="shared" ca="1" si="9"/>
        <v>0</v>
      </c>
      <c r="O54" s="165">
        <f t="shared" ca="1" si="10"/>
        <v>0</v>
      </c>
      <c r="P54" s="165">
        <f t="shared" ca="1" si="11"/>
        <v>0</v>
      </c>
      <c r="Q54" s="165">
        <f t="shared" ca="1" si="12"/>
        <v>0</v>
      </c>
      <c r="R54" s="165">
        <f t="shared" ca="1" si="13"/>
        <v>0</v>
      </c>
      <c r="S54" s="165" t="str">
        <f t="shared" ca="1" si="14"/>
        <v/>
      </c>
      <c r="T54" s="168">
        <f t="shared" ca="1" si="19"/>
        <v>0</v>
      </c>
      <c r="U54" s="168">
        <f t="shared" ca="1" si="20"/>
        <v>0</v>
      </c>
      <c r="V54" s="168">
        <f t="shared" ca="1" si="21"/>
        <v>0</v>
      </c>
      <c r="W54" s="168">
        <f t="shared" ca="1" si="22"/>
        <v>0</v>
      </c>
      <c r="X54" s="165">
        <f t="shared" si="15"/>
        <v>2</v>
      </c>
      <c r="Y54" s="165" t="str">
        <f t="shared" ca="1" si="23"/>
        <v>Team,  - Ten Sleep 12/9/2017</v>
      </c>
      <c r="Z54" s="165" t="str">
        <f t="shared" ca="1" si="24"/>
        <v/>
      </c>
      <c r="AA54" s="225" t="str">
        <f>Season_Summary!$P$1</f>
        <v>2A BB</v>
      </c>
    </row>
    <row r="55" spans="1:27" x14ac:dyDescent="0.2">
      <c r="A55" s="165" t="str">
        <f t="shared" ca="1" si="16"/>
        <v>Payton Watt, 24</v>
      </c>
      <c r="B55" s="165" t="str">
        <f>Roster!$B$1</f>
        <v>Upton</v>
      </c>
      <c r="C55" s="165" t="str">
        <f t="shared" ca="1" si="17"/>
        <v>Kaycee</v>
      </c>
      <c r="D55" s="175">
        <f t="shared" ca="1" si="18"/>
        <v>43078</v>
      </c>
      <c r="E55" s="165">
        <f t="shared" ca="1" si="0"/>
        <v>1</v>
      </c>
      <c r="F55" s="165">
        <f t="shared" ca="1" si="1"/>
        <v>4</v>
      </c>
      <c r="G55" s="165">
        <f t="shared" ca="1" si="2"/>
        <v>11</v>
      </c>
      <c r="H55" s="165">
        <f t="shared" ca="1" si="3"/>
        <v>4</v>
      </c>
      <c r="I55" s="165">
        <f t="shared" ca="1" si="4"/>
        <v>7</v>
      </c>
      <c r="J55" s="165">
        <f t="shared" ca="1" si="5"/>
        <v>1</v>
      </c>
      <c r="K55" s="165">
        <f t="shared" ca="1" si="6"/>
        <v>2</v>
      </c>
      <c r="L55" s="165">
        <f t="shared" ca="1" si="7"/>
        <v>3</v>
      </c>
      <c r="M55" s="165">
        <f t="shared" ca="1" si="8"/>
        <v>4</v>
      </c>
      <c r="N55" s="165">
        <f t="shared" ca="1" si="9"/>
        <v>4</v>
      </c>
      <c r="O55" s="165">
        <f t="shared" ca="1" si="10"/>
        <v>3</v>
      </c>
      <c r="P55" s="165">
        <f t="shared" ca="1" si="11"/>
        <v>0</v>
      </c>
      <c r="Q55" s="165">
        <f t="shared" ca="1" si="12"/>
        <v>2</v>
      </c>
      <c r="R55" s="165">
        <f t="shared" ca="1" si="13"/>
        <v>2</v>
      </c>
      <c r="S55" s="165">
        <f t="shared" ca="1" si="14"/>
        <v>21</v>
      </c>
      <c r="T55" s="168">
        <f t="shared" ca="1" si="19"/>
        <v>0.36363636363636365</v>
      </c>
      <c r="U55" s="168">
        <f t="shared" ca="1" si="20"/>
        <v>0.5714285714285714</v>
      </c>
      <c r="V55" s="168">
        <f t="shared" ca="1" si="21"/>
        <v>0</v>
      </c>
      <c r="W55" s="168">
        <f t="shared" ca="1" si="22"/>
        <v>0.44444444444444442</v>
      </c>
      <c r="X55" s="165">
        <f t="shared" si="15"/>
        <v>3</v>
      </c>
      <c r="Y55" s="165" t="str">
        <f t="shared" ca="1" si="23"/>
        <v>Payton Watt, 24 - Kaycee 12/9/2017</v>
      </c>
      <c r="Z55" s="165" t="str">
        <f t="shared" ca="1" si="24"/>
        <v/>
      </c>
      <c r="AA55" s="225" t="str">
        <f>Season_Summary!$P$1</f>
        <v>2A BB</v>
      </c>
    </row>
    <row r="56" spans="1:27" x14ac:dyDescent="0.2">
      <c r="A56" s="165" t="str">
        <f t="shared" ca="1" si="16"/>
        <v>Dillon Barritt, 20</v>
      </c>
      <c r="B56" s="165" t="str">
        <f>Roster!$B$1</f>
        <v>Upton</v>
      </c>
      <c r="C56" s="165" t="str">
        <f t="shared" ca="1" si="17"/>
        <v>Kaycee</v>
      </c>
      <c r="D56" s="175">
        <f t="shared" ca="1" si="18"/>
        <v>43078</v>
      </c>
      <c r="E56" s="165">
        <f t="shared" ca="1" si="0"/>
        <v>1</v>
      </c>
      <c r="F56" s="165">
        <f t="shared" ca="1" si="1"/>
        <v>1</v>
      </c>
      <c r="G56" s="165">
        <f t="shared" ca="1" si="2"/>
        <v>4</v>
      </c>
      <c r="H56" s="165">
        <f t="shared" ca="1" si="3"/>
        <v>2</v>
      </c>
      <c r="I56" s="165">
        <f t="shared" ca="1" si="4"/>
        <v>6</v>
      </c>
      <c r="J56" s="165">
        <f t="shared" ca="1" si="5"/>
        <v>0</v>
      </c>
      <c r="K56" s="165">
        <f t="shared" ca="1" si="6"/>
        <v>0</v>
      </c>
      <c r="L56" s="165">
        <f t="shared" ca="1" si="7"/>
        <v>0</v>
      </c>
      <c r="M56" s="165">
        <f t="shared" ca="1" si="8"/>
        <v>0</v>
      </c>
      <c r="N56" s="165">
        <f t="shared" ca="1" si="9"/>
        <v>1</v>
      </c>
      <c r="O56" s="165">
        <f t="shared" ca="1" si="10"/>
        <v>2</v>
      </c>
      <c r="P56" s="165">
        <f t="shared" ca="1" si="11"/>
        <v>0</v>
      </c>
      <c r="Q56" s="165">
        <f t="shared" ca="1" si="12"/>
        <v>2</v>
      </c>
      <c r="R56" s="165">
        <f t="shared" ca="1" si="13"/>
        <v>2</v>
      </c>
      <c r="S56" s="165">
        <f t="shared" ca="1" si="14"/>
        <v>7</v>
      </c>
      <c r="T56" s="168">
        <f t="shared" ca="1" si="19"/>
        <v>0</v>
      </c>
      <c r="U56" s="168">
        <f t="shared" ca="1" si="20"/>
        <v>0.33333333333333331</v>
      </c>
      <c r="V56" s="168">
        <f t="shared" ca="1" si="21"/>
        <v>0</v>
      </c>
      <c r="W56" s="168">
        <f t="shared" ca="1" si="22"/>
        <v>0.3</v>
      </c>
      <c r="X56" s="165">
        <f t="shared" si="15"/>
        <v>3</v>
      </c>
      <c r="Y56" s="165" t="str">
        <f t="shared" ca="1" si="23"/>
        <v>Dillon Barritt, 20 - Kaycee 12/9/2017</v>
      </c>
      <c r="Z56" s="165" t="str">
        <f t="shared" ca="1" si="24"/>
        <v/>
      </c>
      <c r="AA56" s="225" t="str">
        <f>Season_Summary!$P$1</f>
        <v>2A BB</v>
      </c>
    </row>
    <row r="57" spans="1:27" x14ac:dyDescent="0.2">
      <c r="A57" s="165" t="str">
        <f t="shared" ca="1" si="16"/>
        <v>Dawson Butts, 14</v>
      </c>
      <c r="B57" s="165" t="str">
        <f>Roster!$B$1</f>
        <v>Upton</v>
      </c>
      <c r="C57" s="165" t="str">
        <f t="shared" ca="1" si="17"/>
        <v>Kaycee</v>
      </c>
      <c r="D57" s="175">
        <f t="shared" ca="1" si="18"/>
        <v>43078</v>
      </c>
      <c r="E57" s="165">
        <f t="shared" ca="1" si="0"/>
        <v>1</v>
      </c>
      <c r="F57" s="165">
        <f t="shared" ca="1" si="1"/>
        <v>0</v>
      </c>
      <c r="G57" s="165">
        <f t="shared" ca="1" si="2"/>
        <v>0</v>
      </c>
      <c r="H57" s="165">
        <f t="shared" ca="1" si="3"/>
        <v>3</v>
      </c>
      <c r="I57" s="165">
        <f t="shared" ca="1" si="4"/>
        <v>6</v>
      </c>
      <c r="J57" s="165">
        <f t="shared" ca="1" si="5"/>
        <v>0</v>
      </c>
      <c r="K57" s="165">
        <f t="shared" ca="1" si="6"/>
        <v>2</v>
      </c>
      <c r="L57" s="165">
        <f t="shared" ca="1" si="7"/>
        <v>3</v>
      </c>
      <c r="M57" s="165">
        <f t="shared" ca="1" si="8"/>
        <v>1</v>
      </c>
      <c r="N57" s="165">
        <f t="shared" ca="1" si="9"/>
        <v>4</v>
      </c>
      <c r="O57" s="165">
        <f t="shared" ca="1" si="10"/>
        <v>3</v>
      </c>
      <c r="P57" s="165">
        <f t="shared" ca="1" si="11"/>
        <v>0</v>
      </c>
      <c r="Q57" s="165">
        <f t="shared" ca="1" si="12"/>
        <v>2</v>
      </c>
      <c r="R57" s="165">
        <f t="shared" ca="1" si="13"/>
        <v>1</v>
      </c>
      <c r="S57" s="165">
        <f t="shared" ca="1" si="14"/>
        <v>6</v>
      </c>
      <c r="T57" s="168">
        <f t="shared" ca="1" si="19"/>
        <v>0</v>
      </c>
      <c r="U57" s="168">
        <f t="shared" ca="1" si="20"/>
        <v>0.5</v>
      </c>
      <c r="V57" s="168">
        <f t="shared" ca="1" si="21"/>
        <v>0</v>
      </c>
      <c r="W57" s="168">
        <f t="shared" ca="1" si="22"/>
        <v>0.5</v>
      </c>
      <c r="X57" s="165">
        <f t="shared" si="15"/>
        <v>3</v>
      </c>
      <c r="Y57" s="165" t="str">
        <f t="shared" ca="1" si="23"/>
        <v>Dawson Butts, 14 - Kaycee 12/9/2017</v>
      </c>
      <c r="Z57" s="165" t="str">
        <f t="shared" ca="1" si="24"/>
        <v/>
      </c>
      <c r="AA57" s="225" t="str">
        <f>Season_Summary!$P$1</f>
        <v>2A BB</v>
      </c>
    </row>
    <row r="58" spans="1:27" x14ac:dyDescent="0.2">
      <c r="A58" s="165" t="str">
        <f t="shared" ca="1" si="16"/>
        <v>Jayden Caylor, 12</v>
      </c>
      <c r="B58" s="165" t="str">
        <f>Roster!$B$1</f>
        <v>Upton</v>
      </c>
      <c r="C58" s="165" t="str">
        <f t="shared" ca="1" si="17"/>
        <v>Kaycee</v>
      </c>
      <c r="D58" s="175">
        <f t="shared" ca="1" si="18"/>
        <v>43078</v>
      </c>
      <c r="E58" s="165">
        <f t="shared" ca="1" si="0"/>
        <v>1</v>
      </c>
      <c r="F58" s="165">
        <f t="shared" ca="1" si="1"/>
        <v>0</v>
      </c>
      <c r="G58" s="165">
        <f t="shared" ca="1" si="2"/>
        <v>0</v>
      </c>
      <c r="H58" s="165">
        <f t="shared" ca="1" si="3"/>
        <v>2</v>
      </c>
      <c r="I58" s="165">
        <f t="shared" ca="1" si="4"/>
        <v>4</v>
      </c>
      <c r="J58" s="165">
        <f t="shared" ca="1" si="5"/>
        <v>2</v>
      </c>
      <c r="K58" s="165">
        <f t="shared" ca="1" si="6"/>
        <v>4</v>
      </c>
      <c r="L58" s="165">
        <f t="shared" ca="1" si="7"/>
        <v>2</v>
      </c>
      <c r="M58" s="165">
        <f t="shared" ca="1" si="8"/>
        <v>6</v>
      </c>
      <c r="N58" s="165">
        <f t="shared" ca="1" si="9"/>
        <v>2</v>
      </c>
      <c r="O58" s="165">
        <f t="shared" ca="1" si="10"/>
        <v>2</v>
      </c>
      <c r="P58" s="165">
        <f t="shared" ca="1" si="11"/>
        <v>0</v>
      </c>
      <c r="Q58" s="165">
        <f t="shared" ca="1" si="12"/>
        <v>5</v>
      </c>
      <c r="R58" s="165">
        <f t="shared" ca="1" si="13"/>
        <v>5</v>
      </c>
      <c r="S58" s="165">
        <f t="shared" ca="1" si="14"/>
        <v>6</v>
      </c>
      <c r="T58" s="168">
        <f t="shared" ca="1" si="19"/>
        <v>0</v>
      </c>
      <c r="U58" s="168">
        <f t="shared" ca="1" si="20"/>
        <v>0</v>
      </c>
      <c r="V58" s="168">
        <f t="shared" ca="1" si="21"/>
        <v>0</v>
      </c>
      <c r="W58" s="168">
        <f t="shared" ca="1" si="22"/>
        <v>0</v>
      </c>
      <c r="X58" s="165">
        <f t="shared" si="15"/>
        <v>3</v>
      </c>
      <c r="Y58" s="165" t="str">
        <f t="shared" ca="1" si="23"/>
        <v>Jayden Caylor, 12 - Kaycee 12/9/2017</v>
      </c>
      <c r="Z58" s="165" t="str">
        <f t="shared" ca="1" si="24"/>
        <v/>
      </c>
      <c r="AA58" s="225" t="str">
        <f>Season_Summary!$P$1</f>
        <v>2A BB</v>
      </c>
    </row>
    <row r="59" spans="1:27" x14ac:dyDescent="0.2">
      <c r="A59" s="165" t="str">
        <f t="shared" ca="1" si="16"/>
        <v>Clayton Louderback, 23</v>
      </c>
      <c r="B59" s="165" t="str">
        <f>Roster!$B$1</f>
        <v>Upton</v>
      </c>
      <c r="C59" s="165" t="str">
        <f t="shared" ca="1" si="17"/>
        <v>Kaycee</v>
      </c>
      <c r="D59" s="175">
        <f t="shared" ca="1" si="18"/>
        <v>43078</v>
      </c>
      <c r="E59" s="165">
        <f t="shared" ca="1" si="0"/>
        <v>1</v>
      </c>
      <c r="F59" s="165">
        <f t="shared" ca="1" si="1"/>
        <v>0</v>
      </c>
      <c r="G59" s="165">
        <f t="shared" ca="1" si="2"/>
        <v>0</v>
      </c>
      <c r="H59" s="165">
        <f t="shared" ca="1" si="3"/>
        <v>5</v>
      </c>
      <c r="I59" s="165">
        <f t="shared" ca="1" si="4"/>
        <v>8</v>
      </c>
      <c r="J59" s="165">
        <f t="shared" ca="1" si="5"/>
        <v>2</v>
      </c>
      <c r="K59" s="165">
        <f t="shared" ca="1" si="6"/>
        <v>2</v>
      </c>
      <c r="L59" s="165">
        <f t="shared" ca="1" si="7"/>
        <v>3</v>
      </c>
      <c r="M59" s="165">
        <f t="shared" ca="1" si="8"/>
        <v>7</v>
      </c>
      <c r="N59" s="165">
        <f t="shared" ca="1" si="9"/>
        <v>3</v>
      </c>
      <c r="O59" s="165">
        <f t="shared" ca="1" si="10"/>
        <v>1</v>
      </c>
      <c r="P59" s="165">
        <f t="shared" ca="1" si="11"/>
        <v>0</v>
      </c>
      <c r="Q59" s="165">
        <f t="shared" ca="1" si="12"/>
        <v>4</v>
      </c>
      <c r="R59" s="165">
        <f t="shared" ca="1" si="13"/>
        <v>4</v>
      </c>
      <c r="S59" s="165">
        <f t="shared" ca="1" si="14"/>
        <v>12</v>
      </c>
      <c r="T59" s="168">
        <f t="shared" ca="1" si="19"/>
        <v>0</v>
      </c>
      <c r="U59" s="168">
        <f t="shared" ca="1" si="20"/>
        <v>0.625</v>
      </c>
      <c r="V59" s="168">
        <f t="shared" ca="1" si="21"/>
        <v>0</v>
      </c>
      <c r="W59" s="168">
        <f t="shared" ca="1" si="22"/>
        <v>0.625</v>
      </c>
      <c r="X59" s="165">
        <f t="shared" si="15"/>
        <v>3</v>
      </c>
      <c r="Y59" s="165" t="str">
        <f t="shared" ca="1" si="23"/>
        <v>Clayton Louderback, 23 - Kaycee 12/9/2017</v>
      </c>
      <c r="Z59" s="165" t="str">
        <f t="shared" ca="1" si="24"/>
        <v/>
      </c>
      <c r="AA59" s="225" t="str">
        <f>Season_Summary!$P$1</f>
        <v>2A BB</v>
      </c>
    </row>
    <row r="60" spans="1:27" x14ac:dyDescent="0.2">
      <c r="A60" s="165" t="str">
        <f t="shared" ca="1" si="16"/>
        <v>Jess Claycomb, 10</v>
      </c>
      <c r="B60" s="165" t="str">
        <f>Roster!$B$1</f>
        <v>Upton</v>
      </c>
      <c r="C60" s="165" t="str">
        <f t="shared" ca="1" si="17"/>
        <v>Kaycee</v>
      </c>
      <c r="D60" s="175">
        <f t="shared" ca="1" si="18"/>
        <v>43078</v>
      </c>
      <c r="E60" s="165">
        <f t="shared" ca="1" si="0"/>
        <v>1</v>
      </c>
      <c r="F60" s="165">
        <f t="shared" ca="1" si="1"/>
        <v>0</v>
      </c>
      <c r="G60" s="165">
        <f t="shared" ca="1" si="2"/>
        <v>0</v>
      </c>
      <c r="H60" s="165">
        <f t="shared" ca="1" si="3"/>
        <v>3</v>
      </c>
      <c r="I60" s="165">
        <f t="shared" ca="1" si="4"/>
        <v>7</v>
      </c>
      <c r="J60" s="165">
        <f t="shared" ca="1" si="5"/>
        <v>0</v>
      </c>
      <c r="K60" s="165">
        <f t="shared" ca="1" si="6"/>
        <v>0</v>
      </c>
      <c r="L60" s="165">
        <f t="shared" ca="1" si="7"/>
        <v>1</v>
      </c>
      <c r="M60" s="165">
        <f t="shared" ca="1" si="8"/>
        <v>1</v>
      </c>
      <c r="N60" s="165">
        <f t="shared" ca="1" si="9"/>
        <v>1</v>
      </c>
      <c r="O60" s="165">
        <f t="shared" ca="1" si="10"/>
        <v>1</v>
      </c>
      <c r="P60" s="165">
        <f t="shared" ca="1" si="11"/>
        <v>0</v>
      </c>
      <c r="Q60" s="165">
        <f t="shared" ca="1" si="12"/>
        <v>1</v>
      </c>
      <c r="R60" s="165">
        <f t="shared" ca="1" si="13"/>
        <v>1</v>
      </c>
      <c r="S60" s="165">
        <f t="shared" ca="1" si="14"/>
        <v>6</v>
      </c>
      <c r="T60" s="168">
        <f t="shared" ca="1" si="19"/>
        <v>0</v>
      </c>
      <c r="U60" s="168">
        <f t="shared" ca="1" si="20"/>
        <v>0.42857142857142855</v>
      </c>
      <c r="V60" s="168">
        <f t="shared" ca="1" si="21"/>
        <v>0</v>
      </c>
      <c r="W60" s="168">
        <f t="shared" ca="1" si="22"/>
        <v>0.42857142857142855</v>
      </c>
      <c r="X60" s="165">
        <f t="shared" si="15"/>
        <v>3</v>
      </c>
      <c r="Y60" s="165" t="str">
        <f t="shared" ca="1" si="23"/>
        <v>Jess Claycomb, 10 - Kaycee 12/9/2017</v>
      </c>
      <c r="Z60" s="165" t="str">
        <f t="shared" ca="1" si="24"/>
        <v/>
      </c>
      <c r="AA60" s="225" t="str">
        <f>Season_Summary!$P$1</f>
        <v>2A BB</v>
      </c>
    </row>
    <row r="61" spans="1:27" x14ac:dyDescent="0.2">
      <c r="A61" s="165" t="str">
        <f t="shared" ca="1" si="16"/>
        <v>Maxx Cowger, 4</v>
      </c>
      <c r="B61" s="165" t="str">
        <f>Roster!$B$1</f>
        <v>Upton</v>
      </c>
      <c r="C61" s="165" t="str">
        <f t="shared" ca="1" si="17"/>
        <v>Kaycee</v>
      </c>
      <c r="D61" s="175">
        <f t="shared" ca="1" si="18"/>
        <v>43078</v>
      </c>
      <c r="E61" s="165">
        <f t="shared" ca="1" si="0"/>
        <v>0</v>
      </c>
      <c r="F61" s="165">
        <f t="shared" ca="1" si="1"/>
        <v>0</v>
      </c>
      <c r="G61" s="165">
        <f t="shared" ca="1" si="2"/>
        <v>0</v>
      </c>
      <c r="H61" s="165">
        <f t="shared" ca="1" si="3"/>
        <v>0</v>
      </c>
      <c r="I61" s="165">
        <f t="shared" ca="1" si="4"/>
        <v>0</v>
      </c>
      <c r="J61" s="165">
        <f t="shared" ca="1" si="5"/>
        <v>0</v>
      </c>
      <c r="K61" s="165">
        <f t="shared" ca="1" si="6"/>
        <v>0</v>
      </c>
      <c r="L61" s="165">
        <f t="shared" ca="1" si="7"/>
        <v>0</v>
      </c>
      <c r="M61" s="165">
        <f t="shared" ca="1" si="8"/>
        <v>0</v>
      </c>
      <c r="N61" s="165">
        <f t="shared" ca="1" si="9"/>
        <v>0</v>
      </c>
      <c r="O61" s="165">
        <f t="shared" ca="1" si="10"/>
        <v>0</v>
      </c>
      <c r="P61" s="165">
        <f t="shared" ca="1" si="11"/>
        <v>0</v>
      </c>
      <c r="Q61" s="165">
        <f t="shared" ca="1" si="12"/>
        <v>0</v>
      </c>
      <c r="R61" s="165">
        <f t="shared" ca="1" si="13"/>
        <v>0</v>
      </c>
      <c r="S61" s="165" t="str">
        <f t="shared" ca="1" si="14"/>
        <v/>
      </c>
      <c r="T61" s="168">
        <f t="shared" ca="1" si="19"/>
        <v>0</v>
      </c>
      <c r="U61" s="168">
        <f t="shared" ca="1" si="20"/>
        <v>0</v>
      </c>
      <c r="V61" s="168">
        <f t="shared" ca="1" si="21"/>
        <v>0</v>
      </c>
      <c r="W61" s="168">
        <f t="shared" ca="1" si="22"/>
        <v>0</v>
      </c>
      <c r="X61" s="165">
        <f t="shared" si="15"/>
        <v>3</v>
      </c>
      <c r="Y61" s="165" t="str">
        <f t="shared" ca="1" si="23"/>
        <v>Maxx Cowger, 4 - Kaycee 12/9/2017</v>
      </c>
      <c r="Z61" s="165" t="str">
        <f t="shared" ca="1" si="24"/>
        <v/>
      </c>
      <c r="AA61" s="225" t="str">
        <f>Season_Summary!$P$1</f>
        <v>2A BB</v>
      </c>
    </row>
    <row r="62" spans="1:27" x14ac:dyDescent="0.2">
      <c r="A62" s="165" t="str">
        <f t="shared" ca="1" si="16"/>
        <v>Brayden Bruce, 22</v>
      </c>
      <c r="B62" s="165" t="str">
        <f>Roster!$B$1</f>
        <v>Upton</v>
      </c>
      <c r="C62" s="165" t="str">
        <f t="shared" ca="1" si="17"/>
        <v>Kaycee</v>
      </c>
      <c r="D62" s="175">
        <f t="shared" ca="1" si="18"/>
        <v>43078</v>
      </c>
      <c r="E62" s="165">
        <f t="shared" ca="1" si="0"/>
        <v>1</v>
      </c>
      <c r="F62" s="165">
        <f t="shared" ca="1" si="1"/>
        <v>0</v>
      </c>
      <c r="G62" s="165">
        <f t="shared" ca="1" si="2"/>
        <v>0</v>
      </c>
      <c r="H62" s="165">
        <f t="shared" ca="1" si="3"/>
        <v>1</v>
      </c>
      <c r="I62" s="165">
        <f t="shared" ca="1" si="4"/>
        <v>1</v>
      </c>
      <c r="J62" s="165">
        <f t="shared" ca="1" si="5"/>
        <v>1</v>
      </c>
      <c r="K62" s="165">
        <f t="shared" ca="1" si="6"/>
        <v>1</v>
      </c>
      <c r="L62" s="165">
        <f t="shared" ca="1" si="7"/>
        <v>0</v>
      </c>
      <c r="M62" s="165">
        <f t="shared" ca="1" si="8"/>
        <v>0</v>
      </c>
      <c r="N62" s="165">
        <f t="shared" ca="1" si="9"/>
        <v>0</v>
      </c>
      <c r="O62" s="165">
        <f t="shared" ca="1" si="10"/>
        <v>0</v>
      </c>
      <c r="P62" s="165">
        <f t="shared" ca="1" si="11"/>
        <v>0</v>
      </c>
      <c r="Q62" s="165">
        <f t="shared" ca="1" si="12"/>
        <v>1</v>
      </c>
      <c r="R62" s="165">
        <f t="shared" ca="1" si="13"/>
        <v>1</v>
      </c>
      <c r="S62" s="165">
        <f t="shared" ca="1" si="14"/>
        <v>3</v>
      </c>
      <c r="T62" s="168">
        <f t="shared" ca="1" si="19"/>
        <v>0</v>
      </c>
      <c r="U62" s="168">
        <f t="shared" ca="1" si="20"/>
        <v>0</v>
      </c>
      <c r="V62" s="168">
        <f t="shared" ca="1" si="21"/>
        <v>0</v>
      </c>
      <c r="W62" s="168">
        <f t="shared" ca="1" si="22"/>
        <v>0</v>
      </c>
      <c r="X62" s="165">
        <f t="shared" si="15"/>
        <v>3</v>
      </c>
      <c r="Y62" s="165" t="str">
        <f t="shared" ca="1" si="23"/>
        <v>Brayden Bruce, 22 - Kaycee 12/9/2017</v>
      </c>
      <c r="Z62" s="165" t="str">
        <f t="shared" ca="1" si="24"/>
        <v/>
      </c>
      <c r="AA62" s="225" t="str">
        <f>Season_Summary!$P$1</f>
        <v>2A BB</v>
      </c>
    </row>
    <row r="63" spans="1:27" x14ac:dyDescent="0.2">
      <c r="A63" s="165" t="str">
        <f t="shared" ca="1" si="16"/>
        <v>Jo Bishop, 30</v>
      </c>
      <c r="B63" s="165" t="str">
        <f>Roster!$B$1</f>
        <v>Upton</v>
      </c>
      <c r="C63" s="165" t="str">
        <f t="shared" ca="1" si="17"/>
        <v>Kaycee</v>
      </c>
      <c r="D63" s="175">
        <f t="shared" ca="1" si="18"/>
        <v>43078</v>
      </c>
      <c r="E63" s="165">
        <f t="shared" ca="1" si="0"/>
        <v>0</v>
      </c>
      <c r="F63" s="165">
        <f t="shared" ca="1" si="1"/>
        <v>0</v>
      </c>
      <c r="G63" s="165">
        <f t="shared" ca="1" si="2"/>
        <v>0</v>
      </c>
      <c r="H63" s="165">
        <f t="shared" ca="1" si="3"/>
        <v>0</v>
      </c>
      <c r="I63" s="165">
        <f t="shared" ca="1" si="4"/>
        <v>0</v>
      </c>
      <c r="J63" s="165">
        <f t="shared" ca="1" si="5"/>
        <v>0</v>
      </c>
      <c r="K63" s="165">
        <f t="shared" ca="1" si="6"/>
        <v>0</v>
      </c>
      <c r="L63" s="165">
        <f t="shared" ca="1" si="7"/>
        <v>0</v>
      </c>
      <c r="M63" s="165">
        <f t="shared" ca="1" si="8"/>
        <v>0</v>
      </c>
      <c r="N63" s="165">
        <f t="shared" ca="1" si="9"/>
        <v>0</v>
      </c>
      <c r="O63" s="165">
        <f t="shared" ca="1" si="10"/>
        <v>0</v>
      </c>
      <c r="P63" s="165">
        <f t="shared" ca="1" si="11"/>
        <v>0</v>
      </c>
      <c r="Q63" s="165">
        <f t="shared" ca="1" si="12"/>
        <v>0</v>
      </c>
      <c r="R63" s="165">
        <f t="shared" ca="1" si="13"/>
        <v>0</v>
      </c>
      <c r="S63" s="165" t="str">
        <f t="shared" ca="1" si="14"/>
        <v/>
      </c>
      <c r="T63" s="168">
        <f t="shared" ca="1" si="19"/>
        <v>0</v>
      </c>
      <c r="U63" s="168">
        <f t="shared" ca="1" si="20"/>
        <v>0</v>
      </c>
      <c r="V63" s="168">
        <f t="shared" ca="1" si="21"/>
        <v>0</v>
      </c>
      <c r="W63" s="168">
        <f t="shared" ca="1" si="22"/>
        <v>0</v>
      </c>
      <c r="X63" s="165">
        <f t="shared" si="15"/>
        <v>3</v>
      </c>
      <c r="Y63" s="165" t="str">
        <f t="shared" ca="1" si="23"/>
        <v>Jo Bishop, 30 - Kaycee 12/9/2017</v>
      </c>
      <c r="Z63" s="165" t="str">
        <f t="shared" ca="1" si="24"/>
        <v/>
      </c>
      <c r="AA63" s="225" t="str">
        <f>Season_Summary!$P$1</f>
        <v>2A BB</v>
      </c>
    </row>
    <row r="64" spans="1:27" x14ac:dyDescent="0.2">
      <c r="A64" s="165" t="str">
        <f t="shared" ca="1" si="16"/>
        <v>Nolan Turner, 33</v>
      </c>
      <c r="B64" s="165" t="str">
        <f>Roster!$B$1</f>
        <v>Upton</v>
      </c>
      <c r="C64" s="165" t="str">
        <f t="shared" ca="1" si="17"/>
        <v>Kaycee</v>
      </c>
      <c r="D64" s="175">
        <f t="shared" ca="1" si="18"/>
        <v>43078</v>
      </c>
      <c r="E64" s="165">
        <f t="shared" ca="1" si="0"/>
        <v>1</v>
      </c>
      <c r="F64" s="165">
        <f t="shared" ca="1" si="1"/>
        <v>0</v>
      </c>
      <c r="G64" s="165">
        <f t="shared" ca="1" si="2"/>
        <v>0</v>
      </c>
      <c r="H64" s="165">
        <f t="shared" ca="1" si="3"/>
        <v>0</v>
      </c>
      <c r="I64" s="165">
        <f t="shared" ca="1" si="4"/>
        <v>0</v>
      </c>
      <c r="J64" s="165">
        <f t="shared" ca="1" si="5"/>
        <v>0</v>
      </c>
      <c r="K64" s="165">
        <f t="shared" ca="1" si="6"/>
        <v>0</v>
      </c>
      <c r="L64" s="165">
        <f t="shared" ca="1" si="7"/>
        <v>0</v>
      </c>
      <c r="M64" s="165">
        <f t="shared" ca="1" si="8"/>
        <v>0</v>
      </c>
      <c r="N64" s="165">
        <f t="shared" ca="1" si="9"/>
        <v>0</v>
      </c>
      <c r="O64" s="165">
        <f t="shared" ca="1" si="10"/>
        <v>0</v>
      </c>
      <c r="P64" s="165">
        <f t="shared" ca="1" si="11"/>
        <v>0</v>
      </c>
      <c r="Q64" s="165">
        <f t="shared" ca="1" si="12"/>
        <v>0</v>
      </c>
      <c r="R64" s="165">
        <f t="shared" ca="1" si="13"/>
        <v>0</v>
      </c>
      <c r="S64" s="165" t="str">
        <f t="shared" ca="1" si="14"/>
        <v/>
      </c>
      <c r="T64" s="168">
        <f t="shared" ca="1" si="19"/>
        <v>0</v>
      </c>
      <c r="U64" s="168">
        <f t="shared" ca="1" si="20"/>
        <v>0</v>
      </c>
      <c r="V64" s="168">
        <f t="shared" ca="1" si="21"/>
        <v>0</v>
      </c>
      <c r="W64" s="168">
        <f t="shared" ca="1" si="22"/>
        <v>0</v>
      </c>
      <c r="X64" s="165">
        <f t="shared" si="15"/>
        <v>3</v>
      </c>
      <c r="Y64" s="165" t="str">
        <f t="shared" ca="1" si="23"/>
        <v>Nolan Turner, 33 - Kaycee 12/9/2017</v>
      </c>
      <c r="Z64" s="165" t="str">
        <f t="shared" ca="1" si="24"/>
        <v/>
      </c>
      <c r="AA64" s="225" t="str">
        <f>Season_Summary!$P$1</f>
        <v>2A BB</v>
      </c>
    </row>
    <row r="65" spans="1:27" x14ac:dyDescent="0.2">
      <c r="A65" s="165" t="str">
        <f t="shared" ca="1" si="16"/>
        <v>Robert Crawford, 32</v>
      </c>
      <c r="B65" s="165" t="str">
        <f>Roster!$B$1</f>
        <v>Upton</v>
      </c>
      <c r="C65" s="165" t="str">
        <f t="shared" ca="1" si="17"/>
        <v>Kaycee</v>
      </c>
      <c r="D65" s="175">
        <f t="shared" ca="1" si="18"/>
        <v>43078</v>
      </c>
      <c r="E65" s="165">
        <f t="shared" ca="1" si="0"/>
        <v>0</v>
      </c>
      <c r="F65" s="165">
        <f t="shared" ca="1" si="1"/>
        <v>0</v>
      </c>
      <c r="G65" s="165">
        <f t="shared" ca="1" si="2"/>
        <v>0</v>
      </c>
      <c r="H65" s="165">
        <f t="shared" ca="1" si="3"/>
        <v>0</v>
      </c>
      <c r="I65" s="165">
        <f t="shared" ca="1" si="4"/>
        <v>0</v>
      </c>
      <c r="J65" s="165">
        <f t="shared" ca="1" si="5"/>
        <v>0</v>
      </c>
      <c r="K65" s="165">
        <f t="shared" ca="1" si="6"/>
        <v>0</v>
      </c>
      <c r="L65" s="165">
        <f t="shared" ca="1" si="7"/>
        <v>0</v>
      </c>
      <c r="M65" s="165">
        <f t="shared" ca="1" si="8"/>
        <v>0</v>
      </c>
      <c r="N65" s="165">
        <f t="shared" ca="1" si="9"/>
        <v>0</v>
      </c>
      <c r="O65" s="165">
        <f t="shared" ca="1" si="10"/>
        <v>0</v>
      </c>
      <c r="P65" s="165">
        <f t="shared" ca="1" si="11"/>
        <v>0</v>
      </c>
      <c r="Q65" s="165">
        <f t="shared" ca="1" si="12"/>
        <v>0</v>
      </c>
      <c r="R65" s="165">
        <f t="shared" ca="1" si="13"/>
        <v>0</v>
      </c>
      <c r="S65" s="165" t="str">
        <f t="shared" ca="1" si="14"/>
        <v/>
      </c>
      <c r="T65" s="168">
        <f t="shared" ca="1" si="19"/>
        <v>0</v>
      </c>
      <c r="U65" s="168">
        <f t="shared" ca="1" si="20"/>
        <v>0</v>
      </c>
      <c r="V65" s="168">
        <f t="shared" ca="1" si="21"/>
        <v>0</v>
      </c>
      <c r="W65" s="168">
        <f t="shared" ca="1" si="22"/>
        <v>0</v>
      </c>
      <c r="X65" s="165">
        <f t="shared" si="15"/>
        <v>3</v>
      </c>
      <c r="Y65" s="165" t="str">
        <f t="shared" ca="1" si="23"/>
        <v>Robert Crawford, 32 - Kaycee 12/9/2017</v>
      </c>
      <c r="Z65" s="165" t="str">
        <f t="shared" ca="1" si="24"/>
        <v/>
      </c>
      <c r="AA65" s="225" t="str">
        <f>Season_Summary!$P$1</f>
        <v>2A BB</v>
      </c>
    </row>
    <row r="66" spans="1:27" x14ac:dyDescent="0.2">
      <c r="A66" s="165" t="str">
        <f t="shared" ca="1" si="16"/>
        <v>Jace Bruce, 40</v>
      </c>
      <c r="B66" s="165" t="str">
        <f>Roster!$B$1</f>
        <v>Upton</v>
      </c>
      <c r="C66" s="165" t="str">
        <f t="shared" ca="1" si="17"/>
        <v>Kaycee</v>
      </c>
      <c r="D66" s="175">
        <f t="shared" ca="1" si="18"/>
        <v>43078</v>
      </c>
      <c r="E66" s="165">
        <f t="shared" ca="1" si="0"/>
        <v>0</v>
      </c>
      <c r="F66" s="165">
        <f t="shared" ca="1" si="1"/>
        <v>0</v>
      </c>
      <c r="G66" s="165">
        <f t="shared" ca="1" si="2"/>
        <v>0</v>
      </c>
      <c r="H66" s="165">
        <f t="shared" ca="1" si="3"/>
        <v>0</v>
      </c>
      <c r="I66" s="165">
        <f t="shared" ca="1" si="4"/>
        <v>0</v>
      </c>
      <c r="J66" s="165">
        <f t="shared" ca="1" si="5"/>
        <v>0</v>
      </c>
      <c r="K66" s="165">
        <f t="shared" ca="1" si="6"/>
        <v>0</v>
      </c>
      <c r="L66" s="165">
        <f t="shared" ca="1" si="7"/>
        <v>0</v>
      </c>
      <c r="M66" s="165">
        <f t="shared" ca="1" si="8"/>
        <v>0</v>
      </c>
      <c r="N66" s="165">
        <f t="shared" ca="1" si="9"/>
        <v>0</v>
      </c>
      <c r="O66" s="165">
        <f t="shared" ca="1" si="10"/>
        <v>0</v>
      </c>
      <c r="P66" s="165">
        <f t="shared" ca="1" si="11"/>
        <v>0</v>
      </c>
      <c r="Q66" s="165">
        <f t="shared" ca="1" si="12"/>
        <v>0</v>
      </c>
      <c r="R66" s="165">
        <f t="shared" ca="1" si="13"/>
        <v>0</v>
      </c>
      <c r="S66" s="165" t="str">
        <f t="shared" ca="1" si="14"/>
        <v/>
      </c>
      <c r="T66" s="168">
        <f t="shared" ca="1" si="19"/>
        <v>0</v>
      </c>
      <c r="U66" s="168">
        <f t="shared" ca="1" si="20"/>
        <v>0</v>
      </c>
      <c r="V66" s="168">
        <f t="shared" ca="1" si="21"/>
        <v>0</v>
      </c>
      <c r="W66" s="168">
        <f t="shared" ca="1" si="22"/>
        <v>0</v>
      </c>
      <c r="X66" s="165">
        <f t="shared" si="15"/>
        <v>3</v>
      </c>
      <c r="Y66" s="165" t="str">
        <f t="shared" ca="1" si="23"/>
        <v>Jace Bruce, 40 - Kaycee 12/9/2017</v>
      </c>
      <c r="Z66" s="165" t="str">
        <f t="shared" ca="1" si="24"/>
        <v/>
      </c>
      <c r="AA66" s="225" t="str">
        <f>Season_Summary!$P$1</f>
        <v>2A BB</v>
      </c>
    </row>
    <row r="67" spans="1:27" x14ac:dyDescent="0.2">
      <c r="A67" s="165" t="str">
        <f t="shared" ca="1" si="16"/>
        <v>Ethan Mills, 2</v>
      </c>
      <c r="B67" s="165" t="str">
        <f>Roster!$B$1</f>
        <v>Upton</v>
      </c>
      <c r="C67" s="165" t="str">
        <f t="shared" ca="1" si="17"/>
        <v>Kaycee</v>
      </c>
      <c r="D67" s="175">
        <f t="shared" ca="1" si="18"/>
        <v>43078</v>
      </c>
      <c r="E67" s="165">
        <f t="shared" ca="1" si="0"/>
        <v>0</v>
      </c>
      <c r="F67" s="165">
        <f t="shared" ca="1" si="1"/>
        <v>0</v>
      </c>
      <c r="G67" s="165">
        <f t="shared" ca="1" si="2"/>
        <v>0</v>
      </c>
      <c r="H67" s="165">
        <f t="shared" ca="1" si="3"/>
        <v>0</v>
      </c>
      <c r="I67" s="165">
        <f t="shared" ca="1" si="4"/>
        <v>0</v>
      </c>
      <c r="J67" s="165">
        <f t="shared" ca="1" si="5"/>
        <v>0</v>
      </c>
      <c r="K67" s="165">
        <f t="shared" ca="1" si="6"/>
        <v>0</v>
      </c>
      <c r="L67" s="165">
        <f t="shared" ca="1" si="7"/>
        <v>0</v>
      </c>
      <c r="M67" s="165">
        <f t="shared" ca="1" si="8"/>
        <v>0</v>
      </c>
      <c r="N67" s="165">
        <f t="shared" ca="1" si="9"/>
        <v>0</v>
      </c>
      <c r="O67" s="165">
        <f t="shared" ca="1" si="10"/>
        <v>0</v>
      </c>
      <c r="P67" s="165">
        <f t="shared" ca="1" si="11"/>
        <v>0</v>
      </c>
      <c r="Q67" s="165">
        <f t="shared" ca="1" si="12"/>
        <v>0</v>
      </c>
      <c r="R67" s="165">
        <f t="shared" ca="1" si="13"/>
        <v>0</v>
      </c>
      <c r="S67" s="165" t="str">
        <f t="shared" ca="1" si="14"/>
        <v/>
      </c>
      <c r="T67" s="168">
        <f t="shared" ca="1" si="19"/>
        <v>0</v>
      </c>
      <c r="U67" s="168">
        <f t="shared" ca="1" si="20"/>
        <v>0</v>
      </c>
      <c r="V67" s="168">
        <f t="shared" ca="1" si="21"/>
        <v>0</v>
      </c>
      <c r="W67" s="168">
        <f t="shared" ca="1" si="22"/>
        <v>0</v>
      </c>
      <c r="X67" s="165">
        <f t="shared" si="15"/>
        <v>3</v>
      </c>
      <c r="Y67" s="165" t="str">
        <f t="shared" ca="1" si="23"/>
        <v>Ethan Mills, 2 - Kaycee 12/9/2017</v>
      </c>
      <c r="Z67" s="165" t="str">
        <f t="shared" ca="1" si="24"/>
        <v/>
      </c>
      <c r="AA67" s="225" t="str">
        <f>Season_Summary!$P$1</f>
        <v>2A BB</v>
      </c>
    </row>
    <row r="68" spans="1:27" x14ac:dyDescent="0.2">
      <c r="A68" s="165" t="str">
        <f t="shared" ca="1" si="16"/>
        <v>Bridger Alishouse, 2</v>
      </c>
      <c r="B68" s="165" t="str">
        <f>Roster!$B$1</f>
        <v>Upton</v>
      </c>
      <c r="C68" s="165" t="str">
        <f t="shared" ca="1" si="17"/>
        <v>Kaycee</v>
      </c>
      <c r="D68" s="175">
        <f t="shared" ca="1" si="18"/>
        <v>43078</v>
      </c>
      <c r="E68" s="165">
        <f t="shared" ca="1" si="0"/>
        <v>0</v>
      </c>
      <c r="F68" s="165">
        <f t="shared" ca="1" si="1"/>
        <v>0</v>
      </c>
      <c r="G68" s="165">
        <f t="shared" ca="1" si="2"/>
        <v>0</v>
      </c>
      <c r="H68" s="165">
        <f t="shared" ca="1" si="3"/>
        <v>0</v>
      </c>
      <c r="I68" s="165">
        <f t="shared" ca="1" si="4"/>
        <v>0</v>
      </c>
      <c r="J68" s="165">
        <f t="shared" ca="1" si="5"/>
        <v>0</v>
      </c>
      <c r="K68" s="165">
        <f t="shared" ca="1" si="6"/>
        <v>0</v>
      </c>
      <c r="L68" s="165">
        <f t="shared" ca="1" si="7"/>
        <v>0</v>
      </c>
      <c r="M68" s="165">
        <f t="shared" ca="1" si="8"/>
        <v>0</v>
      </c>
      <c r="N68" s="165">
        <f t="shared" ca="1" si="9"/>
        <v>0</v>
      </c>
      <c r="O68" s="165">
        <f t="shared" ca="1" si="10"/>
        <v>0</v>
      </c>
      <c r="P68" s="165">
        <f t="shared" ca="1" si="11"/>
        <v>0</v>
      </c>
      <c r="Q68" s="165">
        <f t="shared" ca="1" si="12"/>
        <v>0</v>
      </c>
      <c r="R68" s="165">
        <f t="shared" ca="1" si="13"/>
        <v>0</v>
      </c>
      <c r="S68" s="165" t="str">
        <f t="shared" ca="1" si="14"/>
        <v/>
      </c>
      <c r="T68" s="168">
        <f t="shared" ca="1" si="19"/>
        <v>0</v>
      </c>
      <c r="U68" s="168">
        <f t="shared" ca="1" si="20"/>
        <v>0</v>
      </c>
      <c r="V68" s="168">
        <f t="shared" ca="1" si="21"/>
        <v>0</v>
      </c>
      <c r="W68" s="168">
        <f t="shared" ca="1" si="22"/>
        <v>0</v>
      </c>
      <c r="X68" s="165">
        <f t="shared" si="15"/>
        <v>3</v>
      </c>
      <c r="Y68" s="165" t="str">
        <f t="shared" ca="1" si="23"/>
        <v>Bridger Alishouse, 2 - Kaycee 12/9/2017</v>
      </c>
      <c r="Z68" s="165" t="str">
        <f t="shared" ca="1" si="24"/>
        <v/>
      </c>
      <c r="AA68" s="225" t="str">
        <f>Season_Summary!$P$1</f>
        <v>2A BB</v>
      </c>
    </row>
    <row r="69" spans="1:27" x14ac:dyDescent="0.2">
      <c r="A69" s="165" t="str">
        <f t="shared" ca="1" si="16"/>
        <v>Landon Keever, 4</v>
      </c>
      <c r="B69" s="165" t="str">
        <f>Roster!$B$1</f>
        <v>Upton</v>
      </c>
      <c r="C69" s="165" t="str">
        <f t="shared" ca="1" si="17"/>
        <v>Kaycee</v>
      </c>
      <c r="D69" s="175">
        <f t="shared" ca="1" si="18"/>
        <v>43078</v>
      </c>
      <c r="E69" s="165">
        <f t="shared" ca="1" si="0"/>
        <v>0</v>
      </c>
      <c r="F69" s="165">
        <f t="shared" ca="1" si="1"/>
        <v>0</v>
      </c>
      <c r="G69" s="165">
        <f t="shared" ca="1" si="2"/>
        <v>0</v>
      </c>
      <c r="H69" s="165">
        <f t="shared" ca="1" si="3"/>
        <v>0</v>
      </c>
      <c r="I69" s="165">
        <f t="shared" ca="1" si="4"/>
        <v>0</v>
      </c>
      <c r="J69" s="165">
        <f t="shared" ca="1" si="5"/>
        <v>0</v>
      </c>
      <c r="K69" s="165">
        <f t="shared" ca="1" si="6"/>
        <v>0</v>
      </c>
      <c r="L69" s="165">
        <f t="shared" ca="1" si="7"/>
        <v>0</v>
      </c>
      <c r="M69" s="165">
        <f t="shared" ca="1" si="8"/>
        <v>0</v>
      </c>
      <c r="N69" s="165">
        <f t="shared" ca="1" si="9"/>
        <v>0</v>
      </c>
      <c r="O69" s="165">
        <f t="shared" ca="1" si="10"/>
        <v>0</v>
      </c>
      <c r="P69" s="165">
        <f t="shared" ca="1" si="11"/>
        <v>0</v>
      </c>
      <c r="Q69" s="165">
        <f t="shared" ca="1" si="12"/>
        <v>0</v>
      </c>
      <c r="R69" s="165">
        <f t="shared" ca="1" si="13"/>
        <v>0</v>
      </c>
      <c r="S69" s="165" t="str">
        <f t="shared" ca="1" si="14"/>
        <v/>
      </c>
      <c r="T69" s="168">
        <f t="shared" ca="1" si="19"/>
        <v>0</v>
      </c>
      <c r="U69" s="168">
        <f t="shared" ca="1" si="20"/>
        <v>0</v>
      </c>
      <c r="V69" s="168">
        <f t="shared" ca="1" si="21"/>
        <v>0</v>
      </c>
      <c r="W69" s="168">
        <f t="shared" ca="1" si="22"/>
        <v>0</v>
      </c>
      <c r="X69" s="165">
        <f t="shared" si="15"/>
        <v>3</v>
      </c>
      <c r="Y69" s="165" t="str">
        <f t="shared" ca="1" si="23"/>
        <v>Landon Keever, 4 - Kaycee 12/9/2017</v>
      </c>
      <c r="Z69" s="165" t="str">
        <f t="shared" ca="1" si="24"/>
        <v/>
      </c>
      <c r="AA69" s="225" t="str">
        <f>Season_Summary!$P$1</f>
        <v>2A BB</v>
      </c>
    </row>
    <row r="70" spans="1:27" x14ac:dyDescent="0.2">
      <c r="A70" s="165" t="str">
        <f t="shared" ca="1" si="16"/>
        <v>DJ Till, 4</v>
      </c>
      <c r="B70" s="165" t="str">
        <f>Roster!$B$1</f>
        <v>Upton</v>
      </c>
      <c r="C70" s="165" t="str">
        <f t="shared" ca="1" si="17"/>
        <v>Kaycee</v>
      </c>
      <c r="D70" s="175">
        <f t="shared" ca="1" si="18"/>
        <v>43078</v>
      </c>
      <c r="E70" s="165">
        <f t="shared" ca="1" si="0"/>
        <v>0</v>
      </c>
      <c r="F70" s="165">
        <f t="shared" ca="1" si="1"/>
        <v>0</v>
      </c>
      <c r="G70" s="165">
        <f t="shared" ca="1" si="2"/>
        <v>0</v>
      </c>
      <c r="H70" s="165">
        <f t="shared" ca="1" si="3"/>
        <v>0</v>
      </c>
      <c r="I70" s="165">
        <f t="shared" ca="1" si="4"/>
        <v>0</v>
      </c>
      <c r="J70" s="165">
        <f t="shared" ca="1" si="5"/>
        <v>0</v>
      </c>
      <c r="K70" s="165">
        <f t="shared" ca="1" si="6"/>
        <v>0</v>
      </c>
      <c r="L70" s="165">
        <f t="shared" ca="1" si="7"/>
        <v>0</v>
      </c>
      <c r="M70" s="165">
        <f t="shared" ca="1" si="8"/>
        <v>0</v>
      </c>
      <c r="N70" s="165">
        <f t="shared" ca="1" si="9"/>
        <v>0</v>
      </c>
      <c r="O70" s="165">
        <f t="shared" ca="1" si="10"/>
        <v>0</v>
      </c>
      <c r="P70" s="165">
        <f t="shared" ca="1" si="11"/>
        <v>0</v>
      </c>
      <c r="Q70" s="165">
        <f t="shared" ca="1" si="12"/>
        <v>0</v>
      </c>
      <c r="R70" s="165">
        <f t="shared" ca="1" si="13"/>
        <v>0</v>
      </c>
      <c r="S70" s="165" t="str">
        <f t="shared" ca="1" si="14"/>
        <v/>
      </c>
      <c r="T70" s="168">
        <f t="shared" ca="1" si="19"/>
        <v>0</v>
      </c>
      <c r="U70" s="168">
        <f t="shared" ca="1" si="20"/>
        <v>0</v>
      </c>
      <c r="V70" s="168">
        <f t="shared" ca="1" si="21"/>
        <v>0</v>
      </c>
      <c r="W70" s="168">
        <f t="shared" ca="1" si="22"/>
        <v>0</v>
      </c>
      <c r="X70" s="165">
        <f t="shared" si="15"/>
        <v>3</v>
      </c>
      <c r="Y70" s="165" t="str">
        <f t="shared" ca="1" si="23"/>
        <v>DJ Till, 4 - Kaycee 12/9/2017</v>
      </c>
      <c r="Z70" s="165" t="str">
        <f t="shared" ca="1" si="24"/>
        <v/>
      </c>
      <c r="AA70" s="225" t="str">
        <f>Season_Summary!$P$1</f>
        <v>2A BB</v>
      </c>
    </row>
    <row r="71" spans="1:27" x14ac:dyDescent="0.2">
      <c r="A71" s="165" t="str">
        <f t="shared" ca="1" si="16"/>
        <v xml:space="preserve">, </v>
      </c>
      <c r="B71" s="165" t="str">
        <f>Roster!$B$1</f>
        <v>Upton</v>
      </c>
      <c r="C71" s="165" t="str">
        <f t="shared" ca="1" si="17"/>
        <v>Kaycee</v>
      </c>
      <c r="D71" s="175">
        <f t="shared" ca="1" si="18"/>
        <v>43078</v>
      </c>
      <c r="E71" s="165">
        <f t="shared" ref="E71:E134" ca="1" si="25">INDIRECT("'game1 ("&amp;$X71&amp;")'!"&amp;ADDRESS(ROW(A$7)+MOD(ROW(A71)-7,24),COLUMN(C71)))</f>
        <v>0</v>
      </c>
      <c r="F71" s="165">
        <f t="shared" ref="F71:F134" ca="1" si="26">INDIRECT("'game1 ("&amp;$X71&amp;")'!"&amp;ADDRESS(ROW(B$7)+MOD(ROW(B71)-7,24),COLUMN(D71)))</f>
        <v>0</v>
      </c>
      <c r="G71" s="165">
        <f t="shared" ref="G71:G134" ca="1" si="27">INDIRECT("'game1 ("&amp;$X71&amp;")'!"&amp;ADDRESS(ROW(C$7)+MOD(ROW(C71)-7,24),COLUMN(E71)))</f>
        <v>0</v>
      </c>
      <c r="H71" s="165">
        <f t="shared" ref="H71:H134" ca="1" si="28">INDIRECT("'game1 ("&amp;$X71&amp;")'!"&amp;ADDRESS(ROW(D$7)+MOD(ROW(D71)-7,24),COLUMN(F71)))</f>
        <v>0</v>
      </c>
      <c r="I71" s="165">
        <f t="shared" ref="I71:I134" ca="1" si="29">INDIRECT("'game1 ("&amp;$X71&amp;")'!"&amp;ADDRESS(ROW(E$7)+MOD(ROW(E71)-7,24),COLUMN(G71)))</f>
        <v>0</v>
      </c>
      <c r="J71" s="165">
        <f t="shared" ref="J71:J134" ca="1" si="30">INDIRECT("'game1 ("&amp;$X71&amp;")'!"&amp;ADDRESS(ROW(F$7)+MOD(ROW(F71)-7,24),COLUMN(H71)))</f>
        <v>0</v>
      </c>
      <c r="K71" s="165">
        <f t="shared" ref="K71:K134" ca="1" si="31">INDIRECT("'game1 ("&amp;$X71&amp;")'!"&amp;ADDRESS(ROW(G$7)+MOD(ROW(G71)-7,24),COLUMN(I71)))</f>
        <v>0</v>
      </c>
      <c r="L71" s="165">
        <f t="shared" ref="L71:L134" ca="1" si="32">INDIRECT("'game1 ("&amp;$X71&amp;")'!"&amp;ADDRESS(ROW(H$7)+MOD(ROW(H71)-7,24),COLUMN(J71)))</f>
        <v>0</v>
      </c>
      <c r="M71" s="165">
        <f t="shared" ref="M71:M134" ca="1" si="33">INDIRECT("'game1 ("&amp;$X71&amp;")'!"&amp;ADDRESS(ROW(I$7)+MOD(ROW(I71)-7,24),COLUMN(K71)))</f>
        <v>0</v>
      </c>
      <c r="N71" s="165">
        <f t="shared" ref="N71:N134" ca="1" si="34">INDIRECT("'game1 ("&amp;$X71&amp;")'!"&amp;ADDRESS(ROW(J$7)+MOD(ROW(J71)-7,24),COLUMN(L71)))</f>
        <v>0</v>
      </c>
      <c r="O71" s="165">
        <f t="shared" ref="O71:O134" ca="1" si="35">INDIRECT("'game1 ("&amp;$X71&amp;")'!"&amp;ADDRESS(ROW(K$7)+MOD(ROW(K71)-7,24),COLUMN(M71)))</f>
        <v>0</v>
      </c>
      <c r="P71" s="165">
        <f t="shared" ref="P71:P134" ca="1" si="36">INDIRECT("'game1 ("&amp;$X71&amp;")'!"&amp;ADDRESS(ROW(L$7)+MOD(ROW(L71)-7,24),COLUMN(N71)))</f>
        <v>0</v>
      </c>
      <c r="Q71" s="165">
        <f t="shared" ref="Q71:Q134" ca="1" si="37">INDIRECT("'game1 ("&amp;$X71&amp;")'!"&amp;ADDRESS(ROW(M$7)+MOD(ROW(M71)-7,24),COLUMN(O71)))</f>
        <v>0</v>
      </c>
      <c r="R71" s="165">
        <f t="shared" ref="R71:R134" ca="1" si="38">INDIRECT("'game1 ("&amp;$X71&amp;")'!"&amp;ADDRESS(ROW(N$7)+MOD(ROW(N71)-7,24),COLUMN(P71)))</f>
        <v>0</v>
      </c>
      <c r="S71" s="165" t="str">
        <f t="shared" ref="S71:S134" ca="1" si="39">INDIRECT("'game1 ("&amp;$X71&amp;")'!"&amp;ADDRESS(ROW(O$7)+MOD(ROW(O71)-7,24),COLUMN(Q71)))</f>
        <v/>
      </c>
      <c r="T71" s="168">
        <f t="shared" ca="1" si="19"/>
        <v>0</v>
      </c>
      <c r="U71" s="168">
        <f t="shared" ca="1" si="20"/>
        <v>0</v>
      </c>
      <c r="V71" s="168">
        <f t="shared" ca="1" si="21"/>
        <v>0</v>
      </c>
      <c r="W71" s="168">
        <f t="shared" ca="1" si="22"/>
        <v>0</v>
      </c>
      <c r="X71" s="165">
        <f t="shared" ref="X71:X134" si="40">INT((ROW(A71)-7)/24)+1</f>
        <v>3</v>
      </c>
      <c r="Y71" s="165" t="str">
        <f t="shared" ca="1" si="23"/>
        <v>,  - Kaycee 12/9/2017</v>
      </c>
      <c r="Z71" s="165" t="str">
        <f t="shared" ca="1" si="24"/>
        <v/>
      </c>
      <c r="AA71" s="225" t="str">
        <f>Season_Summary!$P$1</f>
        <v>2A BB</v>
      </c>
    </row>
    <row r="72" spans="1:27" x14ac:dyDescent="0.2">
      <c r="A72" s="165" t="str">
        <f t="shared" ref="A72:A135" ca="1" si="41">CONCATENATE(INDIRECT("Roster!B"&amp;ROW(A$7)+MOD(ROW(A72)-7,24)),", ",INDIRECT("Roster!a"&amp;ROW(A$7)+MOD(ROW(A72)-7,24)))</f>
        <v xml:space="preserve">, </v>
      </c>
      <c r="B72" s="165" t="str">
        <f>Roster!$B$1</f>
        <v>Upton</v>
      </c>
      <c r="C72" s="165" t="str">
        <f t="shared" ref="C72:C135" ca="1" si="42">INDIRECT("'game1 ("&amp;$X72&amp;")'!$C$2")</f>
        <v>Kaycee</v>
      </c>
      <c r="D72" s="175">
        <f t="shared" ref="D72:D135" ca="1" si="43">INDIRECT("'game1 ("&amp;$X72&amp;")'!$k$2")</f>
        <v>43078</v>
      </c>
      <c r="E72" s="165">
        <f t="shared" ca="1" si="25"/>
        <v>0</v>
      </c>
      <c r="F72" s="165">
        <f t="shared" ca="1" si="26"/>
        <v>0</v>
      </c>
      <c r="G72" s="165">
        <f t="shared" ca="1" si="27"/>
        <v>0</v>
      </c>
      <c r="H72" s="165">
        <f t="shared" ca="1" si="28"/>
        <v>0</v>
      </c>
      <c r="I72" s="165">
        <f t="shared" ca="1" si="29"/>
        <v>0</v>
      </c>
      <c r="J72" s="165">
        <f t="shared" ca="1" si="30"/>
        <v>0</v>
      </c>
      <c r="K72" s="165">
        <f t="shared" ca="1" si="31"/>
        <v>0</v>
      </c>
      <c r="L72" s="165">
        <f t="shared" ca="1" si="32"/>
        <v>0</v>
      </c>
      <c r="M72" s="165">
        <f t="shared" ca="1" si="33"/>
        <v>0</v>
      </c>
      <c r="N72" s="165">
        <f t="shared" ca="1" si="34"/>
        <v>0</v>
      </c>
      <c r="O72" s="165">
        <f t="shared" ca="1" si="35"/>
        <v>0</v>
      </c>
      <c r="P72" s="165">
        <f t="shared" ca="1" si="36"/>
        <v>0</v>
      </c>
      <c r="Q72" s="165">
        <f t="shared" ca="1" si="37"/>
        <v>0</v>
      </c>
      <c r="R72" s="165">
        <f t="shared" ca="1" si="38"/>
        <v>0</v>
      </c>
      <c r="S72" s="165" t="str">
        <f t="shared" ca="1" si="39"/>
        <v/>
      </c>
      <c r="T72" s="168">
        <f t="shared" ref="T72:T135" ca="1" si="44">IF(G72&lt;$D$2,0,INDIRECT("'game1 ("&amp;$X72&amp;")'!"&amp;ADDRESS(ROW(M$7)+MOD(ROW(M72)-7,24),COLUMN(R72))))</f>
        <v>0</v>
      </c>
      <c r="U72" s="168">
        <f t="shared" ref="U72:U135" ca="1" si="45">IF(I72&lt;$D$2,0,INDIRECT("'game1 ("&amp;$X72&amp;")'!"&amp;ADDRESS(ROW(N$7)+MOD(ROW(N72)-7,24),COLUMN(S72))))</f>
        <v>0</v>
      </c>
      <c r="V72" s="168">
        <f t="shared" ref="V72:V135" ca="1" si="46">IF(K72&lt;$D$2,0,INDIRECT("'game1 ("&amp;$X72&amp;")'!"&amp;ADDRESS(ROW(O$7)+MOD(ROW(O72)-7,24),COLUMN(T72))))</f>
        <v>0</v>
      </c>
      <c r="W72" s="168">
        <f t="shared" ref="W72:W135" ca="1" si="47">IF(G72+I72&lt;$D$2,0,INDIRECT("'game1 ("&amp;$X72&amp;")'!"&amp;ADDRESS(ROW(O$7)+MOD(ROW(O72)-7,24),COLUMN(U72))))</f>
        <v>0</v>
      </c>
      <c r="X72" s="165">
        <f t="shared" si="40"/>
        <v>3</v>
      </c>
      <c r="Y72" s="165" t="str">
        <f t="shared" ref="Y72:Y135" ca="1" si="48">CONCATENATE(A72," - ",C72," ",MONTH(D72),"/",DAY(D72),"/",YEAR(D72))</f>
        <v>,  - Kaycee 12/9/2017</v>
      </c>
      <c r="Z72" s="165" t="str">
        <f t="shared" ref="Z72:Z135" ca="1" si="49">IFERROR(INDIRECT("'game1 ("&amp;$X72&amp;")'!$a$2"),"")</f>
        <v/>
      </c>
      <c r="AA72" s="225" t="str">
        <f>Season_Summary!$P$1</f>
        <v>2A BB</v>
      </c>
    </row>
    <row r="73" spans="1:27" x14ac:dyDescent="0.2">
      <c r="A73" s="165" t="str">
        <f t="shared" ca="1" si="41"/>
        <v xml:space="preserve">, </v>
      </c>
      <c r="B73" s="165" t="str">
        <f>Roster!$B$1</f>
        <v>Upton</v>
      </c>
      <c r="C73" s="165" t="str">
        <f t="shared" ca="1" si="42"/>
        <v>Kaycee</v>
      </c>
      <c r="D73" s="175">
        <f t="shared" ca="1" si="43"/>
        <v>43078</v>
      </c>
      <c r="E73" s="165">
        <f t="shared" ca="1" si="25"/>
        <v>0</v>
      </c>
      <c r="F73" s="165">
        <f t="shared" ca="1" si="26"/>
        <v>0</v>
      </c>
      <c r="G73" s="165">
        <f t="shared" ca="1" si="27"/>
        <v>0</v>
      </c>
      <c r="H73" s="165">
        <f t="shared" ca="1" si="28"/>
        <v>0</v>
      </c>
      <c r="I73" s="165">
        <f t="shared" ca="1" si="29"/>
        <v>0</v>
      </c>
      <c r="J73" s="165">
        <f t="shared" ca="1" si="30"/>
        <v>0</v>
      </c>
      <c r="K73" s="165">
        <f t="shared" ca="1" si="31"/>
        <v>0</v>
      </c>
      <c r="L73" s="165">
        <f t="shared" ca="1" si="32"/>
        <v>0</v>
      </c>
      <c r="M73" s="165">
        <f t="shared" ca="1" si="33"/>
        <v>0</v>
      </c>
      <c r="N73" s="165">
        <f t="shared" ca="1" si="34"/>
        <v>0</v>
      </c>
      <c r="O73" s="165">
        <f t="shared" ca="1" si="35"/>
        <v>0</v>
      </c>
      <c r="P73" s="165">
        <f t="shared" ca="1" si="36"/>
        <v>0</v>
      </c>
      <c r="Q73" s="165">
        <f t="shared" ca="1" si="37"/>
        <v>0</v>
      </c>
      <c r="R73" s="165">
        <f t="shared" ca="1" si="38"/>
        <v>0</v>
      </c>
      <c r="S73" s="165" t="str">
        <f t="shared" ca="1" si="39"/>
        <v/>
      </c>
      <c r="T73" s="168">
        <f t="shared" ca="1" si="44"/>
        <v>0</v>
      </c>
      <c r="U73" s="168">
        <f t="shared" ca="1" si="45"/>
        <v>0</v>
      </c>
      <c r="V73" s="168">
        <f t="shared" ca="1" si="46"/>
        <v>0</v>
      </c>
      <c r="W73" s="168">
        <f t="shared" ca="1" si="47"/>
        <v>0</v>
      </c>
      <c r="X73" s="165">
        <f t="shared" si="40"/>
        <v>3</v>
      </c>
      <c r="Y73" s="165" t="str">
        <f t="shared" ca="1" si="48"/>
        <v>,  - Kaycee 12/9/2017</v>
      </c>
      <c r="Z73" s="165" t="str">
        <f t="shared" ca="1" si="49"/>
        <v/>
      </c>
      <c r="AA73" s="225" t="str">
        <f>Season_Summary!$P$1</f>
        <v>2A BB</v>
      </c>
    </row>
    <row r="74" spans="1:27" x14ac:dyDescent="0.2">
      <c r="A74" s="165" t="str">
        <f t="shared" ca="1" si="41"/>
        <v xml:space="preserve">, </v>
      </c>
      <c r="B74" s="165" t="str">
        <f>Roster!$B$1</f>
        <v>Upton</v>
      </c>
      <c r="C74" s="165" t="str">
        <f t="shared" ca="1" si="42"/>
        <v>Kaycee</v>
      </c>
      <c r="D74" s="175">
        <f t="shared" ca="1" si="43"/>
        <v>43078</v>
      </c>
      <c r="E74" s="165">
        <f t="shared" ca="1" si="25"/>
        <v>0</v>
      </c>
      <c r="F74" s="165">
        <f t="shared" ca="1" si="26"/>
        <v>0</v>
      </c>
      <c r="G74" s="165">
        <f t="shared" ca="1" si="27"/>
        <v>0</v>
      </c>
      <c r="H74" s="165">
        <f t="shared" ca="1" si="28"/>
        <v>0</v>
      </c>
      <c r="I74" s="165">
        <f t="shared" ca="1" si="29"/>
        <v>0</v>
      </c>
      <c r="J74" s="165">
        <f t="shared" ca="1" si="30"/>
        <v>0</v>
      </c>
      <c r="K74" s="165">
        <f t="shared" ca="1" si="31"/>
        <v>0</v>
      </c>
      <c r="L74" s="165">
        <f t="shared" ca="1" si="32"/>
        <v>0</v>
      </c>
      <c r="M74" s="165">
        <f t="shared" ca="1" si="33"/>
        <v>0</v>
      </c>
      <c r="N74" s="165">
        <f t="shared" ca="1" si="34"/>
        <v>0</v>
      </c>
      <c r="O74" s="165">
        <f t="shared" ca="1" si="35"/>
        <v>0</v>
      </c>
      <c r="P74" s="165">
        <f t="shared" ca="1" si="36"/>
        <v>0</v>
      </c>
      <c r="Q74" s="165">
        <f t="shared" ca="1" si="37"/>
        <v>0</v>
      </c>
      <c r="R74" s="165">
        <f t="shared" ca="1" si="38"/>
        <v>0</v>
      </c>
      <c r="S74" s="165" t="str">
        <f t="shared" ca="1" si="39"/>
        <v/>
      </c>
      <c r="T74" s="168">
        <f t="shared" ca="1" si="44"/>
        <v>0</v>
      </c>
      <c r="U74" s="168">
        <f t="shared" ca="1" si="45"/>
        <v>0</v>
      </c>
      <c r="V74" s="168">
        <f t="shared" ca="1" si="46"/>
        <v>0</v>
      </c>
      <c r="W74" s="168">
        <f t="shared" ca="1" si="47"/>
        <v>0</v>
      </c>
      <c r="X74" s="165">
        <f t="shared" si="40"/>
        <v>3</v>
      </c>
      <c r="Y74" s="165" t="str">
        <f t="shared" ca="1" si="48"/>
        <v>,  - Kaycee 12/9/2017</v>
      </c>
      <c r="Z74" s="165" t="str">
        <f t="shared" ca="1" si="49"/>
        <v/>
      </c>
      <c r="AA74" s="225" t="str">
        <f>Season_Summary!$P$1</f>
        <v>2A BB</v>
      </c>
    </row>
    <row r="75" spans="1:27" x14ac:dyDescent="0.2">
      <c r="A75" s="165" t="str">
        <f t="shared" ca="1" si="41"/>
        <v xml:space="preserve">, </v>
      </c>
      <c r="B75" s="165" t="str">
        <f>Roster!$B$1</f>
        <v>Upton</v>
      </c>
      <c r="C75" s="165" t="str">
        <f t="shared" ca="1" si="42"/>
        <v>Kaycee</v>
      </c>
      <c r="D75" s="175">
        <f t="shared" ca="1" si="43"/>
        <v>43078</v>
      </c>
      <c r="E75" s="165">
        <f t="shared" ca="1" si="25"/>
        <v>0</v>
      </c>
      <c r="F75" s="165">
        <f t="shared" ca="1" si="26"/>
        <v>0</v>
      </c>
      <c r="G75" s="165">
        <f t="shared" ca="1" si="27"/>
        <v>0</v>
      </c>
      <c r="H75" s="165">
        <f t="shared" ca="1" si="28"/>
        <v>0</v>
      </c>
      <c r="I75" s="165">
        <f t="shared" ca="1" si="29"/>
        <v>0</v>
      </c>
      <c r="J75" s="165">
        <f t="shared" ca="1" si="30"/>
        <v>0</v>
      </c>
      <c r="K75" s="165">
        <f t="shared" ca="1" si="31"/>
        <v>0</v>
      </c>
      <c r="L75" s="165">
        <f t="shared" ca="1" si="32"/>
        <v>0</v>
      </c>
      <c r="M75" s="165">
        <f t="shared" ca="1" si="33"/>
        <v>0</v>
      </c>
      <c r="N75" s="165">
        <f t="shared" ca="1" si="34"/>
        <v>0</v>
      </c>
      <c r="O75" s="165">
        <f t="shared" ca="1" si="35"/>
        <v>0</v>
      </c>
      <c r="P75" s="165">
        <f t="shared" ca="1" si="36"/>
        <v>0</v>
      </c>
      <c r="Q75" s="165">
        <f t="shared" ca="1" si="37"/>
        <v>0</v>
      </c>
      <c r="R75" s="165">
        <f t="shared" ca="1" si="38"/>
        <v>0</v>
      </c>
      <c r="S75" s="165" t="str">
        <f t="shared" ca="1" si="39"/>
        <v/>
      </c>
      <c r="T75" s="168">
        <f t="shared" ca="1" si="44"/>
        <v>0</v>
      </c>
      <c r="U75" s="168">
        <f t="shared" ca="1" si="45"/>
        <v>0</v>
      </c>
      <c r="V75" s="168">
        <f t="shared" ca="1" si="46"/>
        <v>0</v>
      </c>
      <c r="W75" s="168">
        <f t="shared" ca="1" si="47"/>
        <v>0</v>
      </c>
      <c r="X75" s="165">
        <f t="shared" si="40"/>
        <v>3</v>
      </c>
      <c r="Y75" s="165" t="str">
        <f t="shared" ca="1" si="48"/>
        <v>,  - Kaycee 12/9/2017</v>
      </c>
      <c r="Z75" s="165" t="str">
        <f t="shared" ca="1" si="49"/>
        <v/>
      </c>
      <c r="AA75" s="225" t="str">
        <f>Season_Summary!$P$1</f>
        <v>2A BB</v>
      </c>
    </row>
    <row r="76" spans="1:27" x14ac:dyDescent="0.2">
      <c r="A76" s="165" t="str">
        <f t="shared" ca="1" si="41"/>
        <v xml:space="preserve">, </v>
      </c>
      <c r="B76" s="165" t="str">
        <f>Roster!$B$1</f>
        <v>Upton</v>
      </c>
      <c r="C76" s="165" t="str">
        <f t="shared" ca="1" si="42"/>
        <v>Kaycee</v>
      </c>
      <c r="D76" s="175">
        <f t="shared" ca="1" si="43"/>
        <v>43078</v>
      </c>
      <c r="E76" s="165">
        <f t="shared" ca="1" si="25"/>
        <v>0</v>
      </c>
      <c r="F76" s="165">
        <f t="shared" ca="1" si="26"/>
        <v>0</v>
      </c>
      <c r="G76" s="165">
        <f t="shared" ca="1" si="27"/>
        <v>0</v>
      </c>
      <c r="H76" s="165">
        <f t="shared" ca="1" si="28"/>
        <v>0</v>
      </c>
      <c r="I76" s="165">
        <f t="shared" ca="1" si="29"/>
        <v>0</v>
      </c>
      <c r="J76" s="165">
        <f t="shared" ca="1" si="30"/>
        <v>0</v>
      </c>
      <c r="K76" s="165">
        <f t="shared" ca="1" si="31"/>
        <v>0</v>
      </c>
      <c r="L76" s="165">
        <f t="shared" ca="1" si="32"/>
        <v>0</v>
      </c>
      <c r="M76" s="165">
        <f t="shared" ca="1" si="33"/>
        <v>0</v>
      </c>
      <c r="N76" s="165">
        <f t="shared" ca="1" si="34"/>
        <v>0</v>
      </c>
      <c r="O76" s="165">
        <f t="shared" ca="1" si="35"/>
        <v>0</v>
      </c>
      <c r="P76" s="165">
        <f t="shared" ca="1" si="36"/>
        <v>0</v>
      </c>
      <c r="Q76" s="165">
        <f t="shared" ca="1" si="37"/>
        <v>0</v>
      </c>
      <c r="R76" s="165">
        <f t="shared" ca="1" si="38"/>
        <v>0</v>
      </c>
      <c r="S76" s="165" t="str">
        <f t="shared" ca="1" si="39"/>
        <v/>
      </c>
      <c r="T76" s="168">
        <f t="shared" ca="1" si="44"/>
        <v>0</v>
      </c>
      <c r="U76" s="168">
        <f t="shared" ca="1" si="45"/>
        <v>0</v>
      </c>
      <c r="V76" s="168">
        <f t="shared" ca="1" si="46"/>
        <v>0</v>
      </c>
      <c r="W76" s="168">
        <f t="shared" ca="1" si="47"/>
        <v>0</v>
      </c>
      <c r="X76" s="165">
        <f t="shared" si="40"/>
        <v>3</v>
      </c>
      <c r="Y76" s="165" t="str">
        <f t="shared" ca="1" si="48"/>
        <v>,  - Kaycee 12/9/2017</v>
      </c>
      <c r="Z76" s="165" t="str">
        <f t="shared" ca="1" si="49"/>
        <v/>
      </c>
      <c r="AA76" s="225" t="str">
        <f>Season_Summary!$P$1</f>
        <v>2A BB</v>
      </c>
    </row>
    <row r="77" spans="1:27" x14ac:dyDescent="0.2">
      <c r="A77" s="165" t="str">
        <f t="shared" ca="1" si="41"/>
        <v xml:space="preserve">, </v>
      </c>
      <c r="B77" s="165" t="str">
        <f>Roster!$B$1</f>
        <v>Upton</v>
      </c>
      <c r="C77" s="165" t="str">
        <f t="shared" ca="1" si="42"/>
        <v>Kaycee</v>
      </c>
      <c r="D77" s="175">
        <f t="shared" ca="1" si="43"/>
        <v>43078</v>
      </c>
      <c r="E77" s="165">
        <f t="shared" ca="1" si="25"/>
        <v>0</v>
      </c>
      <c r="F77" s="165">
        <f t="shared" ca="1" si="26"/>
        <v>0</v>
      </c>
      <c r="G77" s="165">
        <f t="shared" ca="1" si="27"/>
        <v>0</v>
      </c>
      <c r="H77" s="165">
        <f t="shared" ca="1" si="28"/>
        <v>0</v>
      </c>
      <c r="I77" s="165">
        <f t="shared" ca="1" si="29"/>
        <v>0</v>
      </c>
      <c r="J77" s="165">
        <f t="shared" ca="1" si="30"/>
        <v>0</v>
      </c>
      <c r="K77" s="165">
        <f t="shared" ca="1" si="31"/>
        <v>0</v>
      </c>
      <c r="L77" s="165">
        <f t="shared" ca="1" si="32"/>
        <v>0</v>
      </c>
      <c r="M77" s="165">
        <f t="shared" ca="1" si="33"/>
        <v>0</v>
      </c>
      <c r="N77" s="165">
        <f t="shared" ca="1" si="34"/>
        <v>0</v>
      </c>
      <c r="O77" s="165">
        <f t="shared" ca="1" si="35"/>
        <v>0</v>
      </c>
      <c r="P77" s="165">
        <f t="shared" ca="1" si="36"/>
        <v>0</v>
      </c>
      <c r="Q77" s="165">
        <f t="shared" ca="1" si="37"/>
        <v>0</v>
      </c>
      <c r="R77" s="165">
        <f t="shared" ca="1" si="38"/>
        <v>0</v>
      </c>
      <c r="S77" s="165" t="str">
        <f t="shared" ca="1" si="39"/>
        <v/>
      </c>
      <c r="T77" s="168">
        <f t="shared" ca="1" si="44"/>
        <v>0</v>
      </c>
      <c r="U77" s="168">
        <f t="shared" ca="1" si="45"/>
        <v>0</v>
      </c>
      <c r="V77" s="168">
        <f t="shared" ca="1" si="46"/>
        <v>0</v>
      </c>
      <c r="W77" s="168">
        <f t="shared" ca="1" si="47"/>
        <v>0</v>
      </c>
      <c r="X77" s="165">
        <f t="shared" si="40"/>
        <v>3</v>
      </c>
      <c r="Y77" s="165" t="str">
        <f t="shared" ca="1" si="48"/>
        <v>,  - Kaycee 12/9/2017</v>
      </c>
      <c r="Z77" s="165" t="str">
        <f t="shared" ca="1" si="49"/>
        <v/>
      </c>
      <c r="AA77" s="225" t="str">
        <f>Season_Summary!$P$1</f>
        <v>2A BB</v>
      </c>
    </row>
    <row r="78" spans="1:27" x14ac:dyDescent="0.2">
      <c r="A78" s="165" t="str">
        <f t="shared" ca="1" si="41"/>
        <v xml:space="preserve">Team, </v>
      </c>
      <c r="B78" s="165" t="str">
        <f>Roster!$B$1</f>
        <v>Upton</v>
      </c>
      <c r="C78" s="165" t="str">
        <f t="shared" ca="1" si="42"/>
        <v>Kaycee</v>
      </c>
      <c r="D78" s="175">
        <f t="shared" ca="1" si="43"/>
        <v>43078</v>
      </c>
      <c r="E78" s="165">
        <f t="shared" ca="1" si="25"/>
        <v>0</v>
      </c>
      <c r="F78" s="165">
        <f t="shared" ca="1" si="26"/>
        <v>0</v>
      </c>
      <c r="G78" s="165">
        <f t="shared" ca="1" si="27"/>
        <v>0</v>
      </c>
      <c r="H78" s="165">
        <f t="shared" ca="1" si="28"/>
        <v>0</v>
      </c>
      <c r="I78" s="165">
        <f t="shared" ca="1" si="29"/>
        <v>0</v>
      </c>
      <c r="J78" s="165">
        <f t="shared" ca="1" si="30"/>
        <v>0</v>
      </c>
      <c r="K78" s="165">
        <f t="shared" ca="1" si="31"/>
        <v>0</v>
      </c>
      <c r="L78" s="165">
        <f t="shared" ca="1" si="32"/>
        <v>0</v>
      </c>
      <c r="M78" s="165">
        <f t="shared" ca="1" si="33"/>
        <v>0</v>
      </c>
      <c r="N78" s="165">
        <f t="shared" ca="1" si="34"/>
        <v>0</v>
      </c>
      <c r="O78" s="165">
        <f t="shared" ca="1" si="35"/>
        <v>0</v>
      </c>
      <c r="P78" s="165">
        <f t="shared" ca="1" si="36"/>
        <v>0</v>
      </c>
      <c r="Q78" s="165">
        <f t="shared" ca="1" si="37"/>
        <v>0</v>
      </c>
      <c r="R78" s="165">
        <f t="shared" ca="1" si="38"/>
        <v>0</v>
      </c>
      <c r="S78" s="165" t="str">
        <f t="shared" ca="1" si="39"/>
        <v/>
      </c>
      <c r="T78" s="168">
        <f t="shared" ca="1" si="44"/>
        <v>0</v>
      </c>
      <c r="U78" s="168">
        <f t="shared" ca="1" si="45"/>
        <v>0</v>
      </c>
      <c r="V78" s="168">
        <f t="shared" ca="1" si="46"/>
        <v>0</v>
      </c>
      <c r="W78" s="168">
        <f t="shared" ca="1" si="47"/>
        <v>0</v>
      </c>
      <c r="X78" s="165">
        <f t="shared" si="40"/>
        <v>3</v>
      </c>
      <c r="Y78" s="165" t="str">
        <f t="shared" ca="1" si="48"/>
        <v>Team,  - Kaycee 12/9/2017</v>
      </c>
      <c r="Z78" s="165" t="str">
        <f t="shared" ca="1" si="49"/>
        <v/>
      </c>
      <c r="AA78" s="225" t="str">
        <f>Season_Summary!$P$1</f>
        <v>2A BB</v>
      </c>
    </row>
    <row r="79" spans="1:27" x14ac:dyDescent="0.2">
      <c r="A79" s="165" t="str">
        <f t="shared" ca="1" si="41"/>
        <v>Payton Watt, 24</v>
      </c>
      <c r="B79" s="165" t="str">
        <f>Roster!$B$1</f>
        <v>Upton</v>
      </c>
      <c r="C79" s="165" t="str">
        <f t="shared" ca="1" si="42"/>
        <v>Riverside</v>
      </c>
      <c r="D79" s="175">
        <f t="shared" ca="1" si="43"/>
        <v>43084</v>
      </c>
      <c r="E79" s="165">
        <f t="shared" ca="1" si="25"/>
        <v>1</v>
      </c>
      <c r="F79" s="165">
        <f t="shared" ca="1" si="26"/>
        <v>2</v>
      </c>
      <c r="G79" s="165">
        <f t="shared" ca="1" si="27"/>
        <v>8</v>
      </c>
      <c r="H79" s="165">
        <f t="shared" ca="1" si="28"/>
        <v>4</v>
      </c>
      <c r="I79" s="165">
        <f t="shared" ca="1" si="29"/>
        <v>8</v>
      </c>
      <c r="J79" s="165">
        <f t="shared" ca="1" si="30"/>
        <v>0</v>
      </c>
      <c r="K79" s="165">
        <f t="shared" ca="1" si="31"/>
        <v>0</v>
      </c>
      <c r="L79" s="165">
        <f t="shared" ca="1" si="32"/>
        <v>3</v>
      </c>
      <c r="M79" s="165">
        <f t="shared" ca="1" si="33"/>
        <v>2</v>
      </c>
      <c r="N79" s="165">
        <f t="shared" ca="1" si="34"/>
        <v>4</v>
      </c>
      <c r="O79" s="165">
        <f t="shared" ca="1" si="35"/>
        <v>2</v>
      </c>
      <c r="P79" s="165">
        <f t="shared" ca="1" si="36"/>
        <v>0</v>
      </c>
      <c r="Q79" s="165">
        <f t="shared" ca="1" si="37"/>
        <v>0</v>
      </c>
      <c r="R79" s="165">
        <f t="shared" ca="1" si="38"/>
        <v>0</v>
      </c>
      <c r="S79" s="165">
        <f t="shared" ca="1" si="39"/>
        <v>14</v>
      </c>
      <c r="T79" s="168">
        <f t="shared" ca="1" si="44"/>
        <v>0.25</v>
      </c>
      <c r="U79" s="168">
        <f t="shared" ca="1" si="45"/>
        <v>0.5</v>
      </c>
      <c r="V79" s="168">
        <f t="shared" ca="1" si="46"/>
        <v>0</v>
      </c>
      <c r="W79" s="168">
        <f t="shared" ca="1" si="47"/>
        <v>0.375</v>
      </c>
      <c r="X79" s="165">
        <f t="shared" si="40"/>
        <v>4</v>
      </c>
      <c r="Y79" s="165" t="str">
        <f t="shared" ca="1" si="48"/>
        <v>Payton Watt, 24 - Riverside 12/15/2017</v>
      </c>
      <c r="Z79" s="165" t="str">
        <f t="shared" ca="1" si="49"/>
        <v/>
      </c>
      <c r="AA79" s="225" t="str">
        <f>Season_Summary!$P$1</f>
        <v>2A BB</v>
      </c>
    </row>
    <row r="80" spans="1:27" x14ac:dyDescent="0.2">
      <c r="A80" s="165" t="str">
        <f t="shared" ca="1" si="41"/>
        <v>Dillon Barritt, 20</v>
      </c>
      <c r="B80" s="165" t="str">
        <f>Roster!$B$1</f>
        <v>Upton</v>
      </c>
      <c r="C80" s="165" t="str">
        <f t="shared" ca="1" si="42"/>
        <v>Riverside</v>
      </c>
      <c r="D80" s="175">
        <f t="shared" ca="1" si="43"/>
        <v>43084</v>
      </c>
      <c r="E80" s="165">
        <f t="shared" ca="1" si="25"/>
        <v>1</v>
      </c>
      <c r="F80" s="165">
        <f t="shared" ca="1" si="26"/>
        <v>1</v>
      </c>
      <c r="G80" s="165">
        <f t="shared" ca="1" si="27"/>
        <v>4</v>
      </c>
      <c r="H80" s="165">
        <f t="shared" ca="1" si="28"/>
        <v>3</v>
      </c>
      <c r="I80" s="165">
        <f t="shared" ca="1" si="29"/>
        <v>4</v>
      </c>
      <c r="J80" s="165">
        <f t="shared" ca="1" si="30"/>
        <v>0</v>
      </c>
      <c r="K80" s="165">
        <f t="shared" ca="1" si="31"/>
        <v>0</v>
      </c>
      <c r="L80" s="165">
        <f t="shared" ca="1" si="32"/>
        <v>0</v>
      </c>
      <c r="M80" s="165">
        <f t="shared" ca="1" si="33"/>
        <v>1</v>
      </c>
      <c r="N80" s="165">
        <f t="shared" ca="1" si="34"/>
        <v>2</v>
      </c>
      <c r="O80" s="165">
        <f t="shared" ca="1" si="35"/>
        <v>2</v>
      </c>
      <c r="P80" s="165">
        <f t="shared" ca="1" si="36"/>
        <v>0</v>
      </c>
      <c r="Q80" s="165">
        <f t="shared" ca="1" si="37"/>
        <v>2</v>
      </c>
      <c r="R80" s="165">
        <f t="shared" ca="1" si="38"/>
        <v>0</v>
      </c>
      <c r="S80" s="165">
        <f t="shared" ca="1" si="39"/>
        <v>9</v>
      </c>
      <c r="T80" s="168">
        <f t="shared" ca="1" si="44"/>
        <v>0</v>
      </c>
      <c r="U80" s="168">
        <f t="shared" ca="1" si="45"/>
        <v>0</v>
      </c>
      <c r="V80" s="168">
        <f t="shared" ca="1" si="46"/>
        <v>0</v>
      </c>
      <c r="W80" s="168">
        <f t="shared" ca="1" si="47"/>
        <v>0.5</v>
      </c>
      <c r="X80" s="165">
        <f t="shared" si="40"/>
        <v>4</v>
      </c>
      <c r="Y80" s="165" t="str">
        <f t="shared" ca="1" si="48"/>
        <v>Dillon Barritt, 20 - Riverside 12/15/2017</v>
      </c>
      <c r="Z80" s="165" t="str">
        <f t="shared" ca="1" si="49"/>
        <v/>
      </c>
      <c r="AA80" s="225" t="str">
        <f>Season_Summary!$P$1</f>
        <v>2A BB</v>
      </c>
    </row>
    <row r="81" spans="1:27" x14ac:dyDescent="0.2">
      <c r="A81" s="165" t="str">
        <f t="shared" ca="1" si="41"/>
        <v>Dawson Butts, 14</v>
      </c>
      <c r="B81" s="165" t="str">
        <f>Roster!$B$1</f>
        <v>Upton</v>
      </c>
      <c r="C81" s="165" t="str">
        <f t="shared" ca="1" si="42"/>
        <v>Riverside</v>
      </c>
      <c r="D81" s="175">
        <f t="shared" ca="1" si="43"/>
        <v>43084</v>
      </c>
      <c r="E81" s="165">
        <f t="shared" ca="1" si="25"/>
        <v>1</v>
      </c>
      <c r="F81" s="165">
        <f t="shared" ca="1" si="26"/>
        <v>1</v>
      </c>
      <c r="G81" s="165">
        <f t="shared" ca="1" si="27"/>
        <v>1</v>
      </c>
      <c r="H81" s="165">
        <f t="shared" ca="1" si="28"/>
        <v>3</v>
      </c>
      <c r="I81" s="165">
        <f t="shared" ca="1" si="29"/>
        <v>8</v>
      </c>
      <c r="J81" s="165">
        <f t="shared" ca="1" si="30"/>
        <v>2</v>
      </c>
      <c r="K81" s="165">
        <f t="shared" ca="1" si="31"/>
        <v>2</v>
      </c>
      <c r="L81" s="165">
        <f t="shared" ca="1" si="32"/>
        <v>3</v>
      </c>
      <c r="M81" s="165">
        <f t="shared" ca="1" si="33"/>
        <v>1</v>
      </c>
      <c r="N81" s="165">
        <f t="shared" ca="1" si="34"/>
        <v>6</v>
      </c>
      <c r="O81" s="165">
        <f t="shared" ca="1" si="35"/>
        <v>4</v>
      </c>
      <c r="P81" s="165">
        <f t="shared" ca="1" si="36"/>
        <v>0</v>
      </c>
      <c r="Q81" s="165">
        <f t="shared" ca="1" si="37"/>
        <v>1</v>
      </c>
      <c r="R81" s="165">
        <f t="shared" ca="1" si="38"/>
        <v>0</v>
      </c>
      <c r="S81" s="165">
        <f t="shared" ca="1" si="39"/>
        <v>11</v>
      </c>
      <c r="T81" s="168">
        <f t="shared" ca="1" si="44"/>
        <v>0</v>
      </c>
      <c r="U81" s="168">
        <f t="shared" ca="1" si="45"/>
        <v>0.375</v>
      </c>
      <c r="V81" s="168">
        <f t="shared" ca="1" si="46"/>
        <v>0</v>
      </c>
      <c r="W81" s="168">
        <f t="shared" ca="1" si="47"/>
        <v>0.44444444444444442</v>
      </c>
      <c r="X81" s="165">
        <f t="shared" si="40"/>
        <v>4</v>
      </c>
      <c r="Y81" s="165" t="str">
        <f t="shared" ca="1" si="48"/>
        <v>Dawson Butts, 14 - Riverside 12/15/2017</v>
      </c>
      <c r="Z81" s="165" t="str">
        <f t="shared" ca="1" si="49"/>
        <v/>
      </c>
      <c r="AA81" s="225" t="str">
        <f>Season_Summary!$P$1</f>
        <v>2A BB</v>
      </c>
    </row>
    <row r="82" spans="1:27" x14ac:dyDescent="0.2">
      <c r="A82" s="165" t="str">
        <f t="shared" ca="1" si="41"/>
        <v>Jayden Caylor, 12</v>
      </c>
      <c r="B82" s="165" t="str">
        <f>Roster!$B$1</f>
        <v>Upton</v>
      </c>
      <c r="C82" s="165" t="str">
        <f t="shared" ca="1" si="42"/>
        <v>Riverside</v>
      </c>
      <c r="D82" s="175">
        <f t="shared" ca="1" si="43"/>
        <v>43084</v>
      </c>
      <c r="E82" s="165">
        <f t="shared" ca="1" si="25"/>
        <v>1</v>
      </c>
      <c r="F82" s="165">
        <f t="shared" ca="1" si="26"/>
        <v>2</v>
      </c>
      <c r="G82" s="165">
        <f t="shared" ca="1" si="27"/>
        <v>2</v>
      </c>
      <c r="H82" s="165">
        <f t="shared" ca="1" si="28"/>
        <v>1</v>
      </c>
      <c r="I82" s="165">
        <f t="shared" ca="1" si="29"/>
        <v>2</v>
      </c>
      <c r="J82" s="165">
        <f t="shared" ca="1" si="30"/>
        <v>0</v>
      </c>
      <c r="K82" s="165">
        <f t="shared" ca="1" si="31"/>
        <v>0</v>
      </c>
      <c r="L82" s="165">
        <f t="shared" ca="1" si="32"/>
        <v>3</v>
      </c>
      <c r="M82" s="165">
        <f t="shared" ca="1" si="33"/>
        <v>5</v>
      </c>
      <c r="N82" s="165">
        <f t="shared" ca="1" si="34"/>
        <v>7</v>
      </c>
      <c r="O82" s="165">
        <f t="shared" ca="1" si="35"/>
        <v>0</v>
      </c>
      <c r="P82" s="165">
        <f t="shared" ca="1" si="36"/>
        <v>0</v>
      </c>
      <c r="Q82" s="165">
        <f t="shared" ca="1" si="37"/>
        <v>1</v>
      </c>
      <c r="R82" s="165">
        <f t="shared" ca="1" si="38"/>
        <v>0</v>
      </c>
      <c r="S82" s="165">
        <f t="shared" ca="1" si="39"/>
        <v>8</v>
      </c>
      <c r="T82" s="168">
        <f t="shared" ca="1" si="44"/>
        <v>0</v>
      </c>
      <c r="U82" s="168">
        <f t="shared" ca="1" si="45"/>
        <v>0</v>
      </c>
      <c r="V82" s="168">
        <f t="shared" ca="1" si="46"/>
        <v>0</v>
      </c>
      <c r="W82" s="168">
        <f t="shared" ca="1" si="47"/>
        <v>0</v>
      </c>
      <c r="X82" s="165">
        <f t="shared" si="40"/>
        <v>4</v>
      </c>
      <c r="Y82" s="165" t="str">
        <f t="shared" ca="1" si="48"/>
        <v>Jayden Caylor, 12 - Riverside 12/15/2017</v>
      </c>
      <c r="Z82" s="165" t="str">
        <f t="shared" ca="1" si="49"/>
        <v/>
      </c>
      <c r="AA82" s="225" t="str">
        <f>Season_Summary!$P$1</f>
        <v>2A BB</v>
      </c>
    </row>
    <row r="83" spans="1:27" x14ac:dyDescent="0.2">
      <c r="A83" s="165" t="str">
        <f t="shared" ca="1" si="41"/>
        <v>Clayton Louderback, 23</v>
      </c>
      <c r="B83" s="165" t="str">
        <f>Roster!$B$1</f>
        <v>Upton</v>
      </c>
      <c r="C83" s="165" t="str">
        <f t="shared" ca="1" si="42"/>
        <v>Riverside</v>
      </c>
      <c r="D83" s="175">
        <f t="shared" ca="1" si="43"/>
        <v>43084</v>
      </c>
      <c r="E83" s="165">
        <f t="shared" ca="1" si="25"/>
        <v>1</v>
      </c>
      <c r="F83" s="165">
        <f t="shared" ca="1" si="26"/>
        <v>0</v>
      </c>
      <c r="G83" s="165">
        <f t="shared" ca="1" si="27"/>
        <v>1</v>
      </c>
      <c r="H83" s="165">
        <f t="shared" ca="1" si="28"/>
        <v>5</v>
      </c>
      <c r="I83" s="165">
        <f t="shared" ca="1" si="29"/>
        <v>10</v>
      </c>
      <c r="J83" s="165">
        <f t="shared" ca="1" si="30"/>
        <v>0</v>
      </c>
      <c r="K83" s="165">
        <f t="shared" ca="1" si="31"/>
        <v>0</v>
      </c>
      <c r="L83" s="165">
        <f t="shared" ca="1" si="32"/>
        <v>5</v>
      </c>
      <c r="M83" s="165">
        <f t="shared" ca="1" si="33"/>
        <v>4</v>
      </c>
      <c r="N83" s="165">
        <f t="shared" ca="1" si="34"/>
        <v>2</v>
      </c>
      <c r="O83" s="165">
        <f t="shared" ca="1" si="35"/>
        <v>2</v>
      </c>
      <c r="P83" s="165">
        <f t="shared" ca="1" si="36"/>
        <v>1</v>
      </c>
      <c r="Q83" s="165">
        <f t="shared" ca="1" si="37"/>
        <v>0</v>
      </c>
      <c r="R83" s="165">
        <f t="shared" ca="1" si="38"/>
        <v>0</v>
      </c>
      <c r="S83" s="165">
        <f t="shared" ca="1" si="39"/>
        <v>10</v>
      </c>
      <c r="T83" s="168">
        <f t="shared" ca="1" si="44"/>
        <v>0</v>
      </c>
      <c r="U83" s="168">
        <f t="shared" ca="1" si="45"/>
        <v>0.5</v>
      </c>
      <c r="V83" s="168">
        <f t="shared" ca="1" si="46"/>
        <v>0</v>
      </c>
      <c r="W83" s="168">
        <f t="shared" ca="1" si="47"/>
        <v>0.45454545454545453</v>
      </c>
      <c r="X83" s="165">
        <f t="shared" si="40"/>
        <v>4</v>
      </c>
      <c r="Y83" s="165" t="str">
        <f t="shared" ca="1" si="48"/>
        <v>Clayton Louderback, 23 - Riverside 12/15/2017</v>
      </c>
      <c r="Z83" s="165" t="str">
        <f t="shared" ca="1" si="49"/>
        <v/>
      </c>
      <c r="AA83" s="225" t="str">
        <f>Season_Summary!$P$1</f>
        <v>2A BB</v>
      </c>
    </row>
    <row r="84" spans="1:27" x14ac:dyDescent="0.2">
      <c r="A84" s="165" t="str">
        <f t="shared" ca="1" si="41"/>
        <v>Jess Claycomb, 10</v>
      </c>
      <c r="B84" s="165" t="str">
        <f>Roster!$B$1</f>
        <v>Upton</v>
      </c>
      <c r="C84" s="165" t="str">
        <f t="shared" ca="1" si="42"/>
        <v>Riverside</v>
      </c>
      <c r="D84" s="175">
        <f t="shared" ca="1" si="43"/>
        <v>43084</v>
      </c>
      <c r="E84" s="165">
        <f t="shared" ca="1" si="25"/>
        <v>1</v>
      </c>
      <c r="F84" s="165">
        <f t="shared" ca="1" si="26"/>
        <v>0</v>
      </c>
      <c r="G84" s="165">
        <f t="shared" ca="1" si="27"/>
        <v>1</v>
      </c>
      <c r="H84" s="165">
        <f t="shared" ca="1" si="28"/>
        <v>4</v>
      </c>
      <c r="I84" s="165">
        <f t="shared" ca="1" si="29"/>
        <v>4</v>
      </c>
      <c r="J84" s="165">
        <f t="shared" ca="1" si="30"/>
        <v>1</v>
      </c>
      <c r="K84" s="165">
        <f t="shared" ca="1" si="31"/>
        <v>2</v>
      </c>
      <c r="L84" s="165">
        <f t="shared" ca="1" si="32"/>
        <v>3</v>
      </c>
      <c r="M84" s="165">
        <f t="shared" ca="1" si="33"/>
        <v>2</v>
      </c>
      <c r="N84" s="165">
        <f t="shared" ca="1" si="34"/>
        <v>1</v>
      </c>
      <c r="O84" s="165">
        <f t="shared" ca="1" si="35"/>
        <v>1</v>
      </c>
      <c r="P84" s="165">
        <f t="shared" ca="1" si="36"/>
        <v>0</v>
      </c>
      <c r="Q84" s="165">
        <f t="shared" ca="1" si="37"/>
        <v>1</v>
      </c>
      <c r="R84" s="165">
        <f t="shared" ca="1" si="38"/>
        <v>1</v>
      </c>
      <c r="S84" s="165">
        <f t="shared" ca="1" si="39"/>
        <v>9</v>
      </c>
      <c r="T84" s="168">
        <f t="shared" ca="1" si="44"/>
        <v>0</v>
      </c>
      <c r="U84" s="168">
        <f t="shared" ca="1" si="45"/>
        <v>0</v>
      </c>
      <c r="V84" s="168">
        <f t="shared" ca="1" si="46"/>
        <v>0</v>
      </c>
      <c r="W84" s="168">
        <f t="shared" ca="1" si="47"/>
        <v>0.8</v>
      </c>
      <c r="X84" s="165">
        <f t="shared" si="40"/>
        <v>4</v>
      </c>
      <c r="Y84" s="165" t="str">
        <f t="shared" ca="1" si="48"/>
        <v>Jess Claycomb, 10 - Riverside 12/15/2017</v>
      </c>
      <c r="Z84" s="165" t="str">
        <f t="shared" ca="1" si="49"/>
        <v/>
      </c>
      <c r="AA84" s="225" t="str">
        <f>Season_Summary!$P$1</f>
        <v>2A BB</v>
      </c>
    </row>
    <row r="85" spans="1:27" x14ac:dyDescent="0.2">
      <c r="A85" s="165" t="str">
        <f t="shared" ca="1" si="41"/>
        <v>Maxx Cowger, 4</v>
      </c>
      <c r="B85" s="165" t="str">
        <f>Roster!$B$1</f>
        <v>Upton</v>
      </c>
      <c r="C85" s="165" t="str">
        <f t="shared" ca="1" si="42"/>
        <v>Riverside</v>
      </c>
      <c r="D85" s="175">
        <f t="shared" ca="1" si="43"/>
        <v>43084</v>
      </c>
      <c r="E85" s="165">
        <f t="shared" ca="1" si="25"/>
        <v>1</v>
      </c>
      <c r="F85" s="165">
        <f t="shared" ca="1" si="26"/>
        <v>0</v>
      </c>
      <c r="G85" s="165">
        <f t="shared" ca="1" si="27"/>
        <v>0</v>
      </c>
      <c r="H85" s="165">
        <f t="shared" ca="1" si="28"/>
        <v>0</v>
      </c>
      <c r="I85" s="165">
        <f t="shared" ca="1" si="29"/>
        <v>0</v>
      </c>
      <c r="J85" s="165">
        <f t="shared" ca="1" si="30"/>
        <v>0</v>
      </c>
      <c r="K85" s="165">
        <f t="shared" ca="1" si="31"/>
        <v>0</v>
      </c>
      <c r="L85" s="165">
        <f t="shared" ca="1" si="32"/>
        <v>0</v>
      </c>
      <c r="M85" s="165">
        <f t="shared" ca="1" si="33"/>
        <v>0</v>
      </c>
      <c r="N85" s="165">
        <f t="shared" ca="1" si="34"/>
        <v>0</v>
      </c>
      <c r="O85" s="165">
        <f t="shared" ca="1" si="35"/>
        <v>0</v>
      </c>
      <c r="P85" s="165">
        <f t="shared" ca="1" si="36"/>
        <v>0</v>
      </c>
      <c r="Q85" s="165">
        <f t="shared" ca="1" si="37"/>
        <v>0</v>
      </c>
      <c r="R85" s="165">
        <f t="shared" ca="1" si="38"/>
        <v>0</v>
      </c>
      <c r="S85" s="165" t="str">
        <f t="shared" ca="1" si="39"/>
        <v/>
      </c>
      <c r="T85" s="168">
        <f t="shared" ca="1" si="44"/>
        <v>0</v>
      </c>
      <c r="U85" s="168">
        <f t="shared" ca="1" si="45"/>
        <v>0</v>
      </c>
      <c r="V85" s="168">
        <f t="shared" ca="1" si="46"/>
        <v>0</v>
      </c>
      <c r="W85" s="168">
        <f t="shared" ca="1" si="47"/>
        <v>0</v>
      </c>
      <c r="X85" s="165">
        <f t="shared" si="40"/>
        <v>4</v>
      </c>
      <c r="Y85" s="165" t="str">
        <f t="shared" ca="1" si="48"/>
        <v>Maxx Cowger, 4 - Riverside 12/15/2017</v>
      </c>
      <c r="Z85" s="165" t="str">
        <f t="shared" ca="1" si="49"/>
        <v/>
      </c>
      <c r="AA85" s="225" t="str">
        <f>Season_Summary!$P$1</f>
        <v>2A BB</v>
      </c>
    </row>
    <row r="86" spans="1:27" x14ac:dyDescent="0.2">
      <c r="A86" s="165" t="str">
        <f t="shared" ca="1" si="41"/>
        <v>Brayden Bruce, 22</v>
      </c>
      <c r="B86" s="165" t="str">
        <f>Roster!$B$1</f>
        <v>Upton</v>
      </c>
      <c r="C86" s="165" t="str">
        <f t="shared" ca="1" si="42"/>
        <v>Riverside</v>
      </c>
      <c r="D86" s="175">
        <f t="shared" ca="1" si="43"/>
        <v>43084</v>
      </c>
      <c r="E86" s="165">
        <f t="shared" ca="1" si="25"/>
        <v>1</v>
      </c>
      <c r="F86" s="165">
        <f t="shared" ca="1" si="26"/>
        <v>1</v>
      </c>
      <c r="G86" s="165">
        <f t="shared" ca="1" si="27"/>
        <v>1</v>
      </c>
      <c r="H86" s="165">
        <f t="shared" ca="1" si="28"/>
        <v>0</v>
      </c>
      <c r="I86" s="165">
        <f t="shared" ca="1" si="29"/>
        <v>2</v>
      </c>
      <c r="J86" s="165">
        <f t="shared" ca="1" si="30"/>
        <v>0</v>
      </c>
      <c r="K86" s="165">
        <f t="shared" ca="1" si="31"/>
        <v>0</v>
      </c>
      <c r="L86" s="165">
        <f t="shared" ca="1" si="32"/>
        <v>0</v>
      </c>
      <c r="M86" s="165">
        <f t="shared" ca="1" si="33"/>
        <v>1</v>
      </c>
      <c r="N86" s="165">
        <f t="shared" ca="1" si="34"/>
        <v>3</v>
      </c>
      <c r="O86" s="165">
        <f t="shared" ca="1" si="35"/>
        <v>1</v>
      </c>
      <c r="P86" s="165">
        <f t="shared" ca="1" si="36"/>
        <v>0</v>
      </c>
      <c r="Q86" s="165">
        <f t="shared" ca="1" si="37"/>
        <v>3</v>
      </c>
      <c r="R86" s="165">
        <f t="shared" ca="1" si="38"/>
        <v>0</v>
      </c>
      <c r="S86" s="165">
        <f t="shared" ca="1" si="39"/>
        <v>3</v>
      </c>
      <c r="T86" s="168">
        <f t="shared" ca="1" si="44"/>
        <v>0</v>
      </c>
      <c r="U86" s="168">
        <f t="shared" ca="1" si="45"/>
        <v>0</v>
      </c>
      <c r="V86" s="168">
        <f t="shared" ca="1" si="46"/>
        <v>0</v>
      </c>
      <c r="W86" s="168">
        <f t="shared" ca="1" si="47"/>
        <v>0</v>
      </c>
      <c r="X86" s="165">
        <f t="shared" si="40"/>
        <v>4</v>
      </c>
      <c r="Y86" s="165" t="str">
        <f t="shared" ca="1" si="48"/>
        <v>Brayden Bruce, 22 - Riverside 12/15/2017</v>
      </c>
      <c r="Z86" s="165" t="str">
        <f t="shared" ca="1" si="49"/>
        <v/>
      </c>
      <c r="AA86" s="225" t="str">
        <f>Season_Summary!$P$1</f>
        <v>2A BB</v>
      </c>
    </row>
    <row r="87" spans="1:27" x14ac:dyDescent="0.2">
      <c r="A87" s="165" t="str">
        <f t="shared" ca="1" si="41"/>
        <v>Jo Bishop, 30</v>
      </c>
      <c r="B87" s="165" t="str">
        <f>Roster!$B$1</f>
        <v>Upton</v>
      </c>
      <c r="C87" s="165" t="str">
        <f t="shared" ca="1" si="42"/>
        <v>Riverside</v>
      </c>
      <c r="D87" s="175">
        <f t="shared" ca="1" si="43"/>
        <v>43084</v>
      </c>
      <c r="E87" s="165">
        <f t="shared" ca="1" si="25"/>
        <v>1</v>
      </c>
      <c r="F87" s="165">
        <f t="shared" ca="1" si="26"/>
        <v>0</v>
      </c>
      <c r="G87" s="165">
        <f t="shared" ca="1" si="27"/>
        <v>0</v>
      </c>
      <c r="H87" s="165">
        <f t="shared" ca="1" si="28"/>
        <v>3</v>
      </c>
      <c r="I87" s="165">
        <f t="shared" ca="1" si="29"/>
        <v>4</v>
      </c>
      <c r="J87" s="165">
        <f t="shared" ca="1" si="30"/>
        <v>0</v>
      </c>
      <c r="K87" s="165">
        <f t="shared" ca="1" si="31"/>
        <v>0</v>
      </c>
      <c r="L87" s="165">
        <f t="shared" ca="1" si="32"/>
        <v>3</v>
      </c>
      <c r="M87" s="165">
        <f t="shared" ca="1" si="33"/>
        <v>1</v>
      </c>
      <c r="N87" s="165">
        <f t="shared" ca="1" si="34"/>
        <v>1</v>
      </c>
      <c r="O87" s="165">
        <f t="shared" ca="1" si="35"/>
        <v>1</v>
      </c>
      <c r="P87" s="165">
        <f t="shared" ca="1" si="36"/>
        <v>0</v>
      </c>
      <c r="Q87" s="165">
        <f t="shared" ca="1" si="37"/>
        <v>1</v>
      </c>
      <c r="R87" s="165">
        <f t="shared" ca="1" si="38"/>
        <v>0</v>
      </c>
      <c r="S87" s="165">
        <f t="shared" ca="1" si="39"/>
        <v>6</v>
      </c>
      <c r="T87" s="168">
        <f t="shared" ca="1" si="44"/>
        <v>0</v>
      </c>
      <c r="U87" s="168">
        <f t="shared" ca="1" si="45"/>
        <v>0</v>
      </c>
      <c r="V87" s="168">
        <f t="shared" ca="1" si="46"/>
        <v>0</v>
      </c>
      <c r="W87" s="168">
        <f t="shared" ca="1" si="47"/>
        <v>0</v>
      </c>
      <c r="X87" s="165">
        <f t="shared" si="40"/>
        <v>4</v>
      </c>
      <c r="Y87" s="165" t="str">
        <f t="shared" ca="1" si="48"/>
        <v>Jo Bishop, 30 - Riverside 12/15/2017</v>
      </c>
      <c r="Z87" s="165" t="str">
        <f t="shared" ca="1" si="49"/>
        <v/>
      </c>
      <c r="AA87" s="225" t="str">
        <f>Season_Summary!$P$1</f>
        <v>2A BB</v>
      </c>
    </row>
    <row r="88" spans="1:27" x14ac:dyDescent="0.2">
      <c r="A88" s="165" t="str">
        <f t="shared" ca="1" si="41"/>
        <v>Nolan Turner, 33</v>
      </c>
      <c r="B88" s="165" t="str">
        <f>Roster!$B$1</f>
        <v>Upton</v>
      </c>
      <c r="C88" s="165" t="str">
        <f t="shared" ca="1" si="42"/>
        <v>Riverside</v>
      </c>
      <c r="D88" s="175">
        <f t="shared" ca="1" si="43"/>
        <v>43084</v>
      </c>
      <c r="E88" s="165">
        <f t="shared" ca="1" si="25"/>
        <v>1</v>
      </c>
      <c r="F88" s="165">
        <f t="shared" ca="1" si="26"/>
        <v>0</v>
      </c>
      <c r="G88" s="165">
        <f t="shared" ca="1" si="27"/>
        <v>0</v>
      </c>
      <c r="H88" s="165">
        <f t="shared" ca="1" si="28"/>
        <v>2</v>
      </c>
      <c r="I88" s="165">
        <f t="shared" ca="1" si="29"/>
        <v>3</v>
      </c>
      <c r="J88" s="165">
        <f t="shared" ca="1" si="30"/>
        <v>0</v>
      </c>
      <c r="K88" s="165">
        <f t="shared" ca="1" si="31"/>
        <v>0</v>
      </c>
      <c r="L88" s="165">
        <f t="shared" ca="1" si="32"/>
        <v>1</v>
      </c>
      <c r="M88" s="165">
        <f t="shared" ca="1" si="33"/>
        <v>2</v>
      </c>
      <c r="N88" s="165">
        <f t="shared" ca="1" si="34"/>
        <v>2</v>
      </c>
      <c r="O88" s="165">
        <f t="shared" ca="1" si="35"/>
        <v>0</v>
      </c>
      <c r="P88" s="165">
        <f t="shared" ca="1" si="36"/>
        <v>0</v>
      </c>
      <c r="Q88" s="165">
        <f t="shared" ca="1" si="37"/>
        <v>0</v>
      </c>
      <c r="R88" s="165">
        <f t="shared" ca="1" si="38"/>
        <v>0</v>
      </c>
      <c r="S88" s="165">
        <f t="shared" ca="1" si="39"/>
        <v>4</v>
      </c>
      <c r="T88" s="168">
        <f t="shared" ca="1" si="44"/>
        <v>0</v>
      </c>
      <c r="U88" s="168">
        <f t="shared" ca="1" si="45"/>
        <v>0</v>
      </c>
      <c r="V88" s="168">
        <f t="shared" ca="1" si="46"/>
        <v>0</v>
      </c>
      <c r="W88" s="168">
        <f t="shared" ca="1" si="47"/>
        <v>0</v>
      </c>
      <c r="X88" s="165">
        <f t="shared" si="40"/>
        <v>4</v>
      </c>
      <c r="Y88" s="165" t="str">
        <f t="shared" ca="1" si="48"/>
        <v>Nolan Turner, 33 - Riverside 12/15/2017</v>
      </c>
      <c r="Z88" s="165" t="str">
        <f t="shared" ca="1" si="49"/>
        <v/>
      </c>
      <c r="AA88" s="225" t="str">
        <f>Season_Summary!$P$1</f>
        <v>2A BB</v>
      </c>
    </row>
    <row r="89" spans="1:27" x14ac:dyDescent="0.2">
      <c r="A89" s="165" t="str">
        <f t="shared" ca="1" si="41"/>
        <v>Robert Crawford, 32</v>
      </c>
      <c r="B89" s="165" t="str">
        <f>Roster!$B$1</f>
        <v>Upton</v>
      </c>
      <c r="C89" s="165" t="str">
        <f t="shared" ca="1" si="42"/>
        <v>Riverside</v>
      </c>
      <c r="D89" s="175">
        <f t="shared" ca="1" si="43"/>
        <v>43084</v>
      </c>
      <c r="E89" s="165">
        <f t="shared" ca="1" si="25"/>
        <v>1</v>
      </c>
      <c r="F89" s="165">
        <f t="shared" ca="1" si="26"/>
        <v>0</v>
      </c>
      <c r="G89" s="165">
        <f t="shared" ca="1" si="27"/>
        <v>0</v>
      </c>
      <c r="H89" s="165">
        <f t="shared" ca="1" si="28"/>
        <v>2</v>
      </c>
      <c r="I89" s="165">
        <f t="shared" ca="1" si="29"/>
        <v>3</v>
      </c>
      <c r="J89" s="165">
        <f t="shared" ca="1" si="30"/>
        <v>0</v>
      </c>
      <c r="K89" s="165">
        <f t="shared" ca="1" si="31"/>
        <v>0</v>
      </c>
      <c r="L89" s="165">
        <f t="shared" ca="1" si="32"/>
        <v>0</v>
      </c>
      <c r="M89" s="165">
        <f t="shared" ca="1" si="33"/>
        <v>3</v>
      </c>
      <c r="N89" s="165">
        <f t="shared" ca="1" si="34"/>
        <v>1</v>
      </c>
      <c r="O89" s="165">
        <f t="shared" ca="1" si="35"/>
        <v>0</v>
      </c>
      <c r="P89" s="165">
        <f t="shared" ca="1" si="36"/>
        <v>0</v>
      </c>
      <c r="Q89" s="165">
        <f t="shared" ca="1" si="37"/>
        <v>1</v>
      </c>
      <c r="R89" s="165">
        <f t="shared" ca="1" si="38"/>
        <v>1</v>
      </c>
      <c r="S89" s="165">
        <f t="shared" ca="1" si="39"/>
        <v>4</v>
      </c>
      <c r="T89" s="168">
        <f t="shared" ca="1" si="44"/>
        <v>0</v>
      </c>
      <c r="U89" s="168">
        <f t="shared" ca="1" si="45"/>
        <v>0</v>
      </c>
      <c r="V89" s="168">
        <f t="shared" ca="1" si="46"/>
        <v>0</v>
      </c>
      <c r="W89" s="168">
        <f t="shared" ca="1" si="47"/>
        <v>0</v>
      </c>
      <c r="X89" s="165">
        <f t="shared" si="40"/>
        <v>4</v>
      </c>
      <c r="Y89" s="165" t="str">
        <f t="shared" ca="1" si="48"/>
        <v>Robert Crawford, 32 - Riverside 12/15/2017</v>
      </c>
      <c r="Z89" s="165" t="str">
        <f t="shared" ca="1" si="49"/>
        <v/>
      </c>
      <c r="AA89" s="225" t="str">
        <f>Season_Summary!$P$1</f>
        <v>2A BB</v>
      </c>
    </row>
    <row r="90" spans="1:27" x14ac:dyDescent="0.2">
      <c r="A90" s="165" t="str">
        <f t="shared" ca="1" si="41"/>
        <v>Jace Bruce, 40</v>
      </c>
      <c r="B90" s="165" t="str">
        <f>Roster!$B$1</f>
        <v>Upton</v>
      </c>
      <c r="C90" s="165" t="str">
        <f t="shared" ca="1" si="42"/>
        <v>Riverside</v>
      </c>
      <c r="D90" s="175">
        <f t="shared" ca="1" si="43"/>
        <v>43084</v>
      </c>
      <c r="E90" s="165">
        <f t="shared" ca="1" si="25"/>
        <v>1</v>
      </c>
      <c r="F90" s="165">
        <f t="shared" ca="1" si="26"/>
        <v>0</v>
      </c>
      <c r="G90" s="165">
        <f t="shared" ca="1" si="27"/>
        <v>4</v>
      </c>
      <c r="H90" s="165">
        <f t="shared" ca="1" si="28"/>
        <v>0</v>
      </c>
      <c r="I90" s="165">
        <f t="shared" ca="1" si="29"/>
        <v>0</v>
      </c>
      <c r="J90" s="165">
        <f t="shared" ca="1" si="30"/>
        <v>0</v>
      </c>
      <c r="K90" s="165">
        <f t="shared" ca="1" si="31"/>
        <v>0</v>
      </c>
      <c r="L90" s="165">
        <f t="shared" ca="1" si="32"/>
        <v>1</v>
      </c>
      <c r="M90" s="165">
        <f t="shared" ca="1" si="33"/>
        <v>1</v>
      </c>
      <c r="N90" s="165">
        <f t="shared" ca="1" si="34"/>
        <v>1</v>
      </c>
      <c r="O90" s="165">
        <f t="shared" ca="1" si="35"/>
        <v>0</v>
      </c>
      <c r="P90" s="165">
        <f t="shared" ca="1" si="36"/>
        <v>0</v>
      </c>
      <c r="Q90" s="165">
        <f t="shared" ca="1" si="37"/>
        <v>1</v>
      </c>
      <c r="R90" s="165">
        <f t="shared" ca="1" si="38"/>
        <v>1</v>
      </c>
      <c r="S90" s="165" t="str">
        <f t="shared" ca="1" si="39"/>
        <v/>
      </c>
      <c r="T90" s="168">
        <f t="shared" ca="1" si="44"/>
        <v>0</v>
      </c>
      <c r="U90" s="168">
        <f t="shared" ca="1" si="45"/>
        <v>0</v>
      </c>
      <c r="V90" s="168">
        <f t="shared" ca="1" si="46"/>
        <v>0</v>
      </c>
      <c r="W90" s="168">
        <f t="shared" ca="1" si="47"/>
        <v>0</v>
      </c>
      <c r="X90" s="165">
        <f t="shared" si="40"/>
        <v>4</v>
      </c>
      <c r="Y90" s="165" t="str">
        <f t="shared" ca="1" si="48"/>
        <v>Jace Bruce, 40 - Riverside 12/15/2017</v>
      </c>
      <c r="Z90" s="165" t="str">
        <f t="shared" ca="1" si="49"/>
        <v/>
      </c>
      <c r="AA90" s="225" t="str">
        <f>Season_Summary!$P$1</f>
        <v>2A BB</v>
      </c>
    </row>
    <row r="91" spans="1:27" x14ac:dyDescent="0.2">
      <c r="A91" s="165" t="str">
        <f t="shared" ca="1" si="41"/>
        <v>Ethan Mills, 2</v>
      </c>
      <c r="B91" s="165" t="str">
        <f>Roster!$B$1</f>
        <v>Upton</v>
      </c>
      <c r="C91" s="165" t="str">
        <f t="shared" ca="1" si="42"/>
        <v>Riverside</v>
      </c>
      <c r="D91" s="175">
        <f t="shared" ca="1" si="43"/>
        <v>43084</v>
      </c>
      <c r="E91" s="165">
        <f t="shared" ca="1" si="25"/>
        <v>0</v>
      </c>
      <c r="F91" s="165">
        <f t="shared" ca="1" si="26"/>
        <v>0</v>
      </c>
      <c r="G91" s="165">
        <f t="shared" ca="1" si="27"/>
        <v>0</v>
      </c>
      <c r="H91" s="165">
        <f t="shared" ca="1" si="28"/>
        <v>0</v>
      </c>
      <c r="I91" s="165">
        <f t="shared" ca="1" si="29"/>
        <v>0</v>
      </c>
      <c r="J91" s="165">
        <f t="shared" ca="1" si="30"/>
        <v>0</v>
      </c>
      <c r="K91" s="165">
        <f t="shared" ca="1" si="31"/>
        <v>0</v>
      </c>
      <c r="L91" s="165">
        <f t="shared" ca="1" si="32"/>
        <v>0</v>
      </c>
      <c r="M91" s="165">
        <f t="shared" ca="1" si="33"/>
        <v>0</v>
      </c>
      <c r="N91" s="165">
        <f t="shared" ca="1" si="34"/>
        <v>0</v>
      </c>
      <c r="O91" s="165">
        <f t="shared" ca="1" si="35"/>
        <v>0</v>
      </c>
      <c r="P91" s="165">
        <f t="shared" ca="1" si="36"/>
        <v>0</v>
      </c>
      <c r="Q91" s="165">
        <f t="shared" ca="1" si="37"/>
        <v>0</v>
      </c>
      <c r="R91" s="165">
        <f t="shared" ca="1" si="38"/>
        <v>0</v>
      </c>
      <c r="S91" s="165" t="str">
        <f t="shared" ca="1" si="39"/>
        <v/>
      </c>
      <c r="T91" s="168">
        <f t="shared" ca="1" si="44"/>
        <v>0</v>
      </c>
      <c r="U91" s="168">
        <f t="shared" ca="1" si="45"/>
        <v>0</v>
      </c>
      <c r="V91" s="168">
        <f t="shared" ca="1" si="46"/>
        <v>0</v>
      </c>
      <c r="W91" s="168">
        <f t="shared" ca="1" si="47"/>
        <v>0</v>
      </c>
      <c r="X91" s="165">
        <f t="shared" si="40"/>
        <v>4</v>
      </c>
      <c r="Y91" s="165" t="str">
        <f t="shared" ca="1" si="48"/>
        <v>Ethan Mills, 2 - Riverside 12/15/2017</v>
      </c>
      <c r="Z91" s="165" t="str">
        <f t="shared" ca="1" si="49"/>
        <v/>
      </c>
      <c r="AA91" s="225" t="str">
        <f>Season_Summary!$P$1</f>
        <v>2A BB</v>
      </c>
    </row>
    <row r="92" spans="1:27" x14ac:dyDescent="0.2">
      <c r="A92" s="165" t="str">
        <f t="shared" ca="1" si="41"/>
        <v>Bridger Alishouse, 2</v>
      </c>
      <c r="B92" s="165" t="str">
        <f>Roster!$B$1</f>
        <v>Upton</v>
      </c>
      <c r="C92" s="165" t="str">
        <f t="shared" ca="1" si="42"/>
        <v>Riverside</v>
      </c>
      <c r="D92" s="175">
        <f t="shared" ca="1" si="43"/>
        <v>43084</v>
      </c>
      <c r="E92" s="165">
        <f t="shared" ca="1" si="25"/>
        <v>0</v>
      </c>
      <c r="F92" s="165">
        <f t="shared" ca="1" si="26"/>
        <v>0</v>
      </c>
      <c r="G92" s="165">
        <f t="shared" ca="1" si="27"/>
        <v>0</v>
      </c>
      <c r="H92" s="165">
        <f t="shared" ca="1" si="28"/>
        <v>0</v>
      </c>
      <c r="I92" s="165">
        <f t="shared" ca="1" si="29"/>
        <v>0</v>
      </c>
      <c r="J92" s="165">
        <f t="shared" ca="1" si="30"/>
        <v>0</v>
      </c>
      <c r="K92" s="165">
        <f t="shared" ca="1" si="31"/>
        <v>0</v>
      </c>
      <c r="L92" s="165">
        <f t="shared" ca="1" si="32"/>
        <v>0</v>
      </c>
      <c r="M92" s="165">
        <f t="shared" ca="1" si="33"/>
        <v>0</v>
      </c>
      <c r="N92" s="165">
        <f t="shared" ca="1" si="34"/>
        <v>0</v>
      </c>
      <c r="O92" s="165">
        <f t="shared" ca="1" si="35"/>
        <v>0</v>
      </c>
      <c r="P92" s="165">
        <f t="shared" ca="1" si="36"/>
        <v>0</v>
      </c>
      <c r="Q92" s="165">
        <f t="shared" ca="1" si="37"/>
        <v>0</v>
      </c>
      <c r="R92" s="165">
        <f t="shared" ca="1" si="38"/>
        <v>0</v>
      </c>
      <c r="S92" s="165" t="str">
        <f t="shared" ca="1" si="39"/>
        <v/>
      </c>
      <c r="T92" s="168">
        <f t="shared" ca="1" si="44"/>
        <v>0</v>
      </c>
      <c r="U92" s="168">
        <f t="shared" ca="1" si="45"/>
        <v>0</v>
      </c>
      <c r="V92" s="168">
        <f t="shared" ca="1" si="46"/>
        <v>0</v>
      </c>
      <c r="W92" s="168">
        <f t="shared" ca="1" si="47"/>
        <v>0</v>
      </c>
      <c r="X92" s="165">
        <f t="shared" si="40"/>
        <v>4</v>
      </c>
      <c r="Y92" s="165" t="str">
        <f t="shared" ca="1" si="48"/>
        <v>Bridger Alishouse, 2 - Riverside 12/15/2017</v>
      </c>
      <c r="Z92" s="165" t="str">
        <f t="shared" ca="1" si="49"/>
        <v/>
      </c>
      <c r="AA92" s="225" t="str">
        <f>Season_Summary!$P$1</f>
        <v>2A BB</v>
      </c>
    </row>
    <row r="93" spans="1:27" x14ac:dyDescent="0.2">
      <c r="A93" s="165" t="str">
        <f t="shared" ca="1" si="41"/>
        <v>Landon Keever, 4</v>
      </c>
      <c r="B93" s="165" t="str">
        <f>Roster!$B$1</f>
        <v>Upton</v>
      </c>
      <c r="C93" s="165" t="str">
        <f t="shared" ca="1" si="42"/>
        <v>Riverside</v>
      </c>
      <c r="D93" s="175">
        <f t="shared" ca="1" si="43"/>
        <v>43084</v>
      </c>
      <c r="E93" s="165">
        <f t="shared" ca="1" si="25"/>
        <v>0</v>
      </c>
      <c r="F93" s="165">
        <f t="shared" ca="1" si="26"/>
        <v>0</v>
      </c>
      <c r="G93" s="165">
        <f t="shared" ca="1" si="27"/>
        <v>0</v>
      </c>
      <c r="H93" s="165">
        <f t="shared" ca="1" si="28"/>
        <v>0</v>
      </c>
      <c r="I93" s="165">
        <f t="shared" ca="1" si="29"/>
        <v>0</v>
      </c>
      <c r="J93" s="165">
        <f t="shared" ca="1" si="30"/>
        <v>0</v>
      </c>
      <c r="K93" s="165">
        <f t="shared" ca="1" si="31"/>
        <v>0</v>
      </c>
      <c r="L93" s="165">
        <f t="shared" ca="1" si="32"/>
        <v>0</v>
      </c>
      <c r="M93" s="165">
        <f t="shared" ca="1" si="33"/>
        <v>0</v>
      </c>
      <c r="N93" s="165">
        <f t="shared" ca="1" si="34"/>
        <v>0</v>
      </c>
      <c r="O93" s="165">
        <f t="shared" ca="1" si="35"/>
        <v>0</v>
      </c>
      <c r="P93" s="165">
        <f t="shared" ca="1" si="36"/>
        <v>0</v>
      </c>
      <c r="Q93" s="165">
        <f t="shared" ca="1" si="37"/>
        <v>0</v>
      </c>
      <c r="R93" s="165">
        <f t="shared" ca="1" si="38"/>
        <v>0</v>
      </c>
      <c r="S93" s="165" t="str">
        <f t="shared" ca="1" si="39"/>
        <v/>
      </c>
      <c r="T93" s="168">
        <f t="shared" ca="1" si="44"/>
        <v>0</v>
      </c>
      <c r="U93" s="168">
        <f t="shared" ca="1" si="45"/>
        <v>0</v>
      </c>
      <c r="V93" s="168">
        <f t="shared" ca="1" si="46"/>
        <v>0</v>
      </c>
      <c r="W93" s="168">
        <f t="shared" ca="1" si="47"/>
        <v>0</v>
      </c>
      <c r="X93" s="165">
        <f t="shared" si="40"/>
        <v>4</v>
      </c>
      <c r="Y93" s="165" t="str">
        <f t="shared" ca="1" si="48"/>
        <v>Landon Keever, 4 - Riverside 12/15/2017</v>
      </c>
      <c r="Z93" s="165" t="str">
        <f t="shared" ca="1" si="49"/>
        <v/>
      </c>
      <c r="AA93" s="225" t="str">
        <f>Season_Summary!$P$1</f>
        <v>2A BB</v>
      </c>
    </row>
    <row r="94" spans="1:27" x14ac:dyDescent="0.2">
      <c r="A94" s="165" t="str">
        <f t="shared" ca="1" si="41"/>
        <v>DJ Till, 4</v>
      </c>
      <c r="B94" s="165" t="str">
        <f>Roster!$B$1</f>
        <v>Upton</v>
      </c>
      <c r="C94" s="165" t="str">
        <f t="shared" ca="1" si="42"/>
        <v>Riverside</v>
      </c>
      <c r="D94" s="175">
        <f t="shared" ca="1" si="43"/>
        <v>43084</v>
      </c>
      <c r="E94" s="165">
        <f t="shared" ca="1" si="25"/>
        <v>0</v>
      </c>
      <c r="F94" s="165">
        <f t="shared" ca="1" si="26"/>
        <v>0</v>
      </c>
      <c r="G94" s="165">
        <f t="shared" ca="1" si="27"/>
        <v>0</v>
      </c>
      <c r="H94" s="165">
        <f t="shared" ca="1" si="28"/>
        <v>0</v>
      </c>
      <c r="I94" s="165">
        <f t="shared" ca="1" si="29"/>
        <v>0</v>
      </c>
      <c r="J94" s="165">
        <f t="shared" ca="1" si="30"/>
        <v>0</v>
      </c>
      <c r="K94" s="165">
        <f t="shared" ca="1" si="31"/>
        <v>0</v>
      </c>
      <c r="L94" s="165">
        <f t="shared" ca="1" si="32"/>
        <v>0</v>
      </c>
      <c r="M94" s="165">
        <f t="shared" ca="1" si="33"/>
        <v>0</v>
      </c>
      <c r="N94" s="165">
        <f t="shared" ca="1" si="34"/>
        <v>0</v>
      </c>
      <c r="O94" s="165">
        <f t="shared" ca="1" si="35"/>
        <v>0</v>
      </c>
      <c r="P94" s="165">
        <f t="shared" ca="1" si="36"/>
        <v>0</v>
      </c>
      <c r="Q94" s="165">
        <f t="shared" ca="1" si="37"/>
        <v>0</v>
      </c>
      <c r="R94" s="165">
        <f t="shared" ca="1" si="38"/>
        <v>0</v>
      </c>
      <c r="S94" s="165" t="str">
        <f t="shared" ca="1" si="39"/>
        <v/>
      </c>
      <c r="T94" s="168">
        <f t="shared" ca="1" si="44"/>
        <v>0</v>
      </c>
      <c r="U94" s="168">
        <f t="shared" ca="1" si="45"/>
        <v>0</v>
      </c>
      <c r="V94" s="168">
        <f t="shared" ca="1" si="46"/>
        <v>0</v>
      </c>
      <c r="W94" s="168">
        <f t="shared" ca="1" si="47"/>
        <v>0</v>
      </c>
      <c r="X94" s="165">
        <f t="shared" si="40"/>
        <v>4</v>
      </c>
      <c r="Y94" s="165" t="str">
        <f t="shared" ca="1" si="48"/>
        <v>DJ Till, 4 - Riverside 12/15/2017</v>
      </c>
      <c r="Z94" s="165" t="str">
        <f t="shared" ca="1" si="49"/>
        <v/>
      </c>
      <c r="AA94" s="225" t="str">
        <f>Season_Summary!$P$1</f>
        <v>2A BB</v>
      </c>
    </row>
    <row r="95" spans="1:27" x14ac:dyDescent="0.2">
      <c r="A95" s="165" t="str">
        <f t="shared" ca="1" si="41"/>
        <v xml:space="preserve">, </v>
      </c>
      <c r="B95" s="165" t="str">
        <f>Roster!$B$1</f>
        <v>Upton</v>
      </c>
      <c r="C95" s="165" t="str">
        <f t="shared" ca="1" si="42"/>
        <v>Riverside</v>
      </c>
      <c r="D95" s="175">
        <f t="shared" ca="1" si="43"/>
        <v>43084</v>
      </c>
      <c r="E95" s="165">
        <f t="shared" ca="1" si="25"/>
        <v>0</v>
      </c>
      <c r="F95" s="165">
        <f t="shared" ca="1" si="26"/>
        <v>0</v>
      </c>
      <c r="G95" s="165">
        <f t="shared" ca="1" si="27"/>
        <v>0</v>
      </c>
      <c r="H95" s="165">
        <f t="shared" ca="1" si="28"/>
        <v>0</v>
      </c>
      <c r="I95" s="165">
        <f t="shared" ca="1" si="29"/>
        <v>0</v>
      </c>
      <c r="J95" s="165">
        <f t="shared" ca="1" si="30"/>
        <v>0</v>
      </c>
      <c r="K95" s="165">
        <f t="shared" ca="1" si="31"/>
        <v>0</v>
      </c>
      <c r="L95" s="165">
        <f t="shared" ca="1" si="32"/>
        <v>0</v>
      </c>
      <c r="M95" s="165">
        <f t="shared" ca="1" si="33"/>
        <v>0</v>
      </c>
      <c r="N95" s="165">
        <f t="shared" ca="1" si="34"/>
        <v>0</v>
      </c>
      <c r="O95" s="165">
        <f t="shared" ca="1" si="35"/>
        <v>0</v>
      </c>
      <c r="P95" s="165">
        <f t="shared" ca="1" si="36"/>
        <v>0</v>
      </c>
      <c r="Q95" s="165">
        <f t="shared" ca="1" si="37"/>
        <v>0</v>
      </c>
      <c r="R95" s="165">
        <f t="shared" ca="1" si="38"/>
        <v>0</v>
      </c>
      <c r="S95" s="165" t="str">
        <f t="shared" ca="1" si="39"/>
        <v/>
      </c>
      <c r="T95" s="168">
        <f t="shared" ca="1" si="44"/>
        <v>0</v>
      </c>
      <c r="U95" s="168">
        <f t="shared" ca="1" si="45"/>
        <v>0</v>
      </c>
      <c r="V95" s="168">
        <f t="shared" ca="1" si="46"/>
        <v>0</v>
      </c>
      <c r="W95" s="168">
        <f t="shared" ca="1" si="47"/>
        <v>0</v>
      </c>
      <c r="X95" s="165">
        <f t="shared" si="40"/>
        <v>4</v>
      </c>
      <c r="Y95" s="165" t="str">
        <f t="shared" ca="1" si="48"/>
        <v>,  - Riverside 12/15/2017</v>
      </c>
      <c r="Z95" s="165" t="str">
        <f t="shared" ca="1" si="49"/>
        <v/>
      </c>
      <c r="AA95" s="225" t="str">
        <f>Season_Summary!$P$1</f>
        <v>2A BB</v>
      </c>
    </row>
    <row r="96" spans="1:27" x14ac:dyDescent="0.2">
      <c r="A96" s="165" t="str">
        <f t="shared" ca="1" si="41"/>
        <v xml:space="preserve">, </v>
      </c>
      <c r="B96" s="165" t="str">
        <f>Roster!$B$1</f>
        <v>Upton</v>
      </c>
      <c r="C96" s="165" t="str">
        <f t="shared" ca="1" si="42"/>
        <v>Riverside</v>
      </c>
      <c r="D96" s="175">
        <f t="shared" ca="1" si="43"/>
        <v>43084</v>
      </c>
      <c r="E96" s="165">
        <f t="shared" ca="1" si="25"/>
        <v>0</v>
      </c>
      <c r="F96" s="165">
        <f t="shared" ca="1" si="26"/>
        <v>0</v>
      </c>
      <c r="G96" s="165">
        <f t="shared" ca="1" si="27"/>
        <v>0</v>
      </c>
      <c r="H96" s="165">
        <f t="shared" ca="1" si="28"/>
        <v>0</v>
      </c>
      <c r="I96" s="165">
        <f t="shared" ca="1" si="29"/>
        <v>0</v>
      </c>
      <c r="J96" s="165">
        <f t="shared" ca="1" si="30"/>
        <v>0</v>
      </c>
      <c r="K96" s="165">
        <f t="shared" ca="1" si="31"/>
        <v>0</v>
      </c>
      <c r="L96" s="165">
        <f t="shared" ca="1" si="32"/>
        <v>0</v>
      </c>
      <c r="M96" s="165">
        <f t="shared" ca="1" si="33"/>
        <v>0</v>
      </c>
      <c r="N96" s="165">
        <f t="shared" ca="1" si="34"/>
        <v>0</v>
      </c>
      <c r="O96" s="165">
        <f t="shared" ca="1" si="35"/>
        <v>0</v>
      </c>
      <c r="P96" s="165">
        <f t="shared" ca="1" si="36"/>
        <v>0</v>
      </c>
      <c r="Q96" s="165">
        <f t="shared" ca="1" si="37"/>
        <v>0</v>
      </c>
      <c r="R96" s="165">
        <f t="shared" ca="1" si="38"/>
        <v>0</v>
      </c>
      <c r="S96" s="165" t="str">
        <f t="shared" ca="1" si="39"/>
        <v/>
      </c>
      <c r="T96" s="168">
        <f t="shared" ca="1" si="44"/>
        <v>0</v>
      </c>
      <c r="U96" s="168">
        <f t="shared" ca="1" si="45"/>
        <v>0</v>
      </c>
      <c r="V96" s="168">
        <f t="shared" ca="1" si="46"/>
        <v>0</v>
      </c>
      <c r="W96" s="168">
        <f t="shared" ca="1" si="47"/>
        <v>0</v>
      </c>
      <c r="X96" s="165">
        <f t="shared" si="40"/>
        <v>4</v>
      </c>
      <c r="Y96" s="165" t="str">
        <f t="shared" ca="1" si="48"/>
        <v>,  - Riverside 12/15/2017</v>
      </c>
      <c r="Z96" s="165" t="str">
        <f t="shared" ca="1" si="49"/>
        <v/>
      </c>
      <c r="AA96" s="225" t="str">
        <f>Season_Summary!$P$1</f>
        <v>2A BB</v>
      </c>
    </row>
    <row r="97" spans="1:27" x14ac:dyDescent="0.2">
      <c r="A97" s="165" t="str">
        <f t="shared" ca="1" si="41"/>
        <v xml:space="preserve">, </v>
      </c>
      <c r="B97" s="165" t="str">
        <f>Roster!$B$1</f>
        <v>Upton</v>
      </c>
      <c r="C97" s="165" t="str">
        <f t="shared" ca="1" si="42"/>
        <v>Riverside</v>
      </c>
      <c r="D97" s="175">
        <f t="shared" ca="1" si="43"/>
        <v>43084</v>
      </c>
      <c r="E97" s="165">
        <f t="shared" ca="1" si="25"/>
        <v>0</v>
      </c>
      <c r="F97" s="165">
        <f t="shared" ca="1" si="26"/>
        <v>0</v>
      </c>
      <c r="G97" s="165">
        <f t="shared" ca="1" si="27"/>
        <v>0</v>
      </c>
      <c r="H97" s="165">
        <f t="shared" ca="1" si="28"/>
        <v>0</v>
      </c>
      <c r="I97" s="165">
        <f t="shared" ca="1" si="29"/>
        <v>0</v>
      </c>
      <c r="J97" s="165">
        <f t="shared" ca="1" si="30"/>
        <v>0</v>
      </c>
      <c r="K97" s="165">
        <f t="shared" ca="1" si="31"/>
        <v>0</v>
      </c>
      <c r="L97" s="165">
        <f t="shared" ca="1" si="32"/>
        <v>0</v>
      </c>
      <c r="M97" s="165">
        <f t="shared" ca="1" si="33"/>
        <v>0</v>
      </c>
      <c r="N97" s="165">
        <f t="shared" ca="1" si="34"/>
        <v>0</v>
      </c>
      <c r="O97" s="165">
        <f t="shared" ca="1" si="35"/>
        <v>0</v>
      </c>
      <c r="P97" s="165">
        <f t="shared" ca="1" si="36"/>
        <v>0</v>
      </c>
      <c r="Q97" s="165">
        <f t="shared" ca="1" si="37"/>
        <v>0</v>
      </c>
      <c r="R97" s="165">
        <f t="shared" ca="1" si="38"/>
        <v>0</v>
      </c>
      <c r="S97" s="165" t="str">
        <f t="shared" ca="1" si="39"/>
        <v/>
      </c>
      <c r="T97" s="168">
        <f t="shared" ca="1" si="44"/>
        <v>0</v>
      </c>
      <c r="U97" s="168">
        <f t="shared" ca="1" si="45"/>
        <v>0</v>
      </c>
      <c r="V97" s="168">
        <f t="shared" ca="1" si="46"/>
        <v>0</v>
      </c>
      <c r="W97" s="168">
        <f t="shared" ca="1" si="47"/>
        <v>0</v>
      </c>
      <c r="X97" s="165">
        <f t="shared" si="40"/>
        <v>4</v>
      </c>
      <c r="Y97" s="165" t="str">
        <f t="shared" ca="1" si="48"/>
        <v>,  - Riverside 12/15/2017</v>
      </c>
      <c r="Z97" s="165" t="str">
        <f t="shared" ca="1" si="49"/>
        <v/>
      </c>
      <c r="AA97" s="225" t="str">
        <f>Season_Summary!$P$1</f>
        <v>2A BB</v>
      </c>
    </row>
    <row r="98" spans="1:27" x14ac:dyDescent="0.2">
      <c r="A98" s="165" t="str">
        <f t="shared" ca="1" si="41"/>
        <v xml:space="preserve">, </v>
      </c>
      <c r="B98" s="165" t="str">
        <f>Roster!$B$1</f>
        <v>Upton</v>
      </c>
      <c r="C98" s="165" t="str">
        <f t="shared" ca="1" si="42"/>
        <v>Riverside</v>
      </c>
      <c r="D98" s="175">
        <f t="shared" ca="1" si="43"/>
        <v>43084</v>
      </c>
      <c r="E98" s="165">
        <f t="shared" ca="1" si="25"/>
        <v>0</v>
      </c>
      <c r="F98" s="165">
        <f t="shared" ca="1" si="26"/>
        <v>0</v>
      </c>
      <c r="G98" s="165">
        <f t="shared" ca="1" si="27"/>
        <v>0</v>
      </c>
      <c r="H98" s="165">
        <f t="shared" ca="1" si="28"/>
        <v>0</v>
      </c>
      <c r="I98" s="165">
        <f t="shared" ca="1" si="29"/>
        <v>0</v>
      </c>
      <c r="J98" s="165">
        <f t="shared" ca="1" si="30"/>
        <v>0</v>
      </c>
      <c r="K98" s="165">
        <f t="shared" ca="1" si="31"/>
        <v>0</v>
      </c>
      <c r="L98" s="165">
        <f t="shared" ca="1" si="32"/>
        <v>0</v>
      </c>
      <c r="M98" s="165">
        <f t="shared" ca="1" si="33"/>
        <v>0</v>
      </c>
      <c r="N98" s="165">
        <f t="shared" ca="1" si="34"/>
        <v>0</v>
      </c>
      <c r="O98" s="165">
        <f t="shared" ca="1" si="35"/>
        <v>0</v>
      </c>
      <c r="P98" s="165">
        <f t="shared" ca="1" si="36"/>
        <v>0</v>
      </c>
      <c r="Q98" s="165">
        <f t="shared" ca="1" si="37"/>
        <v>0</v>
      </c>
      <c r="R98" s="165">
        <f t="shared" ca="1" si="38"/>
        <v>0</v>
      </c>
      <c r="S98" s="165" t="str">
        <f t="shared" ca="1" si="39"/>
        <v/>
      </c>
      <c r="T98" s="168">
        <f t="shared" ca="1" si="44"/>
        <v>0</v>
      </c>
      <c r="U98" s="168">
        <f t="shared" ca="1" si="45"/>
        <v>0</v>
      </c>
      <c r="V98" s="168">
        <f t="shared" ca="1" si="46"/>
        <v>0</v>
      </c>
      <c r="W98" s="168">
        <f t="shared" ca="1" si="47"/>
        <v>0</v>
      </c>
      <c r="X98" s="165">
        <f t="shared" si="40"/>
        <v>4</v>
      </c>
      <c r="Y98" s="165" t="str">
        <f t="shared" ca="1" si="48"/>
        <v>,  - Riverside 12/15/2017</v>
      </c>
      <c r="Z98" s="165" t="str">
        <f t="shared" ca="1" si="49"/>
        <v/>
      </c>
      <c r="AA98" s="225" t="str">
        <f>Season_Summary!$P$1</f>
        <v>2A BB</v>
      </c>
    </row>
    <row r="99" spans="1:27" x14ac:dyDescent="0.2">
      <c r="A99" s="165" t="str">
        <f t="shared" ca="1" si="41"/>
        <v xml:space="preserve">, </v>
      </c>
      <c r="B99" s="165" t="str">
        <f>Roster!$B$1</f>
        <v>Upton</v>
      </c>
      <c r="C99" s="165" t="str">
        <f t="shared" ca="1" si="42"/>
        <v>Riverside</v>
      </c>
      <c r="D99" s="175">
        <f t="shared" ca="1" si="43"/>
        <v>43084</v>
      </c>
      <c r="E99" s="165">
        <f t="shared" ca="1" si="25"/>
        <v>0</v>
      </c>
      <c r="F99" s="165">
        <f t="shared" ca="1" si="26"/>
        <v>0</v>
      </c>
      <c r="G99" s="165">
        <f t="shared" ca="1" si="27"/>
        <v>0</v>
      </c>
      <c r="H99" s="165">
        <f t="shared" ca="1" si="28"/>
        <v>0</v>
      </c>
      <c r="I99" s="165">
        <f t="shared" ca="1" si="29"/>
        <v>0</v>
      </c>
      <c r="J99" s="165">
        <f t="shared" ca="1" si="30"/>
        <v>0</v>
      </c>
      <c r="K99" s="165">
        <f t="shared" ca="1" si="31"/>
        <v>0</v>
      </c>
      <c r="L99" s="165">
        <f t="shared" ca="1" si="32"/>
        <v>0</v>
      </c>
      <c r="M99" s="165">
        <f t="shared" ca="1" si="33"/>
        <v>0</v>
      </c>
      <c r="N99" s="165">
        <f t="shared" ca="1" si="34"/>
        <v>0</v>
      </c>
      <c r="O99" s="165">
        <f t="shared" ca="1" si="35"/>
        <v>0</v>
      </c>
      <c r="P99" s="165">
        <f t="shared" ca="1" si="36"/>
        <v>0</v>
      </c>
      <c r="Q99" s="165">
        <f t="shared" ca="1" si="37"/>
        <v>0</v>
      </c>
      <c r="R99" s="165">
        <f t="shared" ca="1" si="38"/>
        <v>0</v>
      </c>
      <c r="S99" s="165" t="str">
        <f t="shared" ca="1" si="39"/>
        <v/>
      </c>
      <c r="T99" s="168">
        <f t="shared" ca="1" si="44"/>
        <v>0</v>
      </c>
      <c r="U99" s="168">
        <f t="shared" ca="1" si="45"/>
        <v>0</v>
      </c>
      <c r="V99" s="168">
        <f t="shared" ca="1" si="46"/>
        <v>0</v>
      </c>
      <c r="W99" s="168">
        <f t="shared" ca="1" si="47"/>
        <v>0</v>
      </c>
      <c r="X99" s="165">
        <f t="shared" si="40"/>
        <v>4</v>
      </c>
      <c r="Y99" s="165" t="str">
        <f t="shared" ca="1" si="48"/>
        <v>,  - Riverside 12/15/2017</v>
      </c>
      <c r="Z99" s="165" t="str">
        <f t="shared" ca="1" si="49"/>
        <v/>
      </c>
      <c r="AA99" s="225" t="str">
        <f>Season_Summary!$P$1</f>
        <v>2A BB</v>
      </c>
    </row>
    <row r="100" spans="1:27" x14ac:dyDescent="0.2">
      <c r="A100" s="165" t="str">
        <f t="shared" ca="1" si="41"/>
        <v xml:space="preserve">, </v>
      </c>
      <c r="B100" s="165" t="str">
        <f>Roster!$B$1</f>
        <v>Upton</v>
      </c>
      <c r="C100" s="165" t="str">
        <f t="shared" ca="1" si="42"/>
        <v>Riverside</v>
      </c>
      <c r="D100" s="175">
        <f t="shared" ca="1" si="43"/>
        <v>43084</v>
      </c>
      <c r="E100" s="165">
        <f t="shared" ca="1" si="25"/>
        <v>0</v>
      </c>
      <c r="F100" s="165">
        <f t="shared" ca="1" si="26"/>
        <v>0</v>
      </c>
      <c r="G100" s="165">
        <f t="shared" ca="1" si="27"/>
        <v>0</v>
      </c>
      <c r="H100" s="165">
        <f t="shared" ca="1" si="28"/>
        <v>0</v>
      </c>
      <c r="I100" s="165">
        <f t="shared" ca="1" si="29"/>
        <v>0</v>
      </c>
      <c r="J100" s="165">
        <f t="shared" ca="1" si="30"/>
        <v>0</v>
      </c>
      <c r="K100" s="165">
        <f t="shared" ca="1" si="31"/>
        <v>0</v>
      </c>
      <c r="L100" s="165">
        <f t="shared" ca="1" si="32"/>
        <v>0</v>
      </c>
      <c r="M100" s="165">
        <f t="shared" ca="1" si="33"/>
        <v>0</v>
      </c>
      <c r="N100" s="165">
        <f t="shared" ca="1" si="34"/>
        <v>0</v>
      </c>
      <c r="O100" s="165">
        <f t="shared" ca="1" si="35"/>
        <v>0</v>
      </c>
      <c r="P100" s="165">
        <f t="shared" ca="1" si="36"/>
        <v>0</v>
      </c>
      <c r="Q100" s="165">
        <f t="shared" ca="1" si="37"/>
        <v>0</v>
      </c>
      <c r="R100" s="165">
        <f t="shared" ca="1" si="38"/>
        <v>0</v>
      </c>
      <c r="S100" s="165" t="str">
        <f t="shared" ca="1" si="39"/>
        <v/>
      </c>
      <c r="T100" s="168">
        <f t="shared" ca="1" si="44"/>
        <v>0</v>
      </c>
      <c r="U100" s="168">
        <f t="shared" ca="1" si="45"/>
        <v>0</v>
      </c>
      <c r="V100" s="168">
        <f t="shared" ca="1" si="46"/>
        <v>0</v>
      </c>
      <c r="W100" s="168">
        <f t="shared" ca="1" si="47"/>
        <v>0</v>
      </c>
      <c r="X100" s="165">
        <f t="shared" si="40"/>
        <v>4</v>
      </c>
      <c r="Y100" s="165" t="str">
        <f t="shared" ca="1" si="48"/>
        <v>,  - Riverside 12/15/2017</v>
      </c>
      <c r="Z100" s="165" t="str">
        <f t="shared" ca="1" si="49"/>
        <v/>
      </c>
      <c r="AA100" s="225" t="str">
        <f>Season_Summary!$P$1</f>
        <v>2A BB</v>
      </c>
    </row>
    <row r="101" spans="1:27" x14ac:dyDescent="0.2">
      <c r="A101" s="165" t="str">
        <f t="shared" ca="1" si="41"/>
        <v xml:space="preserve">, </v>
      </c>
      <c r="B101" s="165" t="str">
        <f>Roster!$B$1</f>
        <v>Upton</v>
      </c>
      <c r="C101" s="165" t="str">
        <f t="shared" ca="1" si="42"/>
        <v>Riverside</v>
      </c>
      <c r="D101" s="175">
        <f t="shared" ca="1" si="43"/>
        <v>43084</v>
      </c>
      <c r="E101" s="165">
        <f t="shared" ca="1" si="25"/>
        <v>0</v>
      </c>
      <c r="F101" s="165">
        <f t="shared" ca="1" si="26"/>
        <v>0</v>
      </c>
      <c r="G101" s="165">
        <f t="shared" ca="1" si="27"/>
        <v>0</v>
      </c>
      <c r="H101" s="165">
        <f t="shared" ca="1" si="28"/>
        <v>0</v>
      </c>
      <c r="I101" s="165">
        <f t="shared" ca="1" si="29"/>
        <v>0</v>
      </c>
      <c r="J101" s="165">
        <f t="shared" ca="1" si="30"/>
        <v>0</v>
      </c>
      <c r="K101" s="165">
        <f t="shared" ca="1" si="31"/>
        <v>0</v>
      </c>
      <c r="L101" s="165">
        <f t="shared" ca="1" si="32"/>
        <v>0</v>
      </c>
      <c r="M101" s="165">
        <f t="shared" ca="1" si="33"/>
        <v>0</v>
      </c>
      <c r="N101" s="165">
        <f t="shared" ca="1" si="34"/>
        <v>0</v>
      </c>
      <c r="O101" s="165">
        <f t="shared" ca="1" si="35"/>
        <v>0</v>
      </c>
      <c r="P101" s="165">
        <f t="shared" ca="1" si="36"/>
        <v>0</v>
      </c>
      <c r="Q101" s="165">
        <f t="shared" ca="1" si="37"/>
        <v>0</v>
      </c>
      <c r="R101" s="165">
        <f t="shared" ca="1" si="38"/>
        <v>0</v>
      </c>
      <c r="S101" s="165" t="str">
        <f t="shared" ca="1" si="39"/>
        <v/>
      </c>
      <c r="T101" s="168">
        <f t="shared" ca="1" si="44"/>
        <v>0</v>
      </c>
      <c r="U101" s="168">
        <f t="shared" ca="1" si="45"/>
        <v>0</v>
      </c>
      <c r="V101" s="168">
        <f t="shared" ca="1" si="46"/>
        <v>0</v>
      </c>
      <c r="W101" s="168">
        <f t="shared" ca="1" si="47"/>
        <v>0</v>
      </c>
      <c r="X101" s="165">
        <f t="shared" si="40"/>
        <v>4</v>
      </c>
      <c r="Y101" s="165" t="str">
        <f t="shared" ca="1" si="48"/>
        <v>,  - Riverside 12/15/2017</v>
      </c>
      <c r="Z101" s="165" t="str">
        <f t="shared" ca="1" si="49"/>
        <v/>
      </c>
      <c r="AA101" s="225" t="str">
        <f>Season_Summary!$P$1</f>
        <v>2A BB</v>
      </c>
    </row>
    <row r="102" spans="1:27" x14ac:dyDescent="0.2">
      <c r="A102" s="165" t="str">
        <f t="shared" ca="1" si="41"/>
        <v xml:space="preserve">Team, </v>
      </c>
      <c r="B102" s="165" t="str">
        <f>Roster!$B$1</f>
        <v>Upton</v>
      </c>
      <c r="C102" s="165" t="str">
        <f t="shared" ca="1" si="42"/>
        <v>Riverside</v>
      </c>
      <c r="D102" s="175">
        <f t="shared" ca="1" si="43"/>
        <v>43084</v>
      </c>
      <c r="E102" s="165">
        <f t="shared" ca="1" si="25"/>
        <v>0</v>
      </c>
      <c r="F102" s="165">
        <f t="shared" ca="1" si="26"/>
        <v>0</v>
      </c>
      <c r="G102" s="165">
        <f t="shared" ca="1" si="27"/>
        <v>0</v>
      </c>
      <c r="H102" s="165">
        <f t="shared" ca="1" si="28"/>
        <v>0</v>
      </c>
      <c r="I102" s="165">
        <f t="shared" ca="1" si="29"/>
        <v>0</v>
      </c>
      <c r="J102" s="165">
        <f t="shared" ca="1" si="30"/>
        <v>0</v>
      </c>
      <c r="K102" s="165">
        <f t="shared" ca="1" si="31"/>
        <v>0</v>
      </c>
      <c r="L102" s="165">
        <f t="shared" ca="1" si="32"/>
        <v>0</v>
      </c>
      <c r="M102" s="165">
        <f t="shared" ca="1" si="33"/>
        <v>0</v>
      </c>
      <c r="N102" s="165">
        <f t="shared" ca="1" si="34"/>
        <v>0</v>
      </c>
      <c r="O102" s="165">
        <f t="shared" ca="1" si="35"/>
        <v>0</v>
      </c>
      <c r="P102" s="165">
        <f t="shared" ca="1" si="36"/>
        <v>0</v>
      </c>
      <c r="Q102" s="165">
        <f t="shared" ca="1" si="37"/>
        <v>0</v>
      </c>
      <c r="R102" s="165">
        <f t="shared" ca="1" si="38"/>
        <v>0</v>
      </c>
      <c r="S102" s="165" t="str">
        <f t="shared" ca="1" si="39"/>
        <v/>
      </c>
      <c r="T102" s="168">
        <f t="shared" ca="1" si="44"/>
        <v>0</v>
      </c>
      <c r="U102" s="168">
        <f t="shared" ca="1" si="45"/>
        <v>0</v>
      </c>
      <c r="V102" s="168">
        <f t="shared" ca="1" si="46"/>
        <v>0</v>
      </c>
      <c r="W102" s="168">
        <f t="shared" ca="1" si="47"/>
        <v>0</v>
      </c>
      <c r="X102" s="165">
        <f t="shared" si="40"/>
        <v>4</v>
      </c>
      <c r="Y102" s="165" t="str">
        <f t="shared" ca="1" si="48"/>
        <v>Team,  - Riverside 12/15/2017</v>
      </c>
      <c r="Z102" s="165" t="str">
        <f t="shared" ca="1" si="49"/>
        <v/>
      </c>
      <c r="AA102" s="225" t="str">
        <f>Season_Summary!$P$1</f>
        <v>2A BB</v>
      </c>
    </row>
    <row r="103" spans="1:27" x14ac:dyDescent="0.2">
      <c r="A103" s="165" t="str">
        <f t="shared" ca="1" si="41"/>
        <v>Payton Watt, 24</v>
      </c>
      <c r="B103" s="165" t="str">
        <f>Roster!$B$1</f>
        <v>Upton</v>
      </c>
      <c r="C103" s="165" t="str">
        <f t="shared" ca="1" si="42"/>
        <v>Cokeville</v>
      </c>
      <c r="D103" s="175">
        <f t="shared" ca="1" si="43"/>
        <v>43084</v>
      </c>
      <c r="E103" s="165">
        <f t="shared" ca="1" si="25"/>
        <v>1</v>
      </c>
      <c r="F103" s="165">
        <f t="shared" ca="1" si="26"/>
        <v>5</v>
      </c>
      <c r="G103" s="165">
        <f t="shared" ca="1" si="27"/>
        <v>10</v>
      </c>
      <c r="H103" s="165">
        <f t="shared" ca="1" si="28"/>
        <v>2</v>
      </c>
      <c r="I103" s="165">
        <f t="shared" ca="1" si="29"/>
        <v>6</v>
      </c>
      <c r="J103" s="165">
        <f t="shared" ca="1" si="30"/>
        <v>0</v>
      </c>
      <c r="K103" s="165">
        <f t="shared" ca="1" si="31"/>
        <v>0</v>
      </c>
      <c r="L103" s="165">
        <f t="shared" ca="1" si="32"/>
        <v>1</v>
      </c>
      <c r="M103" s="165">
        <f t="shared" ca="1" si="33"/>
        <v>4</v>
      </c>
      <c r="N103" s="165">
        <f t="shared" ca="1" si="34"/>
        <v>3</v>
      </c>
      <c r="O103" s="165">
        <f t="shared" ca="1" si="35"/>
        <v>1</v>
      </c>
      <c r="P103" s="165">
        <f t="shared" ca="1" si="36"/>
        <v>0</v>
      </c>
      <c r="Q103" s="165">
        <f t="shared" ca="1" si="37"/>
        <v>1</v>
      </c>
      <c r="R103" s="165">
        <f t="shared" ca="1" si="38"/>
        <v>1</v>
      </c>
      <c r="S103" s="165">
        <f t="shared" ca="1" si="39"/>
        <v>19</v>
      </c>
      <c r="T103" s="168">
        <f t="shared" ca="1" si="44"/>
        <v>0.5</v>
      </c>
      <c r="U103" s="168">
        <f t="shared" ca="1" si="45"/>
        <v>0.33333333333333331</v>
      </c>
      <c r="V103" s="168">
        <f t="shared" ca="1" si="46"/>
        <v>0</v>
      </c>
      <c r="W103" s="168">
        <f t="shared" ca="1" si="47"/>
        <v>0.4375</v>
      </c>
      <c r="X103" s="165">
        <f t="shared" si="40"/>
        <v>5</v>
      </c>
      <c r="Y103" s="165" t="str">
        <f t="shared" ca="1" si="48"/>
        <v>Payton Watt, 24 - Cokeville 12/15/2017</v>
      </c>
      <c r="Z103" s="165" t="str">
        <f t="shared" ca="1" si="49"/>
        <v/>
      </c>
      <c r="AA103" s="225" t="str">
        <f>Season_Summary!$P$1</f>
        <v>2A BB</v>
      </c>
    </row>
    <row r="104" spans="1:27" x14ac:dyDescent="0.2">
      <c r="A104" s="165" t="str">
        <f t="shared" ca="1" si="41"/>
        <v>Dillon Barritt, 20</v>
      </c>
      <c r="B104" s="165" t="str">
        <f>Roster!$B$1</f>
        <v>Upton</v>
      </c>
      <c r="C104" s="165" t="str">
        <f t="shared" ca="1" si="42"/>
        <v>Cokeville</v>
      </c>
      <c r="D104" s="175">
        <f t="shared" ca="1" si="43"/>
        <v>43084</v>
      </c>
      <c r="E104" s="165">
        <f t="shared" ca="1" si="25"/>
        <v>1</v>
      </c>
      <c r="F104" s="165">
        <f t="shared" ca="1" si="26"/>
        <v>2</v>
      </c>
      <c r="G104" s="165">
        <f t="shared" ca="1" si="27"/>
        <v>6</v>
      </c>
      <c r="H104" s="165">
        <f t="shared" ca="1" si="28"/>
        <v>0</v>
      </c>
      <c r="I104" s="165">
        <f t="shared" ca="1" si="29"/>
        <v>3</v>
      </c>
      <c r="J104" s="165">
        <f t="shared" ca="1" si="30"/>
        <v>0</v>
      </c>
      <c r="K104" s="165">
        <f t="shared" ca="1" si="31"/>
        <v>0</v>
      </c>
      <c r="L104" s="165">
        <f t="shared" ca="1" si="32"/>
        <v>1</v>
      </c>
      <c r="M104" s="165">
        <f t="shared" ca="1" si="33"/>
        <v>6</v>
      </c>
      <c r="N104" s="165">
        <f t="shared" ca="1" si="34"/>
        <v>1</v>
      </c>
      <c r="O104" s="165">
        <f t="shared" ca="1" si="35"/>
        <v>1</v>
      </c>
      <c r="P104" s="165">
        <f t="shared" ca="1" si="36"/>
        <v>0</v>
      </c>
      <c r="Q104" s="165">
        <f t="shared" ca="1" si="37"/>
        <v>1</v>
      </c>
      <c r="R104" s="165">
        <f t="shared" ca="1" si="38"/>
        <v>1</v>
      </c>
      <c r="S104" s="165">
        <f t="shared" ca="1" si="39"/>
        <v>6</v>
      </c>
      <c r="T104" s="168">
        <f t="shared" ca="1" si="44"/>
        <v>0.33333333333333331</v>
      </c>
      <c r="U104" s="168">
        <f t="shared" ca="1" si="45"/>
        <v>0</v>
      </c>
      <c r="V104" s="168">
        <f t="shared" ca="1" si="46"/>
        <v>0</v>
      </c>
      <c r="W104" s="168">
        <f t="shared" ca="1" si="47"/>
        <v>0.22222222222222221</v>
      </c>
      <c r="X104" s="165">
        <f t="shared" si="40"/>
        <v>5</v>
      </c>
      <c r="Y104" s="165" t="str">
        <f t="shared" ca="1" si="48"/>
        <v>Dillon Barritt, 20 - Cokeville 12/15/2017</v>
      </c>
      <c r="Z104" s="165" t="str">
        <f t="shared" ca="1" si="49"/>
        <v/>
      </c>
      <c r="AA104" s="225" t="str">
        <f>Season_Summary!$P$1</f>
        <v>2A BB</v>
      </c>
    </row>
    <row r="105" spans="1:27" x14ac:dyDescent="0.2">
      <c r="A105" s="165" t="str">
        <f t="shared" ca="1" si="41"/>
        <v>Dawson Butts, 14</v>
      </c>
      <c r="B105" s="165" t="str">
        <f>Roster!$B$1</f>
        <v>Upton</v>
      </c>
      <c r="C105" s="165" t="str">
        <f t="shared" ca="1" si="42"/>
        <v>Cokeville</v>
      </c>
      <c r="D105" s="175">
        <f t="shared" ca="1" si="43"/>
        <v>43084</v>
      </c>
      <c r="E105" s="165">
        <f t="shared" ca="1" si="25"/>
        <v>1</v>
      </c>
      <c r="F105" s="165">
        <f t="shared" ca="1" si="26"/>
        <v>1</v>
      </c>
      <c r="G105" s="165">
        <f t="shared" ca="1" si="27"/>
        <v>1</v>
      </c>
      <c r="H105" s="165">
        <f t="shared" ca="1" si="28"/>
        <v>2</v>
      </c>
      <c r="I105" s="165">
        <f t="shared" ca="1" si="29"/>
        <v>2</v>
      </c>
      <c r="J105" s="165">
        <f t="shared" ca="1" si="30"/>
        <v>0</v>
      </c>
      <c r="K105" s="165">
        <f t="shared" ca="1" si="31"/>
        <v>2</v>
      </c>
      <c r="L105" s="165">
        <f t="shared" ca="1" si="32"/>
        <v>0</v>
      </c>
      <c r="M105" s="165">
        <f t="shared" ca="1" si="33"/>
        <v>1</v>
      </c>
      <c r="N105" s="165">
        <f t="shared" ca="1" si="34"/>
        <v>4</v>
      </c>
      <c r="O105" s="165">
        <f t="shared" ca="1" si="35"/>
        <v>0</v>
      </c>
      <c r="P105" s="165">
        <f t="shared" ca="1" si="36"/>
        <v>0</v>
      </c>
      <c r="Q105" s="165">
        <f t="shared" ca="1" si="37"/>
        <v>1</v>
      </c>
      <c r="R105" s="165">
        <f t="shared" ca="1" si="38"/>
        <v>1</v>
      </c>
      <c r="S105" s="165">
        <f t="shared" ca="1" si="39"/>
        <v>7</v>
      </c>
      <c r="T105" s="168">
        <f t="shared" ca="1" si="44"/>
        <v>0</v>
      </c>
      <c r="U105" s="168">
        <f t="shared" ca="1" si="45"/>
        <v>0</v>
      </c>
      <c r="V105" s="168">
        <f t="shared" ca="1" si="46"/>
        <v>0</v>
      </c>
      <c r="W105" s="168">
        <f t="shared" ca="1" si="47"/>
        <v>0</v>
      </c>
      <c r="X105" s="165">
        <f t="shared" si="40"/>
        <v>5</v>
      </c>
      <c r="Y105" s="165" t="str">
        <f t="shared" ca="1" si="48"/>
        <v>Dawson Butts, 14 - Cokeville 12/15/2017</v>
      </c>
      <c r="Z105" s="165" t="str">
        <f t="shared" ca="1" si="49"/>
        <v/>
      </c>
      <c r="AA105" s="225" t="str">
        <f>Season_Summary!$P$1</f>
        <v>2A BB</v>
      </c>
    </row>
    <row r="106" spans="1:27" x14ac:dyDescent="0.2">
      <c r="A106" s="165" t="str">
        <f t="shared" ca="1" si="41"/>
        <v>Jayden Caylor, 12</v>
      </c>
      <c r="B106" s="165" t="str">
        <f>Roster!$B$1</f>
        <v>Upton</v>
      </c>
      <c r="C106" s="165" t="str">
        <f t="shared" ca="1" si="42"/>
        <v>Cokeville</v>
      </c>
      <c r="D106" s="175">
        <f t="shared" ca="1" si="43"/>
        <v>43084</v>
      </c>
      <c r="E106" s="165">
        <f t="shared" ca="1" si="25"/>
        <v>1</v>
      </c>
      <c r="F106" s="165">
        <f t="shared" ca="1" si="26"/>
        <v>0</v>
      </c>
      <c r="G106" s="165">
        <f t="shared" ca="1" si="27"/>
        <v>1</v>
      </c>
      <c r="H106" s="165">
        <f t="shared" ca="1" si="28"/>
        <v>0</v>
      </c>
      <c r="I106" s="165">
        <f t="shared" ca="1" si="29"/>
        <v>4</v>
      </c>
      <c r="J106" s="165">
        <f t="shared" ca="1" si="30"/>
        <v>1</v>
      </c>
      <c r="K106" s="165">
        <f t="shared" ca="1" si="31"/>
        <v>2</v>
      </c>
      <c r="L106" s="165">
        <f t="shared" ca="1" si="32"/>
        <v>2</v>
      </c>
      <c r="M106" s="165">
        <f t="shared" ca="1" si="33"/>
        <v>3</v>
      </c>
      <c r="N106" s="165">
        <f t="shared" ca="1" si="34"/>
        <v>2</v>
      </c>
      <c r="O106" s="165">
        <f t="shared" ca="1" si="35"/>
        <v>4</v>
      </c>
      <c r="P106" s="165">
        <f t="shared" ca="1" si="36"/>
        <v>1</v>
      </c>
      <c r="Q106" s="165">
        <f t="shared" ca="1" si="37"/>
        <v>3</v>
      </c>
      <c r="R106" s="165">
        <f t="shared" ca="1" si="38"/>
        <v>0</v>
      </c>
      <c r="S106" s="165">
        <f t="shared" ca="1" si="39"/>
        <v>1</v>
      </c>
      <c r="T106" s="168">
        <f t="shared" ca="1" si="44"/>
        <v>0</v>
      </c>
      <c r="U106" s="168">
        <f t="shared" ca="1" si="45"/>
        <v>0</v>
      </c>
      <c r="V106" s="168">
        <f t="shared" ca="1" si="46"/>
        <v>0</v>
      </c>
      <c r="W106" s="168">
        <f t="shared" ca="1" si="47"/>
        <v>0</v>
      </c>
      <c r="X106" s="165">
        <f t="shared" si="40"/>
        <v>5</v>
      </c>
      <c r="Y106" s="165" t="str">
        <f t="shared" ca="1" si="48"/>
        <v>Jayden Caylor, 12 - Cokeville 12/15/2017</v>
      </c>
      <c r="Z106" s="165" t="str">
        <f t="shared" ca="1" si="49"/>
        <v/>
      </c>
      <c r="AA106" s="225" t="str">
        <f>Season_Summary!$P$1</f>
        <v>2A BB</v>
      </c>
    </row>
    <row r="107" spans="1:27" x14ac:dyDescent="0.2">
      <c r="A107" s="165" t="str">
        <f t="shared" ca="1" si="41"/>
        <v>Clayton Louderback, 23</v>
      </c>
      <c r="B107" s="165" t="str">
        <f>Roster!$B$1</f>
        <v>Upton</v>
      </c>
      <c r="C107" s="165" t="str">
        <f t="shared" ca="1" si="42"/>
        <v>Cokeville</v>
      </c>
      <c r="D107" s="175">
        <f t="shared" ca="1" si="43"/>
        <v>43084</v>
      </c>
      <c r="E107" s="165">
        <f t="shared" ca="1" si="25"/>
        <v>1</v>
      </c>
      <c r="F107" s="165">
        <f t="shared" ca="1" si="26"/>
        <v>1</v>
      </c>
      <c r="G107" s="165">
        <f t="shared" ca="1" si="27"/>
        <v>2</v>
      </c>
      <c r="H107" s="165">
        <f t="shared" ca="1" si="28"/>
        <v>6</v>
      </c>
      <c r="I107" s="165">
        <f t="shared" ca="1" si="29"/>
        <v>10</v>
      </c>
      <c r="J107" s="165">
        <f t="shared" ca="1" si="30"/>
        <v>1</v>
      </c>
      <c r="K107" s="165">
        <f t="shared" ca="1" si="31"/>
        <v>2</v>
      </c>
      <c r="L107" s="165">
        <f t="shared" ca="1" si="32"/>
        <v>1</v>
      </c>
      <c r="M107" s="165">
        <f t="shared" ca="1" si="33"/>
        <v>5</v>
      </c>
      <c r="N107" s="165">
        <f t="shared" ca="1" si="34"/>
        <v>2</v>
      </c>
      <c r="O107" s="165">
        <f t="shared" ca="1" si="35"/>
        <v>2</v>
      </c>
      <c r="P107" s="165">
        <f t="shared" ca="1" si="36"/>
        <v>0</v>
      </c>
      <c r="Q107" s="165">
        <f t="shared" ca="1" si="37"/>
        <v>5</v>
      </c>
      <c r="R107" s="165">
        <f t="shared" ca="1" si="38"/>
        <v>4</v>
      </c>
      <c r="S107" s="165">
        <f t="shared" ca="1" si="39"/>
        <v>16</v>
      </c>
      <c r="T107" s="168">
        <f t="shared" ca="1" si="44"/>
        <v>0</v>
      </c>
      <c r="U107" s="168">
        <f t="shared" ca="1" si="45"/>
        <v>0.6</v>
      </c>
      <c r="V107" s="168">
        <f t="shared" ca="1" si="46"/>
        <v>0</v>
      </c>
      <c r="W107" s="168">
        <f t="shared" ca="1" si="47"/>
        <v>0.58333333333333337</v>
      </c>
      <c r="X107" s="165">
        <f t="shared" si="40"/>
        <v>5</v>
      </c>
      <c r="Y107" s="165" t="str">
        <f t="shared" ca="1" si="48"/>
        <v>Clayton Louderback, 23 - Cokeville 12/15/2017</v>
      </c>
      <c r="Z107" s="165" t="str">
        <f t="shared" ca="1" si="49"/>
        <v/>
      </c>
      <c r="AA107" s="225" t="str">
        <f>Season_Summary!$P$1</f>
        <v>2A BB</v>
      </c>
    </row>
    <row r="108" spans="1:27" x14ac:dyDescent="0.2">
      <c r="A108" s="165" t="str">
        <f t="shared" ca="1" si="41"/>
        <v>Jess Claycomb, 10</v>
      </c>
      <c r="B108" s="165" t="str">
        <f>Roster!$B$1</f>
        <v>Upton</v>
      </c>
      <c r="C108" s="165" t="str">
        <f t="shared" ca="1" si="42"/>
        <v>Cokeville</v>
      </c>
      <c r="D108" s="175">
        <f t="shared" ca="1" si="43"/>
        <v>43084</v>
      </c>
      <c r="E108" s="165">
        <f t="shared" ca="1" si="25"/>
        <v>1</v>
      </c>
      <c r="F108" s="165">
        <f t="shared" ca="1" si="26"/>
        <v>1</v>
      </c>
      <c r="G108" s="165">
        <f t="shared" ca="1" si="27"/>
        <v>1</v>
      </c>
      <c r="H108" s="165">
        <f t="shared" ca="1" si="28"/>
        <v>3</v>
      </c>
      <c r="I108" s="165">
        <f t="shared" ca="1" si="29"/>
        <v>3</v>
      </c>
      <c r="J108" s="165">
        <f t="shared" ca="1" si="30"/>
        <v>0</v>
      </c>
      <c r="K108" s="165">
        <f t="shared" ca="1" si="31"/>
        <v>1</v>
      </c>
      <c r="L108" s="165">
        <f t="shared" ca="1" si="32"/>
        <v>1</v>
      </c>
      <c r="M108" s="165">
        <f t="shared" ca="1" si="33"/>
        <v>1</v>
      </c>
      <c r="N108" s="165">
        <f t="shared" ca="1" si="34"/>
        <v>4</v>
      </c>
      <c r="O108" s="165">
        <f t="shared" ca="1" si="35"/>
        <v>2</v>
      </c>
      <c r="P108" s="165">
        <f t="shared" ca="1" si="36"/>
        <v>0</v>
      </c>
      <c r="Q108" s="165">
        <f t="shared" ca="1" si="37"/>
        <v>0</v>
      </c>
      <c r="R108" s="165">
        <f t="shared" ca="1" si="38"/>
        <v>1</v>
      </c>
      <c r="S108" s="165">
        <f t="shared" ca="1" si="39"/>
        <v>9</v>
      </c>
      <c r="T108" s="168">
        <f t="shared" ca="1" si="44"/>
        <v>0</v>
      </c>
      <c r="U108" s="168">
        <f t="shared" ca="1" si="45"/>
        <v>0</v>
      </c>
      <c r="V108" s="168">
        <f t="shared" ca="1" si="46"/>
        <v>0</v>
      </c>
      <c r="W108" s="168">
        <f t="shared" ca="1" si="47"/>
        <v>0</v>
      </c>
      <c r="X108" s="165">
        <f t="shared" si="40"/>
        <v>5</v>
      </c>
      <c r="Y108" s="165" t="str">
        <f t="shared" ca="1" si="48"/>
        <v>Jess Claycomb, 10 - Cokeville 12/15/2017</v>
      </c>
      <c r="Z108" s="165" t="str">
        <f t="shared" ca="1" si="49"/>
        <v/>
      </c>
      <c r="AA108" s="225" t="str">
        <f>Season_Summary!$P$1</f>
        <v>2A BB</v>
      </c>
    </row>
    <row r="109" spans="1:27" x14ac:dyDescent="0.2">
      <c r="A109" s="165" t="str">
        <f t="shared" ca="1" si="41"/>
        <v>Maxx Cowger, 4</v>
      </c>
      <c r="B109" s="165" t="str">
        <f>Roster!$B$1</f>
        <v>Upton</v>
      </c>
      <c r="C109" s="165" t="str">
        <f t="shared" ca="1" si="42"/>
        <v>Cokeville</v>
      </c>
      <c r="D109" s="175">
        <f t="shared" ca="1" si="43"/>
        <v>43084</v>
      </c>
      <c r="E109" s="165">
        <f t="shared" ca="1" si="25"/>
        <v>0</v>
      </c>
      <c r="F109" s="165">
        <f t="shared" ca="1" si="26"/>
        <v>0</v>
      </c>
      <c r="G109" s="165">
        <f t="shared" ca="1" si="27"/>
        <v>0</v>
      </c>
      <c r="H109" s="165">
        <f t="shared" ca="1" si="28"/>
        <v>0</v>
      </c>
      <c r="I109" s="165">
        <f t="shared" ca="1" si="29"/>
        <v>0</v>
      </c>
      <c r="J109" s="165">
        <f t="shared" ca="1" si="30"/>
        <v>0</v>
      </c>
      <c r="K109" s="165">
        <f t="shared" ca="1" si="31"/>
        <v>0</v>
      </c>
      <c r="L109" s="165">
        <f t="shared" ca="1" si="32"/>
        <v>0</v>
      </c>
      <c r="M109" s="165">
        <f t="shared" ca="1" si="33"/>
        <v>0</v>
      </c>
      <c r="N109" s="165">
        <f t="shared" ca="1" si="34"/>
        <v>0</v>
      </c>
      <c r="O109" s="165">
        <f t="shared" ca="1" si="35"/>
        <v>0</v>
      </c>
      <c r="P109" s="165">
        <f t="shared" ca="1" si="36"/>
        <v>0</v>
      </c>
      <c r="Q109" s="165">
        <f t="shared" ca="1" si="37"/>
        <v>0</v>
      </c>
      <c r="R109" s="165">
        <f t="shared" ca="1" si="38"/>
        <v>0</v>
      </c>
      <c r="S109" s="165" t="str">
        <f t="shared" ca="1" si="39"/>
        <v/>
      </c>
      <c r="T109" s="168">
        <f t="shared" ca="1" si="44"/>
        <v>0</v>
      </c>
      <c r="U109" s="168">
        <f t="shared" ca="1" si="45"/>
        <v>0</v>
      </c>
      <c r="V109" s="168">
        <f t="shared" ca="1" si="46"/>
        <v>0</v>
      </c>
      <c r="W109" s="168">
        <f t="shared" ca="1" si="47"/>
        <v>0</v>
      </c>
      <c r="X109" s="165">
        <f t="shared" si="40"/>
        <v>5</v>
      </c>
      <c r="Y109" s="165" t="str">
        <f t="shared" ca="1" si="48"/>
        <v>Maxx Cowger, 4 - Cokeville 12/15/2017</v>
      </c>
      <c r="Z109" s="165" t="str">
        <f t="shared" ca="1" si="49"/>
        <v/>
      </c>
      <c r="AA109" s="225" t="str">
        <f>Season_Summary!$P$1</f>
        <v>2A BB</v>
      </c>
    </row>
    <row r="110" spans="1:27" x14ac:dyDescent="0.2">
      <c r="A110" s="165" t="str">
        <f t="shared" ca="1" si="41"/>
        <v>Brayden Bruce, 22</v>
      </c>
      <c r="B110" s="165" t="str">
        <f>Roster!$B$1</f>
        <v>Upton</v>
      </c>
      <c r="C110" s="165" t="str">
        <f t="shared" ca="1" si="42"/>
        <v>Cokeville</v>
      </c>
      <c r="D110" s="175">
        <f t="shared" ca="1" si="43"/>
        <v>43084</v>
      </c>
      <c r="E110" s="165">
        <f t="shared" ca="1" si="25"/>
        <v>1</v>
      </c>
      <c r="F110" s="165">
        <f t="shared" ca="1" si="26"/>
        <v>0</v>
      </c>
      <c r="G110" s="165">
        <f t="shared" ca="1" si="27"/>
        <v>2</v>
      </c>
      <c r="H110" s="165">
        <f t="shared" ca="1" si="28"/>
        <v>0</v>
      </c>
      <c r="I110" s="165">
        <f t="shared" ca="1" si="29"/>
        <v>0</v>
      </c>
      <c r="J110" s="165">
        <f t="shared" ca="1" si="30"/>
        <v>0</v>
      </c>
      <c r="K110" s="165">
        <f t="shared" ca="1" si="31"/>
        <v>0</v>
      </c>
      <c r="L110" s="165">
        <f t="shared" ca="1" si="32"/>
        <v>0</v>
      </c>
      <c r="M110" s="165">
        <f t="shared" ca="1" si="33"/>
        <v>2</v>
      </c>
      <c r="N110" s="165">
        <f t="shared" ca="1" si="34"/>
        <v>4</v>
      </c>
      <c r="O110" s="165">
        <f t="shared" ca="1" si="35"/>
        <v>0</v>
      </c>
      <c r="P110" s="165">
        <f t="shared" ca="1" si="36"/>
        <v>0</v>
      </c>
      <c r="Q110" s="165">
        <f t="shared" ca="1" si="37"/>
        <v>1</v>
      </c>
      <c r="R110" s="165">
        <f t="shared" ca="1" si="38"/>
        <v>1</v>
      </c>
      <c r="S110" s="165" t="str">
        <f t="shared" ca="1" si="39"/>
        <v/>
      </c>
      <c r="T110" s="168">
        <f t="shared" ca="1" si="44"/>
        <v>0</v>
      </c>
      <c r="U110" s="168">
        <f t="shared" ca="1" si="45"/>
        <v>0</v>
      </c>
      <c r="V110" s="168">
        <f t="shared" ca="1" si="46"/>
        <v>0</v>
      </c>
      <c r="W110" s="168">
        <f t="shared" ca="1" si="47"/>
        <v>0</v>
      </c>
      <c r="X110" s="165">
        <f t="shared" si="40"/>
        <v>5</v>
      </c>
      <c r="Y110" s="165" t="str">
        <f t="shared" ca="1" si="48"/>
        <v>Brayden Bruce, 22 - Cokeville 12/15/2017</v>
      </c>
      <c r="Z110" s="165" t="str">
        <f t="shared" ca="1" si="49"/>
        <v/>
      </c>
      <c r="AA110" s="225" t="str">
        <f>Season_Summary!$P$1</f>
        <v>2A BB</v>
      </c>
    </row>
    <row r="111" spans="1:27" x14ac:dyDescent="0.2">
      <c r="A111" s="165" t="str">
        <f t="shared" ca="1" si="41"/>
        <v>Jo Bishop, 30</v>
      </c>
      <c r="B111" s="165" t="str">
        <f>Roster!$B$1</f>
        <v>Upton</v>
      </c>
      <c r="C111" s="165" t="str">
        <f t="shared" ca="1" si="42"/>
        <v>Cokeville</v>
      </c>
      <c r="D111" s="175">
        <f t="shared" ca="1" si="43"/>
        <v>43084</v>
      </c>
      <c r="E111" s="165">
        <f t="shared" ca="1" si="25"/>
        <v>1</v>
      </c>
      <c r="F111" s="165">
        <f t="shared" ca="1" si="26"/>
        <v>0</v>
      </c>
      <c r="G111" s="165">
        <f t="shared" ca="1" si="27"/>
        <v>0</v>
      </c>
      <c r="H111" s="165">
        <f t="shared" ca="1" si="28"/>
        <v>0</v>
      </c>
      <c r="I111" s="165">
        <f t="shared" ca="1" si="29"/>
        <v>0</v>
      </c>
      <c r="J111" s="165">
        <f t="shared" ca="1" si="30"/>
        <v>0</v>
      </c>
      <c r="K111" s="165">
        <f t="shared" ca="1" si="31"/>
        <v>0</v>
      </c>
      <c r="L111" s="165">
        <f t="shared" ca="1" si="32"/>
        <v>0</v>
      </c>
      <c r="M111" s="165">
        <f t="shared" ca="1" si="33"/>
        <v>0</v>
      </c>
      <c r="N111" s="165">
        <f t="shared" ca="1" si="34"/>
        <v>0</v>
      </c>
      <c r="O111" s="165">
        <f t="shared" ca="1" si="35"/>
        <v>0</v>
      </c>
      <c r="P111" s="165">
        <f t="shared" ca="1" si="36"/>
        <v>0</v>
      </c>
      <c r="Q111" s="165">
        <f t="shared" ca="1" si="37"/>
        <v>1</v>
      </c>
      <c r="R111" s="165">
        <f t="shared" ca="1" si="38"/>
        <v>0</v>
      </c>
      <c r="S111" s="165" t="str">
        <f t="shared" ca="1" si="39"/>
        <v/>
      </c>
      <c r="T111" s="168">
        <f t="shared" ca="1" si="44"/>
        <v>0</v>
      </c>
      <c r="U111" s="168">
        <f t="shared" ca="1" si="45"/>
        <v>0</v>
      </c>
      <c r="V111" s="168">
        <f t="shared" ca="1" si="46"/>
        <v>0</v>
      </c>
      <c r="W111" s="168">
        <f t="shared" ca="1" si="47"/>
        <v>0</v>
      </c>
      <c r="X111" s="165">
        <f t="shared" si="40"/>
        <v>5</v>
      </c>
      <c r="Y111" s="165" t="str">
        <f t="shared" ca="1" si="48"/>
        <v>Jo Bishop, 30 - Cokeville 12/15/2017</v>
      </c>
      <c r="Z111" s="165" t="str">
        <f t="shared" ca="1" si="49"/>
        <v/>
      </c>
      <c r="AA111" s="225" t="str">
        <f>Season_Summary!$P$1</f>
        <v>2A BB</v>
      </c>
    </row>
    <row r="112" spans="1:27" x14ac:dyDescent="0.2">
      <c r="A112" s="165" t="str">
        <f t="shared" ca="1" si="41"/>
        <v>Nolan Turner, 33</v>
      </c>
      <c r="B112" s="165" t="str">
        <f>Roster!$B$1</f>
        <v>Upton</v>
      </c>
      <c r="C112" s="165" t="str">
        <f t="shared" ca="1" si="42"/>
        <v>Cokeville</v>
      </c>
      <c r="D112" s="175">
        <f t="shared" ca="1" si="43"/>
        <v>43084</v>
      </c>
      <c r="E112" s="165">
        <f t="shared" ca="1" si="25"/>
        <v>1</v>
      </c>
      <c r="F112" s="165">
        <f t="shared" ca="1" si="26"/>
        <v>0</v>
      </c>
      <c r="G112" s="165">
        <f t="shared" ca="1" si="27"/>
        <v>0</v>
      </c>
      <c r="H112" s="165">
        <f t="shared" ca="1" si="28"/>
        <v>0</v>
      </c>
      <c r="I112" s="165">
        <f t="shared" ca="1" si="29"/>
        <v>0</v>
      </c>
      <c r="J112" s="165">
        <f t="shared" ca="1" si="30"/>
        <v>0</v>
      </c>
      <c r="K112" s="165">
        <f t="shared" ca="1" si="31"/>
        <v>0</v>
      </c>
      <c r="L112" s="165">
        <f t="shared" ca="1" si="32"/>
        <v>0</v>
      </c>
      <c r="M112" s="165">
        <f t="shared" ca="1" si="33"/>
        <v>1</v>
      </c>
      <c r="N112" s="165">
        <f t="shared" ca="1" si="34"/>
        <v>0</v>
      </c>
      <c r="O112" s="165">
        <f t="shared" ca="1" si="35"/>
        <v>0</v>
      </c>
      <c r="P112" s="165">
        <f t="shared" ca="1" si="36"/>
        <v>0</v>
      </c>
      <c r="Q112" s="165">
        <f t="shared" ca="1" si="37"/>
        <v>1</v>
      </c>
      <c r="R112" s="165">
        <f t="shared" ca="1" si="38"/>
        <v>0</v>
      </c>
      <c r="S112" s="165" t="str">
        <f t="shared" ca="1" si="39"/>
        <v/>
      </c>
      <c r="T112" s="168">
        <f t="shared" ca="1" si="44"/>
        <v>0</v>
      </c>
      <c r="U112" s="168">
        <f t="shared" ca="1" si="45"/>
        <v>0</v>
      </c>
      <c r="V112" s="168">
        <f t="shared" ca="1" si="46"/>
        <v>0</v>
      </c>
      <c r="W112" s="168">
        <f t="shared" ca="1" si="47"/>
        <v>0</v>
      </c>
      <c r="X112" s="165">
        <f t="shared" si="40"/>
        <v>5</v>
      </c>
      <c r="Y112" s="165" t="str">
        <f t="shared" ca="1" si="48"/>
        <v>Nolan Turner, 33 - Cokeville 12/15/2017</v>
      </c>
      <c r="Z112" s="165" t="str">
        <f t="shared" ca="1" si="49"/>
        <v/>
      </c>
      <c r="AA112" s="225" t="str">
        <f>Season_Summary!$P$1</f>
        <v>2A BB</v>
      </c>
    </row>
    <row r="113" spans="1:27" x14ac:dyDescent="0.2">
      <c r="A113" s="165" t="str">
        <f t="shared" ca="1" si="41"/>
        <v>Robert Crawford, 32</v>
      </c>
      <c r="B113" s="165" t="str">
        <f>Roster!$B$1</f>
        <v>Upton</v>
      </c>
      <c r="C113" s="165" t="str">
        <f t="shared" ca="1" si="42"/>
        <v>Cokeville</v>
      </c>
      <c r="D113" s="175">
        <f t="shared" ca="1" si="43"/>
        <v>43084</v>
      </c>
      <c r="E113" s="165">
        <f t="shared" ca="1" si="25"/>
        <v>1</v>
      </c>
      <c r="F113" s="165">
        <f t="shared" ca="1" si="26"/>
        <v>0</v>
      </c>
      <c r="G113" s="165">
        <f t="shared" ca="1" si="27"/>
        <v>0</v>
      </c>
      <c r="H113" s="165">
        <f t="shared" ca="1" si="28"/>
        <v>2</v>
      </c>
      <c r="I113" s="165">
        <f t="shared" ca="1" si="29"/>
        <v>2</v>
      </c>
      <c r="J113" s="165">
        <f t="shared" ca="1" si="30"/>
        <v>0</v>
      </c>
      <c r="K113" s="165">
        <f t="shared" ca="1" si="31"/>
        <v>0</v>
      </c>
      <c r="L113" s="165">
        <f t="shared" ca="1" si="32"/>
        <v>1</v>
      </c>
      <c r="M113" s="165">
        <f t="shared" ca="1" si="33"/>
        <v>0</v>
      </c>
      <c r="N113" s="165">
        <f t="shared" ca="1" si="34"/>
        <v>0</v>
      </c>
      <c r="O113" s="165">
        <f t="shared" ca="1" si="35"/>
        <v>0</v>
      </c>
      <c r="P113" s="165">
        <f t="shared" ca="1" si="36"/>
        <v>0</v>
      </c>
      <c r="Q113" s="165">
        <f t="shared" ca="1" si="37"/>
        <v>0</v>
      </c>
      <c r="R113" s="165">
        <f t="shared" ca="1" si="38"/>
        <v>0</v>
      </c>
      <c r="S113" s="165">
        <f t="shared" ca="1" si="39"/>
        <v>4</v>
      </c>
      <c r="T113" s="168">
        <f t="shared" ca="1" si="44"/>
        <v>0</v>
      </c>
      <c r="U113" s="168">
        <f t="shared" ca="1" si="45"/>
        <v>0</v>
      </c>
      <c r="V113" s="168">
        <f t="shared" ca="1" si="46"/>
        <v>0</v>
      </c>
      <c r="W113" s="168">
        <f t="shared" ca="1" si="47"/>
        <v>0</v>
      </c>
      <c r="X113" s="165">
        <f t="shared" si="40"/>
        <v>5</v>
      </c>
      <c r="Y113" s="165" t="str">
        <f t="shared" ca="1" si="48"/>
        <v>Robert Crawford, 32 - Cokeville 12/15/2017</v>
      </c>
      <c r="Z113" s="165" t="str">
        <f t="shared" ca="1" si="49"/>
        <v/>
      </c>
      <c r="AA113" s="225" t="str">
        <f>Season_Summary!$P$1</f>
        <v>2A BB</v>
      </c>
    </row>
    <row r="114" spans="1:27" x14ac:dyDescent="0.2">
      <c r="A114" s="165" t="str">
        <f t="shared" ca="1" si="41"/>
        <v>Jace Bruce, 40</v>
      </c>
      <c r="B114" s="165" t="str">
        <f>Roster!$B$1</f>
        <v>Upton</v>
      </c>
      <c r="C114" s="165" t="str">
        <f t="shared" ca="1" si="42"/>
        <v>Cokeville</v>
      </c>
      <c r="D114" s="175">
        <f t="shared" ca="1" si="43"/>
        <v>43084</v>
      </c>
      <c r="E114" s="165">
        <f t="shared" ca="1" si="25"/>
        <v>1</v>
      </c>
      <c r="F114" s="165">
        <f t="shared" ca="1" si="26"/>
        <v>0</v>
      </c>
      <c r="G114" s="165">
        <f t="shared" ca="1" si="27"/>
        <v>1</v>
      </c>
      <c r="H114" s="165">
        <f t="shared" ca="1" si="28"/>
        <v>0</v>
      </c>
      <c r="I114" s="165">
        <f t="shared" ca="1" si="29"/>
        <v>0</v>
      </c>
      <c r="J114" s="165">
        <f t="shared" ca="1" si="30"/>
        <v>0</v>
      </c>
      <c r="K114" s="165">
        <f t="shared" ca="1" si="31"/>
        <v>0</v>
      </c>
      <c r="L114" s="165">
        <f t="shared" ca="1" si="32"/>
        <v>0</v>
      </c>
      <c r="M114" s="165">
        <f t="shared" ca="1" si="33"/>
        <v>0</v>
      </c>
      <c r="N114" s="165">
        <f t="shared" ca="1" si="34"/>
        <v>0</v>
      </c>
      <c r="O114" s="165">
        <f t="shared" ca="1" si="35"/>
        <v>0</v>
      </c>
      <c r="P114" s="165">
        <f t="shared" ca="1" si="36"/>
        <v>0</v>
      </c>
      <c r="Q114" s="165">
        <f t="shared" ca="1" si="37"/>
        <v>0</v>
      </c>
      <c r="R114" s="165">
        <f t="shared" ca="1" si="38"/>
        <v>0</v>
      </c>
      <c r="S114" s="165" t="str">
        <f t="shared" ca="1" si="39"/>
        <v/>
      </c>
      <c r="T114" s="168">
        <f t="shared" ca="1" si="44"/>
        <v>0</v>
      </c>
      <c r="U114" s="168">
        <f t="shared" ca="1" si="45"/>
        <v>0</v>
      </c>
      <c r="V114" s="168">
        <f t="shared" ca="1" si="46"/>
        <v>0</v>
      </c>
      <c r="W114" s="168">
        <f t="shared" ca="1" si="47"/>
        <v>0</v>
      </c>
      <c r="X114" s="165">
        <f t="shared" si="40"/>
        <v>5</v>
      </c>
      <c r="Y114" s="165" t="str">
        <f t="shared" ca="1" si="48"/>
        <v>Jace Bruce, 40 - Cokeville 12/15/2017</v>
      </c>
      <c r="Z114" s="165" t="str">
        <f t="shared" ca="1" si="49"/>
        <v/>
      </c>
      <c r="AA114" s="225" t="str">
        <f>Season_Summary!$P$1</f>
        <v>2A BB</v>
      </c>
    </row>
    <row r="115" spans="1:27" x14ac:dyDescent="0.2">
      <c r="A115" s="165" t="str">
        <f t="shared" ca="1" si="41"/>
        <v>Ethan Mills, 2</v>
      </c>
      <c r="B115" s="165" t="str">
        <f>Roster!$B$1</f>
        <v>Upton</v>
      </c>
      <c r="C115" s="165" t="str">
        <f t="shared" ca="1" si="42"/>
        <v>Cokeville</v>
      </c>
      <c r="D115" s="175">
        <f t="shared" ca="1" si="43"/>
        <v>43084</v>
      </c>
      <c r="E115" s="165">
        <f t="shared" ca="1" si="25"/>
        <v>0</v>
      </c>
      <c r="F115" s="165">
        <f t="shared" ca="1" si="26"/>
        <v>0</v>
      </c>
      <c r="G115" s="165">
        <f t="shared" ca="1" si="27"/>
        <v>0</v>
      </c>
      <c r="H115" s="165">
        <f t="shared" ca="1" si="28"/>
        <v>0</v>
      </c>
      <c r="I115" s="165">
        <f t="shared" ca="1" si="29"/>
        <v>0</v>
      </c>
      <c r="J115" s="165">
        <f t="shared" ca="1" si="30"/>
        <v>0</v>
      </c>
      <c r="K115" s="165">
        <f t="shared" ca="1" si="31"/>
        <v>0</v>
      </c>
      <c r="L115" s="165">
        <f t="shared" ca="1" si="32"/>
        <v>0</v>
      </c>
      <c r="M115" s="165">
        <f t="shared" ca="1" si="33"/>
        <v>0</v>
      </c>
      <c r="N115" s="165">
        <f t="shared" ca="1" si="34"/>
        <v>0</v>
      </c>
      <c r="O115" s="165">
        <f t="shared" ca="1" si="35"/>
        <v>0</v>
      </c>
      <c r="P115" s="165">
        <f t="shared" ca="1" si="36"/>
        <v>0</v>
      </c>
      <c r="Q115" s="165">
        <f t="shared" ca="1" si="37"/>
        <v>0</v>
      </c>
      <c r="R115" s="165">
        <f t="shared" ca="1" si="38"/>
        <v>0</v>
      </c>
      <c r="S115" s="165" t="str">
        <f t="shared" ca="1" si="39"/>
        <v/>
      </c>
      <c r="T115" s="168">
        <f t="shared" ca="1" si="44"/>
        <v>0</v>
      </c>
      <c r="U115" s="168">
        <f t="shared" ca="1" si="45"/>
        <v>0</v>
      </c>
      <c r="V115" s="168">
        <f t="shared" ca="1" si="46"/>
        <v>0</v>
      </c>
      <c r="W115" s="168">
        <f t="shared" ca="1" si="47"/>
        <v>0</v>
      </c>
      <c r="X115" s="165">
        <f t="shared" si="40"/>
        <v>5</v>
      </c>
      <c r="Y115" s="165" t="str">
        <f t="shared" ca="1" si="48"/>
        <v>Ethan Mills, 2 - Cokeville 12/15/2017</v>
      </c>
      <c r="Z115" s="165" t="str">
        <f t="shared" ca="1" si="49"/>
        <v/>
      </c>
      <c r="AA115" s="225" t="str">
        <f>Season_Summary!$P$1</f>
        <v>2A BB</v>
      </c>
    </row>
    <row r="116" spans="1:27" x14ac:dyDescent="0.2">
      <c r="A116" s="165" t="str">
        <f t="shared" ca="1" si="41"/>
        <v>Bridger Alishouse, 2</v>
      </c>
      <c r="B116" s="165" t="str">
        <f>Roster!$B$1</f>
        <v>Upton</v>
      </c>
      <c r="C116" s="165" t="str">
        <f t="shared" ca="1" si="42"/>
        <v>Cokeville</v>
      </c>
      <c r="D116" s="175">
        <f t="shared" ca="1" si="43"/>
        <v>43084</v>
      </c>
      <c r="E116" s="165">
        <f t="shared" ca="1" si="25"/>
        <v>0</v>
      </c>
      <c r="F116" s="165">
        <f t="shared" ca="1" si="26"/>
        <v>0</v>
      </c>
      <c r="G116" s="165">
        <f t="shared" ca="1" si="27"/>
        <v>0</v>
      </c>
      <c r="H116" s="165">
        <f t="shared" ca="1" si="28"/>
        <v>0</v>
      </c>
      <c r="I116" s="165">
        <f t="shared" ca="1" si="29"/>
        <v>0</v>
      </c>
      <c r="J116" s="165">
        <f t="shared" ca="1" si="30"/>
        <v>0</v>
      </c>
      <c r="K116" s="165">
        <f t="shared" ca="1" si="31"/>
        <v>0</v>
      </c>
      <c r="L116" s="165">
        <f t="shared" ca="1" si="32"/>
        <v>0</v>
      </c>
      <c r="M116" s="165">
        <f t="shared" ca="1" si="33"/>
        <v>0</v>
      </c>
      <c r="N116" s="165">
        <f t="shared" ca="1" si="34"/>
        <v>0</v>
      </c>
      <c r="O116" s="165">
        <f t="shared" ca="1" si="35"/>
        <v>0</v>
      </c>
      <c r="P116" s="165">
        <f t="shared" ca="1" si="36"/>
        <v>0</v>
      </c>
      <c r="Q116" s="165">
        <f t="shared" ca="1" si="37"/>
        <v>0</v>
      </c>
      <c r="R116" s="165">
        <f t="shared" ca="1" si="38"/>
        <v>0</v>
      </c>
      <c r="S116" s="165" t="str">
        <f t="shared" ca="1" si="39"/>
        <v/>
      </c>
      <c r="T116" s="168">
        <f t="shared" ca="1" si="44"/>
        <v>0</v>
      </c>
      <c r="U116" s="168">
        <f t="shared" ca="1" si="45"/>
        <v>0</v>
      </c>
      <c r="V116" s="168">
        <f t="shared" ca="1" si="46"/>
        <v>0</v>
      </c>
      <c r="W116" s="168">
        <f t="shared" ca="1" si="47"/>
        <v>0</v>
      </c>
      <c r="X116" s="165">
        <f t="shared" si="40"/>
        <v>5</v>
      </c>
      <c r="Y116" s="165" t="str">
        <f t="shared" ca="1" si="48"/>
        <v>Bridger Alishouse, 2 - Cokeville 12/15/2017</v>
      </c>
      <c r="Z116" s="165" t="str">
        <f t="shared" ca="1" si="49"/>
        <v/>
      </c>
      <c r="AA116" s="225" t="str">
        <f>Season_Summary!$P$1</f>
        <v>2A BB</v>
      </c>
    </row>
    <row r="117" spans="1:27" x14ac:dyDescent="0.2">
      <c r="A117" s="165" t="str">
        <f t="shared" ca="1" si="41"/>
        <v>Landon Keever, 4</v>
      </c>
      <c r="B117" s="165" t="str">
        <f>Roster!$B$1</f>
        <v>Upton</v>
      </c>
      <c r="C117" s="165" t="str">
        <f t="shared" ca="1" si="42"/>
        <v>Cokeville</v>
      </c>
      <c r="D117" s="175">
        <f t="shared" ca="1" si="43"/>
        <v>43084</v>
      </c>
      <c r="E117" s="165">
        <f t="shared" ca="1" si="25"/>
        <v>0</v>
      </c>
      <c r="F117" s="165">
        <f t="shared" ca="1" si="26"/>
        <v>0</v>
      </c>
      <c r="G117" s="165">
        <f t="shared" ca="1" si="27"/>
        <v>0</v>
      </c>
      <c r="H117" s="165">
        <f t="shared" ca="1" si="28"/>
        <v>0</v>
      </c>
      <c r="I117" s="165">
        <f t="shared" ca="1" si="29"/>
        <v>0</v>
      </c>
      <c r="J117" s="165">
        <f t="shared" ca="1" si="30"/>
        <v>0</v>
      </c>
      <c r="K117" s="165">
        <f t="shared" ca="1" si="31"/>
        <v>0</v>
      </c>
      <c r="L117" s="165">
        <f t="shared" ca="1" si="32"/>
        <v>0</v>
      </c>
      <c r="M117" s="165">
        <f t="shared" ca="1" si="33"/>
        <v>0</v>
      </c>
      <c r="N117" s="165">
        <f t="shared" ca="1" si="34"/>
        <v>0</v>
      </c>
      <c r="O117" s="165">
        <f t="shared" ca="1" si="35"/>
        <v>0</v>
      </c>
      <c r="P117" s="165">
        <f t="shared" ca="1" si="36"/>
        <v>0</v>
      </c>
      <c r="Q117" s="165">
        <f t="shared" ca="1" si="37"/>
        <v>0</v>
      </c>
      <c r="R117" s="165">
        <f t="shared" ca="1" si="38"/>
        <v>0</v>
      </c>
      <c r="S117" s="165" t="str">
        <f t="shared" ca="1" si="39"/>
        <v/>
      </c>
      <c r="T117" s="168">
        <f t="shared" ca="1" si="44"/>
        <v>0</v>
      </c>
      <c r="U117" s="168">
        <f t="shared" ca="1" si="45"/>
        <v>0</v>
      </c>
      <c r="V117" s="168">
        <f t="shared" ca="1" si="46"/>
        <v>0</v>
      </c>
      <c r="W117" s="168">
        <f t="shared" ca="1" si="47"/>
        <v>0</v>
      </c>
      <c r="X117" s="165">
        <f t="shared" si="40"/>
        <v>5</v>
      </c>
      <c r="Y117" s="165" t="str">
        <f t="shared" ca="1" si="48"/>
        <v>Landon Keever, 4 - Cokeville 12/15/2017</v>
      </c>
      <c r="Z117" s="165" t="str">
        <f t="shared" ca="1" si="49"/>
        <v/>
      </c>
      <c r="AA117" s="225" t="str">
        <f>Season_Summary!$P$1</f>
        <v>2A BB</v>
      </c>
    </row>
    <row r="118" spans="1:27" x14ac:dyDescent="0.2">
      <c r="A118" s="165" t="str">
        <f t="shared" ca="1" si="41"/>
        <v>DJ Till, 4</v>
      </c>
      <c r="B118" s="165" t="str">
        <f>Roster!$B$1</f>
        <v>Upton</v>
      </c>
      <c r="C118" s="165" t="str">
        <f t="shared" ca="1" si="42"/>
        <v>Cokeville</v>
      </c>
      <c r="D118" s="175">
        <f t="shared" ca="1" si="43"/>
        <v>43084</v>
      </c>
      <c r="E118" s="165">
        <f t="shared" ca="1" si="25"/>
        <v>0</v>
      </c>
      <c r="F118" s="165">
        <f t="shared" ca="1" si="26"/>
        <v>0</v>
      </c>
      <c r="G118" s="165">
        <f t="shared" ca="1" si="27"/>
        <v>0</v>
      </c>
      <c r="H118" s="165">
        <f t="shared" ca="1" si="28"/>
        <v>0</v>
      </c>
      <c r="I118" s="165">
        <f t="shared" ca="1" si="29"/>
        <v>0</v>
      </c>
      <c r="J118" s="165">
        <f t="shared" ca="1" si="30"/>
        <v>0</v>
      </c>
      <c r="K118" s="165">
        <f t="shared" ca="1" si="31"/>
        <v>0</v>
      </c>
      <c r="L118" s="165">
        <f t="shared" ca="1" si="32"/>
        <v>0</v>
      </c>
      <c r="M118" s="165">
        <f t="shared" ca="1" si="33"/>
        <v>0</v>
      </c>
      <c r="N118" s="165">
        <f t="shared" ca="1" si="34"/>
        <v>0</v>
      </c>
      <c r="O118" s="165">
        <f t="shared" ca="1" si="35"/>
        <v>0</v>
      </c>
      <c r="P118" s="165">
        <f t="shared" ca="1" si="36"/>
        <v>0</v>
      </c>
      <c r="Q118" s="165">
        <f t="shared" ca="1" si="37"/>
        <v>0</v>
      </c>
      <c r="R118" s="165">
        <f t="shared" ca="1" si="38"/>
        <v>0</v>
      </c>
      <c r="S118" s="165" t="str">
        <f t="shared" ca="1" si="39"/>
        <v/>
      </c>
      <c r="T118" s="168">
        <f t="shared" ca="1" si="44"/>
        <v>0</v>
      </c>
      <c r="U118" s="168">
        <f t="shared" ca="1" si="45"/>
        <v>0</v>
      </c>
      <c r="V118" s="168">
        <f t="shared" ca="1" si="46"/>
        <v>0</v>
      </c>
      <c r="W118" s="168">
        <f t="shared" ca="1" si="47"/>
        <v>0</v>
      </c>
      <c r="X118" s="165">
        <f t="shared" si="40"/>
        <v>5</v>
      </c>
      <c r="Y118" s="165" t="str">
        <f t="shared" ca="1" si="48"/>
        <v>DJ Till, 4 - Cokeville 12/15/2017</v>
      </c>
      <c r="Z118" s="165" t="str">
        <f t="shared" ca="1" si="49"/>
        <v/>
      </c>
      <c r="AA118" s="225" t="str">
        <f>Season_Summary!$P$1</f>
        <v>2A BB</v>
      </c>
    </row>
    <row r="119" spans="1:27" x14ac:dyDescent="0.2">
      <c r="A119" s="165" t="str">
        <f t="shared" ca="1" si="41"/>
        <v xml:space="preserve">, </v>
      </c>
      <c r="B119" s="165" t="str">
        <f>Roster!$B$1</f>
        <v>Upton</v>
      </c>
      <c r="C119" s="165" t="str">
        <f t="shared" ca="1" si="42"/>
        <v>Cokeville</v>
      </c>
      <c r="D119" s="175">
        <f t="shared" ca="1" si="43"/>
        <v>43084</v>
      </c>
      <c r="E119" s="165">
        <f t="shared" ca="1" si="25"/>
        <v>0</v>
      </c>
      <c r="F119" s="165">
        <f t="shared" ca="1" si="26"/>
        <v>0</v>
      </c>
      <c r="G119" s="165">
        <f t="shared" ca="1" si="27"/>
        <v>0</v>
      </c>
      <c r="H119" s="165">
        <f t="shared" ca="1" si="28"/>
        <v>0</v>
      </c>
      <c r="I119" s="165">
        <f t="shared" ca="1" si="29"/>
        <v>0</v>
      </c>
      <c r="J119" s="165">
        <f t="shared" ca="1" si="30"/>
        <v>0</v>
      </c>
      <c r="K119" s="165">
        <f t="shared" ca="1" si="31"/>
        <v>0</v>
      </c>
      <c r="L119" s="165">
        <f t="shared" ca="1" si="32"/>
        <v>0</v>
      </c>
      <c r="M119" s="165">
        <f t="shared" ca="1" si="33"/>
        <v>0</v>
      </c>
      <c r="N119" s="165">
        <f t="shared" ca="1" si="34"/>
        <v>0</v>
      </c>
      <c r="O119" s="165">
        <f t="shared" ca="1" si="35"/>
        <v>0</v>
      </c>
      <c r="P119" s="165">
        <f t="shared" ca="1" si="36"/>
        <v>0</v>
      </c>
      <c r="Q119" s="165">
        <f t="shared" ca="1" si="37"/>
        <v>0</v>
      </c>
      <c r="R119" s="165">
        <f t="shared" ca="1" si="38"/>
        <v>0</v>
      </c>
      <c r="S119" s="165" t="str">
        <f t="shared" ca="1" si="39"/>
        <v/>
      </c>
      <c r="T119" s="168">
        <f t="shared" ca="1" si="44"/>
        <v>0</v>
      </c>
      <c r="U119" s="168">
        <f t="shared" ca="1" si="45"/>
        <v>0</v>
      </c>
      <c r="V119" s="168">
        <f t="shared" ca="1" si="46"/>
        <v>0</v>
      </c>
      <c r="W119" s="168">
        <f t="shared" ca="1" si="47"/>
        <v>0</v>
      </c>
      <c r="X119" s="165">
        <f t="shared" si="40"/>
        <v>5</v>
      </c>
      <c r="Y119" s="165" t="str">
        <f t="shared" ca="1" si="48"/>
        <v>,  - Cokeville 12/15/2017</v>
      </c>
      <c r="Z119" s="165" t="str">
        <f t="shared" ca="1" si="49"/>
        <v/>
      </c>
      <c r="AA119" s="225" t="str">
        <f>Season_Summary!$P$1</f>
        <v>2A BB</v>
      </c>
    </row>
    <row r="120" spans="1:27" x14ac:dyDescent="0.2">
      <c r="A120" s="165" t="str">
        <f t="shared" ca="1" si="41"/>
        <v xml:space="preserve">, </v>
      </c>
      <c r="B120" s="165" t="str">
        <f>Roster!$B$1</f>
        <v>Upton</v>
      </c>
      <c r="C120" s="165" t="str">
        <f t="shared" ca="1" si="42"/>
        <v>Cokeville</v>
      </c>
      <c r="D120" s="175">
        <f t="shared" ca="1" si="43"/>
        <v>43084</v>
      </c>
      <c r="E120" s="165">
        <f t="shared" ca="1" si="25"/>
        <v>0</v>
      </c>
      <c r="F120" s="165">
        <f t="shared" ca="1" si="26"/>
        <v>0</v>
      </c>
      <c r="G120" s="165">
        <f t="shared" ca="1" si="27"/>
        <v>0</v>
      </c>
      <c r="H120" s="165">
        <f t="shared" ca="1" si="28"/>
        <v>0</v>
      </c>
      <c r="I120" s="165">
        <f t="shared" ca="1" si="29"/>
        <v>0</v>
      </c>
      <c r="J120" s="165">
        <f t="shared" ca="1" si="30"/>
        <v>0</v>
      </c>
      <c r="K120" s="165">
        <f t="shared" ca="1" si="31"/>
        <v>0</v>
      </c>
      <c r="L120" s="165">
        <f t="shared" ca="1" si="32"/>
        <v>0</v>
      </c>
      <c r="M120" s="165">
        <f t="shared" ca="1" si="33"/>
        <v>0</v>
      </c>
      <c r="N120" s="165">
        <f t="shared" ca="1" si="34"/>
        <v>0</v>
      </c>
      <c r="O120" s="165">
        <f t="shared" ca="1" si="35"/>
        <v>0</v>
      </c>
      <c r="P120" s="165">
        <f t="shared" ca="1" si="36"/>
        <v>0</v>
      </c>
      <c r="Q120" s="165">
        <f t="shared" ca="1" si="37"/>
        <v>0</v>
      </c>
      <c r="R120" s="165">
        <f t="shared" ca="1" si="38"/>
        <v>0</v>
      </c>
      <c r="S120" s="165" t="str">
        <f t="shared" ca="1" si="39"/>
        <v/>
      </c>
      <c r="T120" s="168">
        <f t="shared" ca="1" si="44"/>
        <v>0</v>
      </c>
      <c r="U120" s="168">
        <f t="shared" ca="1" si="45"/>
        <v>0</v>
      </c>
      <c r="V120" s="168">
        <f t="shared" ca="1" si="46"/>
        <v>0</v>
      </c>
      <c r="W120" s="168">
        <f t="shared" ca="1" si="47"/>
        <v>0</v>
      </c>
      <c r="X120" s="165">
        <f t="shared" si="40"/>
        <v>5</v>
      </c>
      <c r="Y120" s="165" t="str">
        <f t="shared" ca="1" si="48"/>
        <v>,  - Cokeville 12/15/2017</v>
      </c>
      <c r="Z120" s="165" t="str">
        <f t="shared" ca="1" si="49"/>
        <v/>
      </c>
      <c r="AA120" s="225" t="str">
        <f>Season_Summary!$P$1</f>
        <v>2A BB</v>
      </c>
    </row>
    <row r="121" spans="1:27" x14ac:dyDescent="0.2">
      <c r="A121" s="165" t="str">
        <f t="shared" ca="1" si="41"/>
        <v xml:space="preserve">, </v>
      </c>
      <c r="B121" s="165" t="str">
        <f>Roster!$B$1</f>
        <v>Upton</v>
      </c>
      <c r="C121" s="165" t="str">
        <f t="shared" ca="1" si="42"/>
        <v>Cokeville</v>
      </c>
      <c r="D121" s="175">
        <f t="shared" ca="1" si="43"/>
        <v>43084</v>
      </c>
      <c r="E121" s="165">
        <f t="shared" ca="1" si="25"/>
        <v>0</v>
      </c>
      <c r="F121" s="165">
        <f t="shared" ca="1" si="26"/>
        <v>0</v>
      </c>
      <c r="G121" s="165">
        <f t="shared" ca="1" si="27"/>
        <v>0</v>
      </c>
      <c r="H121" s="165">
        <f t="shared" ca="1" si="28"/>
        <v>0</v>
      </c>
      <c r="I121" s="165">
        <f t="shared" ca="1" si="29"/>
        <v>0</v>
      </c>
      <c r="J121" s="165">
        <f t="shared" ca="1" si="30"/>
        <v>0</v>
      </c>
      <c r="K121" s="165">
        <f t="shared" ca="1" si="31"/>
        <v>0</v>
      </c>
      <c r="L121" s="165">
        <f t="shared" ca="1" si="32"/>
        <v>0</v>
      </c>
      <c r="M121" s="165">
        <f t="shared" ca="1" si="33"/>
        <v>0</v>
      </c>
      <c r="N121" s="165">
        <f t="shared" ca="1" si="34"/>
        <v>0</v>
      </c>
      <c r="O121" s="165">
        <f t="shared" ca="1" si="35"/>
        <v>0</v>
      </c>
      <c r="P121" s="165">
        <f t="shared" ca="1" si="36"/>
        <v>0</v>
      </c>
      <c r="Q121" s="165">
        <f t="shared" ca="1" si="37"/>
        <v>0</v>
      </c>
      <c r="R121" s="165">
        <f t="shared" ca="1" si="38"/>
        <v>0</v>
      </c>
      <c r="S121" s="165" t="str">
        <f t="shared" ca="1" si="39"/>
        <v/>
      </c>
      <c r="T121" s="168">
        <f t="shared" ca="1" si="44"/>
        <v>0</v>
      </c>
      <c r="U121" s="168">
        <f t="shared" ca="1" si="45"/>
        <v>0</v>
      </c>
      <c r="V121" s="168">
        <f t="shared" ca="1" si="46"/>
        <v>0</v>
      </c>
      <c r="W121" s="168">
        <f t="shared" ca="1" si="47"/>
        <v>0</v>
      </c>
      <c r="X121" s="165">
        <f t="shared" si="40"/>
        <v>5</v>
      </c>
      <c r="Y121" s="165" t="str">
        <f t="shared" ca="1" si="48"/>
        <v>,  - Cokeville 12/15/2017</v>
      </c>
      <c r="Z121" s="165" t="str">
        <f t="shared" ca="1" si="49"/>
        <v/>
      </c>
      <c r="AA121" s="225" t="str">
        <f>Season_Summary!$P$1</f>
        <v>2A BB</v>
      </c>
    </row>
    <row r="122" spans="1:27" x14ac:dyDescent="0.2">
      <c r="A122" s="165" t="str">
        <f t="shared" ca="1" si="41"/>
        <v xml:space="preserve">, </v>
      </c>
      <c r="B122" s="165" t="str">
        <f>Roster!$B$1</f>
        <v>Upton</v>
      </c>
      <c r="C122" s="165" t="str">
        <f t="shared" ca="1" si="42"/>
        <v>Cokeville</v>
      </c>
      <c r="D122" s="175">
        <f t="shared" ca="1" si="43"/>
        <v>43084</v>
      </c>
      <c r="E122" s="165">
        <f t="shared" ca="1" si="25"/>
        <v>0</v>
      </c>
      <c r="F122" s="165">
        <f t="shared" ca="1" si="26"/>
        <v>0</v>
      </c>
      <c r="G122" s="165">
        <f t="shared" ca="1" si="27"/>
        <v>0</v>
      </c>
      <c r="H122" s="165">
        <f t="shared" ca="1" si="28"/>
        <v>0</v>
      </c>
      <c r="I122" s="165">
        <f t="shared" ca="1" si="29"/>
        <v>0</v>
      </c>
      <c r="J122" s="165">
        <f t="shared" ca="1" si="30"/>
        <v>0</v>
      </c>
      <c r="K122" s="165">
        <f t="shared" ca="1" si="31"/>
        <v>0</v>
      </c>
      <c r="L122" s="165">
        <f t="shared" ca="1" si="32"/>
        <v>0</v>
      </c>
      <c r="M122" s="165">
        <f t="shared" ca="1" si="33"/>
        <v>0</v>
      </c>
      <c r="N122" s="165">
        <f t="shared" ca="1" si="34"/>
        <v>0</v>
      </c>
      <c r="O122" s="165">
        <f t="shared" ca="1" si="35"/>
        <v>0</v>
      </c>
      <c r="P122" s="165">
        <f t="shared" ca="1" si="36"/>
        <v>0</v>
      </c>
      <c r="Q122" s="165">
        <f t="shared" ca="1" si="37"/>
        <v>0</v>
      </c>
      <c r="R122" s="165">
        <f t="shared" ca="1" si="38"/>
        <v>0</v>
      </c>
      <c r="S122" s="165" t="str">
        <f t="shared" ca="1" si="39"/>
        <v/>
      </c>
      <c r="T122" s="168">
        <f t="shared" ca="1" si="44"/>
        <v>0</v>
      </c>
      <c r="U122" s="168">
        <f t="shared" ca="1" si="45"/>
        <v>0</v>
      </c>
      <c r="V122" s="168">
        <f t="shared" ca="1" si="46"/>
        <v>0</v>
      </c>
      <c r="W122" s="168">
        <f t="shared" ca="1" si="47"/>
        <v>0</v>
      </c>
      <c r="X122" s="165">
        <f t="shared" si="40"/>
        <v>5</v>
      </c>
      <c r="Y122" s="165" t="str">
        <f t="shared" ca="1" si="48"/>
        <v>,  - Cokeville 12/15/2017</v>
      </c>
      <c r="Z122" s="165" t="str">
        <f t="shared" ca="1" si="49"/>
        <v/>
      </c>
      <c r="AA122" s="225" t="str">
        <f>Season_Summary!$P$1</f>
        <v>2A BB</v>
      </c>
    </row>
    <row r="123" spans="1:27" x14ac:dyDescent="0.2">
      <c r="A123" s="165" t="str">
        <f t="shared" ca="1" si="41"/>
        <v xml:space="preserve">, </v>
      </c>
      <c r="B123" s="165" t="str">
        <f>Roster!$B$1</f>
        <v>Upton</v>
      </c>
      <c r="C123" s="165" t="str">
        <f t="shared" ca="1" si="42"/>
        <v>Cokeville</v>
      </c>
      <c r="D123" s="175">
        <f t="shared" ca="1" si="43"/>
        <v>43084</v>
      </c>
      <c r="E123" s="165">
        <f t="shared" ca="1" si="25"/>
        <v>0</v>
      </c>
      <c r="F123" s="165">
        <f t="shared" ca="1" si="26"/>
        <v>0</v>
      </c>
      <c r="G123" s="165">
        <f t="shared" ca="1" si="27"/>
        <v>0</v>
      </c>
      <c r="H123" s="165">
        <f t="shared" ca="1" si="28"/>
        <v>0</v>
      </c>
      <c r="I123" s="165">
        <f t="shared" ca="1" si="29"/>
        <v>0</v>
      </c>
      <c r="J123" s="165">
        <f t="shared" ca="1" si="30"/>
        <v>0</v>
      </c>
      <c r="K123" s="165">
        <f t="shared" ca="1" si="31"/>
        <v>0</v>
      </c>
      <c r="L123" s="165">
        <f t="shared" ca="1" si="32"/>
        <v>0</v>
      </c>
      <c r="M123" s="165">
        <f t="shared" ca="1" si="33"/>
        <v>0</v>
      </c>
      <c r="N123" s="165">
        <f t="shared" ca="1" si="34"/>
        <v>0</v>
      </c>
      <c r="O123" s="165">
        <f t="shared" ca="1" si="35"/>
        <v>0</v>
      </c>
      <c r="P123" s="165">
        <f t="shared" ca="1" si="36"/>
        <v>0</v>
      </c>
      <c r="Q123" s="165">
        <f t="shared" ca="1" si="37"/>
        <v>0</v>
      </c>
      <c r="R123" s="165">
        <f t="shared" ca="1" si="38"/>
        <v>0</v>
      </c>
      <c r="S123" s="165" t="str">
        <f t="shared" ca="1" si="39"/>
        <v/>
      </c>
      <c r="T123" s="168">
        <f t="shared" ca="1" si="44"/>
        <v>0</v>
      </c>
      <c r="U123" s="168">
        <f t="shared" ca="1" si="45"/>
        <v>0</v>
      </c>
      <c r="V123" s="168">
        <f t="shared" ca="1" si="46"/>
        <v>0</v>
      </c>
      <c r="W123" s="168">
        <f t="shared" ca="1" si="47"/>
        <v>0</v>
      </c>
      <c r="X123" s="165">
        <f t="shared" si="40"/>
        <v>5</v>
      </c>
      <c r="Y123" s="165" t="str">
        <f t="shared" ca="1" si="48"/>
        <v>,  - Cokeville 12/15/2017</v>
      </c>
      <c r="Z123" s="165" t="str">
        <f t="shared" ca="1" si="49"/>
        <v/>
      </c>
      <c r="AA123" s="225" t="str">
        <f>Season_Summary!$P$1</f>
        <v>2A BB</v>
      </c>
    </row>
    <row r="124" spans="1:27" x14ac:dyDescent="0.2">
      <c r="A124" s="165" t="str">
        <f t="shared" ca="1" si="41"/>
        <v xml:space="preserve">, </v>
      </c>
      <c r="B124" s="165" t="str">
        <f>Roster!$B$1</f>
        <v>Upton</v>
      </c>
      <c r="C124" s="165" t="str">
        <f t="shared" ca="1" si="42"/>
        <v>Cokeville</v>
      </c>
      <c r="D124" s="175">
        <f t="shared" ca="1" si="43"/>
        <v>43084</v>
      </c>
      <c r="E124" s="165">
        <f t="shared" ca="1" si="25"/>
        <v>0</v>
      </c>
      <c r="F124" s="165">
        <f t="shared" ca="1" si="26"/>
        <v>0</v>
      </c>
      <c r="G124" s="165">
        <f t="shared" ca="1" si="27"/>
        <v>0</v>
      </c>
      <c r="H124" s="165">
        <f t="shared" ca="1" si="28"/>
        <v>0</v>
      </c>
      <c r="I124" s="165">
        <f t="shared" ca="1" si="29"/>
        <v>0</v>
      </c>
      <c r="J124" s="165">
        <f t="shared" ca="1" si="30"/>
        <v>0</v>
      </c>
      <c r="K124" s="165">
        <f t="shared" ca="1" si="31"/>
        <v>0</v>
      </c>
      <c r="L124" s="165">
        <f t="shared" ca="1" si="32"/>
        <v>0</v>
      </c>
      <c r="M124" s="165">
        <f t="shared" ca="1" si="33"/>
        <v>0</v>
      </c>
      <c r="N124" s="165">
        <f t="shared" ca="1" si="34"/>
        <v>0</v>
      </c>
      <c r="O124" s="165">
        <f t="shared" ca="1" si="35"/>
        <v>0</v>
      </c>
      <c r="P124" s="165">
        <f t="shared" ca="1" si="36"/>
        <v>0</v>
      </c>
      <c r="Q124" s="165">
        <f t="shared" ca="1" si="37"/>
        <v>0</v>
      </c>
      <c r="R124" s="165">
        <f t="shared" ca="1" si="38"/>
        <v>0</v>
      </c>
      <c r="S124" s="165" t="str">
        <f t="shared" ca="1" si="39"/>
        <v/>
      </c>
      <c r="T124" s="168">
        <f t="shared" ca="1" si="44"/>
        <v>0</v>
      </c>
      <c r="U124" s="168">
        <f t="shared" ca="1" si="45"/>
        <v>0</v>
      </c>
      <c r="V124" s="168">
        <f t="shared" ca="1" si="46"/>
        <v>0</v>
      </c>
      <c r="W124" s="168">
        <f t="shared" ca="1" si="47"/>
        <v>0</v>
      </c>
      <c r="X124" s="165">
        <f t="shared" si="40"/>
        <v>5</v>
      </c>
      <c r="Y124" s="165" t="str">
        <f t="shared" ca="1" si="48"/>
        <v>,  - Cokeville 12/15/2017</v>
      </c>
      <c r="Z124" s="165" t="str">
        <f t="shared" ca="1" si="49"/>
        <v/>
      </c>
      <c r="AA124" s="225" t="str">
        <f>Season_Summary!$P$1</f>
        <v>2A BB</v>
      </c>
    </row>
    <row r="125" spans="1:27" x14ac:dyDescent="0.2">
      <c r="A125" s="165" t="str">
        <f t="shared" ca="1" si="41"/>
        <v xml:space="preserve">, </v>
      </c>
      <c r="B125" s="165" t="str">
        <f>Roster!$B$1</f>
        <v>Upton</v>
      </c>
      <c r="C125" s="165" t="str">
        <f t="shared" ca="1" si="42"/>
        <v>Cokeville</v>
      </c>
      <c r="D125" s="175">
        <f t="shared" ca="1" si="43"/>
        <v>43084</v>
      </c>
      <c r="E125" s="165">
        <f t="shared" ca="1" si="25"/>
        <v>0</v>
      </c>
      <c r="F125" s="165">
        <f t="shared" ca="1" si="26"/>
        <v>0</v>
      </c>
      <c r="G125" s="165">
        <f t="shared" ca="1" si="27"/>
        <v>0</v>
      </c>
      <c r="H125" s="165">
        <f t="shared" ca="1" si="28"/>
        <v>0</v>
      </c>
      <c r="I125" s="165">
        <f t="shared" ca="1" si="29"/>
        <v>0</v>
      </c>
      <c r="J125" s="165">
        <f t="shared" ca="1" si="30"/>
        <v>0</v>
      </c>
      <c r="K125" s="165">
        <f t="shared" ca="1" si="31"/>
        <v>0</v>
      </c>
      <c r="L125" s="165">
        <f t="shared" ca="1" si="32"/>
        <v>0</v>
      </c>
      <c r="M125" s="165">
        <f t="shared" ca="1" si="33"/>
        <v>0</v>
      </c>
      <c r="N125" s="165">
        <f t="shared" ca="1" si="34"/>
        <v>0</v>
      </c>
      <c r="O125" s="165">
        <f t="shared" ca="1" si="35"/>
        <v>0</v>
      </c>
      <c r="P125" s="165">
        <f t="shared" ca="1" si="36"/>
        <v>0</v>
      </c>
      <c r="Q125" s="165">
        <f t="shared" ca="1" si="37"/>
        <v>0</v>
      </c>
      <c r="R125" s="165">
        <f t="shared" ca="1" si="38"/>
        <v>0</v>
      </c>
      <c r="S125" s="165" t="str">
        <f t="shared" ca="1" si="39"/>
        <v/>
      </c>
      <c r="T125" s="168">
        <f t="shared" ca="1" si="44"/>
        <v>0</v>
      </c>
      <c r="U125" s="168">
        <f t="shared" ca="1" si="45"/>
        <v>0</v>
      </c>
      <c r="V125" s="168">
        <f t="shared" ca="1" si="46"/>
        <v>0</v>
      </c>
      <c r="W125" s="168">
        <f t="shared" ca="1" si="47"/>
        <v>0</v>
      </c>
      <c r="X125" s="165">
        <f t="shared" si="40"/>
        <v>5</v>
      </c>
      <c r="Y125" s="165" t="str">
        <f t="shared" ca="1" si="48"/>
        <v>,  - Cokeville 12/15/2017</v>
      </c>
      <c r="Z125" s="165" t="str">
        <f t="shared" ca="1" si="49"/>
        <v/>
      </c>
      <c r="AA125" s="225" t="str">
        <f>Season_Summary!$P$1</f>
        <v>2A BB</v>
      </c>
    </row>
    <row r="126" spans="1:27" x14ac:dyDescent="0.2">
      <c r="A126" s="165" t="str">
        <f t="shared" ca="1" si="41"/>
        <v xml:space="preserve">Team, </v>
      </c>
      <c r="B126" s="165" t="str">
        <f>Roster!$B$1</f>
        <v>Upton</v>
      </c>
      <c r="C126" s="165" t="str">
        <f t="shared" ca="1" si="42"/>
        <v>Cokeville</v>
      </c>
      <c r="D126" s="175">
        <f t="shared" ca="1" si="43"/>
        <v>43084</v>
      </c>
      <c r="E126" s="165">
        <f t="shared" ca="1" si="25"/>
        <v>1</v>
      </c>
      <c r="F126" s="165">
        <f t="shared" ca="1" si="26"/>
        <v>0</v>
      </c>
      <c r="G126" s="165">
        <f t="shared" ca="1" si="27"/>
        <v>0</v>
      </c>
      <c r="H126" s="165">
        <f t="shared" ca="1" si="28"/>
        <v>0</v>
      </c>
      <c r="I126" s="165">
        <f t="shared" ca="1" si="29"/>
        <v>0</v>
      </c>
      <c r="J126" s="165">
        <f t="shared" ca="1" si="30"/>
        <v>0</v>
      </c>
      <c r="K126" s="165">
        <f t="shared" ca="1" si="31"/>
        <v>0</v>
      </c>
      <c r="L126" s="165">
        <f t="shared" ca="1" si="32"/>
        <v>1</v>
      </c>
      <c r="M126" s="165">
        <f t="shared" ca="1" si="33"/>
        <v>5</v>
      </c>
      <c r="N126" s="165">
        <f t="shared" ca="1" si="34"/>
        <v>0</v>
      </c>
      <c r="O126" s="165">
        <f t="shared" ca="1" si="35"/>
        <v>0</v>
      </c>
      <c r="P126" s="165">
        <f t="shared" ca="1" si="36"/>
        <v>0</v>
      </c>
      <c r="Q126" s="165">
        <f t="shared" ca="1" si="37"/>
        <v>0</v>
      </c>
      <c r="R126" s="165">
        <f t="shared" ca="1" si="38"/>
        <v>0</v>
      </c>
      <c r="S126" s="165" t="str">
        <f t="shared" ca="1" si="39"/>
        <v/>
      </c>
      <c r="T126" s="168">
        <f t="shared" ca="1" si="44"/>
        <v>0</v>
      </c>
      <c r="U126" s="168">
        <f t="shared" ca="1" si="45"/>
        <v>0</v>
      </c>
      <c r="V126" s="168">
        <f t="shared" ca="1" si="46"/>
        <v>0</v>
      </c>
      <c r="W126" s="168">
        <f t="shared" ca="1" si="47"/>
        <v>0</v>
      </c>
      <c r="X126" s="165">
        <f t="shared" si="40"/>
        <v>5</v>
      </c>
      <c r="Y126" s="165" t="str">
        <f t="shared" ca="1" si="48"/>
        <v>Team,  - Cokeville 12/15/2017</v>
      </c>
      <c r="Z126" s="165" t="str">
        <f t="shared" ca="1" si="49"/>
        <v/>
      </c>
      <c r="AA126" s="225" t="str">
        <f>Season_Summary!$P$1</f>
        <v>2A BB</v>
      </c>
    </row>
    <row r="127" spans="1:27" x14ac:dyDescent="0.2">
      <c r="A127" s="165" t="str">
        <f t="shared" ca="1" si="41"/>
        <v>Payton Watt, 24</v>
      </c>
      <c r="B127" s="165" t="str">
        <f>Roster!$B$1</f>
        <v>Upton</v>
      </c>
      <c r="C127" s="165" t="str">
        <f t="shared" ca="1" si="42"/>
        <v>Shoshoni</v>
      </c>
      <c r="D127" s="175">
        <f t="shared" ca="1" si="43"/>
        <v>43085</v>
      </c>
      <c r="E127" s="165">
        <f t="shared" ca="1" si="25"/>
        <v>1</v>
      </c>
      <c r="F127" s="165">
        <f t="shared" ca="1" si="26"/>
        <v>2</v>
      </c>
      <c r="G127" s="165">
        <f t="shared" ca="1" si="27"/>
        <v>6</v>
      </c>
      <c r="H127" s="165">
        <f t="shared" ca="1" si="28"/>
        <v>7</v>
      </c>
      <c r="I127" s="165">
        <f t="shared" ca="1" si="29"/>
        <v>10</v>
      </c>
      <c r="J127" s="165">
        <f t="shared" ca="1" si="30"/>
        <v>2</v>
      </c>
      <c r="K127" s="165">
        <f t="shared" ca="1" si="31"/>
        <v>2</v>
      </c>
      <c r="L127" s="165">
        <f t="shared" ca="1" si="32"/>
        <v>0</v>
      </c>
      <c r="M127" s="165">
        <f t="shared" ca="1" si="33"/>
        <v>1</v>
      </c>
      <c r="N127" s="165">
        <f t="shared" ca="1" si="34"/>
        <v>3</v>
      </c>
      <c r="O127" s="165">
        <f t="shared" ca="1" si="35"/>
        <v>1</v>
      </c>
      <c r="P127" s="165">
        <f t="shared" ca="1" si="36"/>
        <v>2</v>
      </c>
      <c r="Q127" s="165">
        <f t="shared" ca="1" si="37"/>
        <v>0</v>
      </c>
      <c r="R127" s="165">
        <f t="shared" ca="1" si="38"/>
        <v>2</v>
      </c>
      <c r="S127" s="165">
        <f t="shared" ca="1" si="39"/>
        <v>22</v>
      </c>
      <c r="T127" s="168">
        <f t="shared" ca="1" si="44"/>
        <v>0.33333333333333331</v>
      </c>
      <c r="U127" s="168">
        <f t="shared" ca="1" si="45"/>
        <v>0.7</v>
      </c>
      <c r="V127" s="168">
        <f t="shared" ca="1" si="46"/>
        <v>0</v>
      </c>
      <c r="W127" s="168">
        <f t="shared" ca="1" si="47"/>
        <v>0.5625</v>
      </c>
      <c r="X127" s="165">
        <f t="shared" si="40"/>
        <v>6</v>
      </c>
      <c r="Y127" s="165" t="str">
        <f t="shared" ca="1" si="48"/>
        <v>Payton Watt, 24 - Shoshoni 12/16/2017</v>
      </c>
      <c r="Z127" s="165" t="str">
        <f t="shared" ca="1" si="49"/>
        <v/>
      </c>
      <c r="AA127" s="225" t="str">
        <f>Season_Summary!$P$1</f>
        <v>2A BB</v>
      </c>
    </row>
    <row r="128" spans="1:27" x14ac:dyDescent="0.2">
      <c r="A128" s="165" t="str">
        <f t="shared" ca="1" si="41"/>
        <v>Dillon Barritt, 20</v>
      </c>
      <c r="B128" s="165" t="str">
        <f>Roster!$B$1</f>
        <v>Upton</v>
      </c>
      <c r="C128" s="165" t="str">
        <f t="shared" ca="1" si="42"/>
        <v>Shoshoni</v>
      </c>
      <c r="D128" s="175">
        <f t="shared" ca="1" si="43"/>
        <v>43085</v>
      </c>
      <c r="E128" s="165">
        <f t="shared" ca="1" si="25"/>
        <v>1</v>
      </c>
      <c r="F128" s="165">
        <f t="shared" ca="1" si="26"/>
        <v>1</v>
      </c>
      <c r="G128" s="165">
        <f t="shared" ca="1" si="27"/>
        <v>1</v>
      </c>
      <c r="H128" s="165">
        <f t="shared" ca="1" si="28"/>
        <v>1</v>
      </c>
      <c r="I128" s="165">
        <f t="shared" ca="1" si="29"/>
        <v>4</v>
      </c>
      <c r="J128" s="165">
        <f t="shared" ca="1" si="30"/>
        <v>0</v>
      </c>
      <c r="K128" s="165">
        <f t="shared" ca="1" si="31"/>
        <v>0</v>
      </c>
      <c r="L128" s="165">
        <f t="shared" ca="1" si="32"/>
        <v>2</v>
      </c>
      <c r="M128" s="165">
        <f t="shared" ca="1" si="33"/>
        <v>3</v>
      </c>
      <c r="N128" s="165">
        <f t="shared" ca="1" si="34"/>
        <v>2</v>
      </c>
      <c r="O128" s="165">
        <f t="shared" ca="1" si="35"/>
        <v>3</v>
      </c>
      <c r="P128" s="165">
        <f t="shared" ca="1" si="36"/>
        <v>0</v>
      </c>
      <c r="Q128" s="165">
        <f t="shared" ca="1" si="37"/>
        <v>1</v>
      </c>
      <c r="R128" s="165">
        <f t="shared" ca="1" si="38"/>
        <v>2</v>
      </c>
      <c r="S128" s="165">
        <f t="shared" ca="1" si="39"/>
        <v>5</v>
      </c>
      <c r="T128" s="168">
        <f t="shared" ca="1" si="44"/>
        <v>0</v>
      </c>
      <c r="U128" s="168">
        <f t="shared" ca="1" si="45"/>
        <v>0</v>
      </c>
      <c r="V128" s="168">
        <f t="shared" ca="1" si="46"/>
        <v>0</v>
      </c>
      <c r="W128" s="168">
        <f t="shared" ca="1" si="47"/>
        <v>0.4</v>
      </c>
      <c r="X128" s="165">
        <f t="shared" si="40"/>
        <v>6</v>
      </c>
      <c r="Y128" s="165" t="str">
        <f t="shared" ca="1" si="48"/>
        <v>Dillon Barritt, 20 - Shoshoni 12/16/2017</v>
      </c>
      <c r="Z128" s="165" t="str">
        <f t="shared" ca="1" si="49"/>
        <v/>
      </c>
      <c r="AA128" s="225" t="str">
        <f>Season_Summary!$P$1</f>
        <v>2A BB</v>
      </c>
    </row>
    <row r="129" spans="1:27" x14ac:dyDescent="0.2">
      <c r="A129" s="165" t="str">
        <f t="shared" ca="1" si="41"/>
        <v>Dawson Butts, 14</v>
      </c>
      <c r="B129" s="165" t="str">
        <f>Roster!$B$1</f>
        <v>Upton</v>
      </c>
      <c r="C129" s="165" t="str">
        <f t="shared" ca="1" si="42"/>
        <v>Shoshoni</v>
      </c>
      <c r="D129" s="175">
        <f t="shared" ca="1" si="43"/>
        <v>43085</v>
      </c>
      <c r="E129" s="165">
        <f t="shared" ca="1" si="25"/>
        <v>1</v>
      </c>
      <c r="F129" s="165">
        <f t="shared" ca="1" si="26"/>
        <v>0</v>
      </c>
      <c r="G129" s="165">
        <f t="shared" ca="1" si="27"/>
        <v>0</v>
      </c>
      <c r="H129" s="165">
        <f t="shared" ca="1" si="28"/>
        <v>3</v>
      </c>
      <c r="I129" s="165">
        <f t="shared" ca="1" si="29"/>
        <v>4</v>
      </c>
      <c r="J129" s="165">
        <f t="shared" ca="1" si="30"/>
        <v>0</v>
      </c>
      <c r="K129" s="165">
        <f t="shared" ca="1" si="31"/>
        <v>0</v>
      </c>
      <c r="L129" s="165">
        <f t="shared" ca="1" si="32"/>
        <v>0</v>
      </c>
      <c r="M129" s="165">
        <f t="shared" ca="1" si="33"/>
        <v>4</v>
      </c>
      <c r="N129" s="165">
        <f t="shared" ca="1" si="34"/>
        <v>5</v>
      </c>
      <c r="O129" s="165">
        <f t="shared" ca="1" si="35"/>
        <v>6</v>
      </c>
      <c r="P129" s="165">
        <f t="shared" ca="1" si="36"/>
        <v>0</v>
      </c>
      <c r="Q129" s="165">
        <f t="shared" ca="1" si="37"/>
        <v>1</v>
      </c>
      <c r="R129" s="165">
        <f t="shared" ca="1" si="38"/>
        <v>1</v>
      </c>
      <c r="S129" s="165">
        <f t="shared" ca="1" si="39"/>
        <v>6</v>
      </c>
      <c r="T129" s="168">
        <f t="shared" ca="1" si="44"/>
        <v>0</v>
      </c>
      <c r="U129" s="168">
        <f t="shared" ca="1" si="45"/>
        <v>0</v>
      </c>
      <c r="V129" s="168">
        <f t="shared" ca="1" si="46"/>
        <v>0</v>
      </c>
      <c r="W129" s="168">
        <f t="shared" ca="1" si="47"/>
        <v>0</v>
      </c>
      <c r="X129" s="165">
        <f t="shared" si="40"/>
        <v>6</v>
      </c>
      <c r="Y129" s="165" t="str">
        <f t="shared" ca="1" si="48"/>
        <v>Dawson Butts, 14 - Shoshoni 12/16/2017</v>
      </c>
      <c r="Z129" s="165" t="str">
        <f t="shared" ca="1" si="49"/>
        <v/>
      </c>
      <c r="AA129" s="225" t="str">
        <f>Season_Summary!$P$1</f>
        <v>2A BB</v>
      </c>
    </row>
    <row r="130" spans="1:27" x14ac:dyDescent="0.2">
      <c r="A130" s="165" t="str">
        <f t="shared" ca="1" si="41"/>
        <v>Jayden Caylor, 12</v>
      </c>
      <c r="B130" s="165" t="str">
        <f>Roster!$B$1</f>
        <v>Upton</v>
      </c>
      <c r="C130" s="165" t="str">
        <f t="shared" ca="1" si="42"/>
        <v>Shoshoni</v>
      </c>
      <c r="D130" s="175">
        <f t="shared" ca="1" si="43"/>
        <v>43085</v>
      </c>
      <c r="E130" s="165">
        <f t="shared" ca="1" si="25"/>
        <v>1</v>
      </c>
      <c r="F130" s="165">
        <f t="shared" ca="1" si="26"/>
        <v>0</v>
      </c>
      <c r="G130" s="165">
        <f t="shared" ca="1" si="27"/>
        <v>0</v>
      </c>
      <c r="H130" s="165">
        <f t="shared" ca="1" si="28"/>
        <v>2</v>
      </c>
      <c r="I130" s="165">
        <f t="shared" ca="1" si="29"/>
        <v>4</v>
      </c>
      <c r="J130" s="165">
        <f t="shared" ca="1" si="30"/>
        <v>2</v>
      </c>
      <c r="K130" s="165">
        <f t="shared" ca="1" si="31"/>
        <v>2</v>
      </c>
      <c r="L130" s="165">
        <f t="shared" ca="1" si="32"/>
        <v>2</v>
      </c>
      <c r="M130" s="165">
        <f t="shared" ca="1" si="33"/>
        <v>2</v>
      </c>
      <c r="N130" s="165">
        <f t="shared" ca="1" si="34"/>
        <v>2</v>
      </c>
      <c r="O130" s="165">
        <f t="shared" ca="1" si="35"/>
        <v>3</v>
      </c>
      <c r="P130" s="165">
        <f t="shared" ca="1" si="36"/>
        <v>0</v>
      </c>
      <c r="Q130" s="165">
        <f t="shared" ca="1" si="37"/>
        <v>1</v>
      </c>
      <c r="R130" s="165">
        <f t="shared" ca="1" si="38"/>
        <v>3</v>
      </c>
      <c r="S130" s="165">
        <f t="shared" ca="1" si="39"/>
        <v>6</v>
      </c>
      <c r="T130" s="168">
        <f t="shared" ca="1" si="44"/>
        <v>0</v>
      </c>
      <c r="U130" s="168">
        <f t="shared" ca="1" si="45"/>
        <v>0</v>
      </c>
      <c r="V130" s="168">
        <f t="shared" ca="1" si="46"/>
        <v>0</v>
      </c>
      <c r="W130" s="168">
        <f t="shared" ca="1" si="47"/>
        <v>0</v>
      </c>
      <c r="X130" s="165">
        <f t="shared" si="40"/>
        <v>6</v>
      </c>
      <c r="Y130" s="165" t="str">
        <f t="shared" ca="1" si="48"/>
        <v>Jayden Caylor, 12 - Shoshoni 12/16/2017</v>
      </c>
      <c r="Z130" s="165" t="str">
        <f t="shared" ca="1" si="49"/>
        <v/>
      </c>
      <c r="AA130" s="225" t="str">
        <f>Season_Summary!$P$1</f>
        <v>2A BB</v>
      </c>
    </row>
    <row r="131" spans="1:27" x14ac:dyDescent="0.2">
      <c r="A131" s="165" t="str">
        <f t="shared" ca="1" si="41"/>
        <v>Clayton Louderback, 23</v>
      </c>
      <c r="B131" s="165" t="str">
        <f>Roster!$B$1</f>
        <v>Upton</v>
      </c>
      <c r="C131" s="165" t="str">
        <f t="shared" ca="1" si="42"/>
        <v>Shoshoni</v>
      </c>
      <c r="D131" s="175">
        <f t="shared" ca="1" si="43"/>
        <v>43085</v>
      </c>
      <c r="E131" s="165">
        <f t="shared" ca="1" si="25"/>
        <v>1</v>
      </c>
      <c r="F131" s="165">
        <f t="shared" ca="1" si="26"/>
        <v>0</v>
      </c>
      <c r="G131" s="165">
        <f t="shared" ca="1" si="27"/>
        <v>2</v>
      </c>
      <c r="H131" s="165">
        <f t="shared" ca="1" si="28"/>
        <v>4</v>
      </c>
      <c r="I131" s="165">
        <f t="shared" ca="1" si="29"/>
        <v>10</v>
      </c>
      <c r="J131" s="165">
        <f t="shared" ca="1" si="30"/>
        <v>4</v>
      </c>
      <c r="K131" s="165">
        <f t="shared" ca="1" si="31"/>
        <v>5</v>
      </c>
      <c r="L131" s="165">
        <f t="shared" ca="1" si="32"/>
        <v>3</v>
      </c>
      <c r="M131" s="165">
        <f t="shared" ca="1" si="33"/>
        <v>6</v>
      </c>
      <c r="N131" s="165">
        <f t="shared" ca="1" si="34"/>
        <v>2</v>
      </c>
      <c r="O131" s="165">
        <f t="shared" ca="1" si="35"/>
        <v>1</v>
      </c>
      <c r="P131" s="165">
        <f t="shared" ca="1" si="36"/>
        <v>0</v>
      </c>
      <c r="Q131" s="165">
        <f t="shared" ca="1" si="37"/>
        <v>2</v>
      </c>
      <c r="R131" s="165">
        <f t="shared" ca="1" si="38"/>
        <v>0</v>
      </c>
      <c r="S131" s="165">
        <f t="shared" ca="1" si="39"/>
        <v>12</v>
      </c>
      <c r="T131" s="168">
        <f t="shared" ca="1" si="44"/>
        <v>0</v>
      </c>
      <c r="U131" s="168">
        <f t="shared" ca="1" si="45"/>
        <v>0.4</v>
      </c>
      <c r="V131" s="168">
        <f t="shared" ca="1" si="46"/>
        <v>0.8</v>
      </c>
      <c r="W131" s="168">
        <f t="shared" ca="1" si="47"/>
        <v>0.33333333333333331</v>
      </c>
      <c r="X131" s="165">
        <f t="shared" si="40"/>
        <v>6</v>
      </c>
      <c r="Y131" s="165" t="str">
        <f t="shared" ca="1" si="48"/>
        <v>Clayton Louderback, 23 - Shoshoni 12/16/2017</v>
      </c>
      <c r="Z131" s="165" t="str">
        <f t="shared" ca="1" si="49"/>
        <v/>
      </c>
      <c r="AA131" s="225" t="str">
        <f>Season_Summary!$P$1</f>
        <v>2A BB</v>
      </c>
    </row>
    <row r="132" spans="1:27" x14ac:dyDescent="0.2">
      <c r="A132" s="165" t="str">
        <f t="shared" ca="1" si="41"/>
        <v>Jess Claycomb, 10</v>
      </c>
      <c r="B132" s="165" t="str">
        <f>Roster!$B$1</f>
        <v>Upton</v>
      </c>
      <c r="C132" s="165" t="str">
        <f t="shared" ca="1" si="42"/>
        <v>Shoshoni</v>
      </c>
      <c r="D132" s="175">
        <f t="shared" ca="1" si="43"/>
        <v>43085</v>
      </c>
      <c r="E132" s="165">
        <f t="shared" ca="1" si="25"/>
        <v>1</v>
      </c>
      <c r="F132" s="165">
        <f t="shared" ca="1" si="26"/>
        <v>1</v>
      </c>
      <c r="G132" s="165">
        <f t="shared" ca="1" si="27"/>
        <v>1</v>
      </c>
      <c r="H132" s="165">
        <f t="shared" ca="1" si="28"/>
        <v>5</v>
      </c>
      <c r="I132" s="165">
        <f t="shared" ca="1" si="29"/>
        <v>7</v>
      </c>
      <c r="J132" s="165">
        <f t="shared" ca="1" si="30"/>
        <v>2</v>
      </c>
      <c r="K132" s="165">
        <f t="shared" ca="1" si="31"/>
        <v>2</v>
      </c>
      <c r="L132" s="165">
        <f t="shared" ca="1" si="32"/>
        <v>2</v>
      </c>
      <c r="M132" s="165">
        <f t="shared" ca="1" si="33"/>
        <v>1</v>
      </c>
      <c r="N132" s="165">
        <f t="shared" ca="1" si="34"/>
        <v>1</v>
      </c>
      <c r="O132" s="165">
        <f t="shared" ca="1" si="35"/>
        <v>4</v>
      </c>
      <c r="P132" s="165">
        <f t="shared" ca="1" si="36"/>
        <v>0</v>
      </c>
      <c r="Q132" s="165">
        <f t="shared" ca="1" si="37"/>
        <v>0</v>
      </c>
      <c r="R132" s="165">
        <f t="shared" ca="1" si="38"/>
        <v>1</v>
      </c>
      <c r="S132" s="165">
        <f t="shared" ca="1" si="39"/>
        <v>15</v>
      </c>
      <c r="T132" s="168">
        <f t="shared" ca="1" si="44"/>
        <v>0</v>
      </c>
      <c r="U132" s="168">
        <f t="shared" ca="1" si="45"/>
        <v>0.7142857142857143</v>
      </c>
      <c r="V132" s="168">
        <f t="shared" ca="1" si="46"/>
        <v>0</v>
      </c>
      <c r="W132" s="168">
        <f t="shared" ca="1" si="47"/>
        <v>0.75</v>
      </c>
      <c r="X132" s="165">
        <f t="shared" si="40"/>
        <v>6</v>
      </c>
      <c r="Y132" s="165" t="str">
        <f t="shared" ca="1" si="48"/>
        <v>Jess Claycomb, 10 - Shoshoni 12/16/2017</v>
      </c>
      <c r="Z132" s="165" t="str">
        <f t="shared" ca="1" si="49"/>
        <v/>
      </c>
      <c r="AA132" s="225" t="str">
        <f>Season_Summary!$P$1</f>
        <v>2A BB</v>
      </c>
    </row>
    <row r="133" spans="1:27" x14ac:dyDescent="0.2">
      <c r="A133" s="165" t="str">
        <f t="shared" ca="1" si="41"/>
        <v>Maxx Cowger, 4</v>
      </c>
      <c r="B133" s="165" t="str">
        <f>Roster!$B$1</f>
        <v>Upton</v>
      </c>
      <c r="C133" s="165" t="str">
        <f t="shared" ca="1" si="42"/>
        <v>Shoshoni</v>
      </c>
      <c r="D133" s="175">
        <f t="shared" ca="1" si="43"/>
        <v>43085</v>
      </c>
      <c r="E133" s="165">
        <f t="shared" ca="1" si="25"/>
        <v>0</v>
      </c>
      <c r="F133" s="165">
        <f t="shared" ca="1" si="26"/>
        <v>0</v>
      </c>
      <c r="G133" s="165">
        <f t="shared" ca="1" si="27"/>
        <v>0</v>
      </c>
      <c r="H133" s="165">
        <f t="shared" ca="1" si="28"/>
        <v>0</v>
      </c>
      <c r="I133" s="165">
        <f t="shared" ca="1" si="29"/>
        <v>0</v>
      </c>
      <c r="J133" s="165">
        <f t="shared" ca="1" si="30"/>
        <v>0</v>
      </c>
      <c r="K133" s="165">
        <f t="shared" ca="1" si="31"/>
        <v>0</v>
      </c>
      <c r="L133" s="165">
        <f t="shared" ca="1" si="32"/>
        <v>0</v>
      </c>
      <c r="M133" s="165">
        <f t="shared" ca="1" si="33"/>
        <v>0</v>
      </c>
      <c r="N133" s="165">
        <f t="shared" ca="1" si="34"/>
        <v>0</v>
      </c>
      <c r="O133" s="165">
        <f t="shared" ca="1" si="35"/>
        <v>0</v>
      </c>
      <c r="P133" s="165">
        <f t="shared" ca="1" si="36"/>
        <v>0</v>
      </c>
      <c r="Q133" s="165">
        <f t="shared" ca="1" si="37"/>
        <v>0</v>
      </c>
      <c r="R133" s="165">
        <f t="shared" ca="1" si="38"/>
        <v>0</v>
      </c>
      <c r="S133" s="165" t="str">
        <f t="shared" ca="1" si="39"/>
        <v/>
      </c>
      <c r="T133" s="168">
        <f t="shared" ca="1" si="44"/>
        <v>0</v>
      </c>
      <c r="U133" s="168">
        <f t="shared" ca="1" si="45"/>
        <v>0</v>
      </c>
      <c r="V133" s="168">
        <f t="shared" ca="1" si="46"/>
        <v>0</v>
      </c>
      <c r="W133" s="168">
        <f t="shared" ca="1" si="47"/>
        <v>0</v>
      </c>
      <c r="X133" s="165">
        <f t="shared" si="40"/>
        <v>6</v>
      </c>
      <c r="Y133" s="165" t="str">
        <f t="shared" ca="1" si="48"/>
        <v>Maxx Cowger, 4 - Shoshoni 12/16/2017</v>
      </c>
      <c r="Z133" s="165" t="str">
        <f t="shared" ca="1" si="49"/>
        <v/>
      </c>
      <c r="AA133" s="225" t="str">
        <f>Season_Summary!$P$1</f>
        <v>2A BB</v>
      </c>
    </row>
    <row r="134" spans="1:27" x14ac:dyDescent="0.2">
      <c r="A134" s="165" t="str">
        <f t="shared" ca="1" si="41"/>
        <v>Brayden Bruce, 22</v>
      </c>
      <c r="B134" s="165" t="str">
        <f>Roster!$B$1</f>
        <v>Upton</v>
      </c>
      <c r="C134" s="165" t="str">
        <f t="shared" ca="1" si="42"/>
        <v>Shoshoni</v>
      </c>
      <c r="D134" s="175">
        <f t="shared" ca="1" si="43"/>
        <v>43085</v>
      </c>
      <c r="E134" s="165">
        <f t="shared" ca="1" si="25"/>
        <v>1</v>
      </c>
      <c r="F134" s="165">
        <f t="shared" ca="1" si="26"/>
        <v>1</v>
      </c>
      <c r="G134" s="165">
        <f t="shared" ca="1" si="27"/>
        <v>1</v>
      </c>
      <c r="H134" s="165">
        <f t="shared" ca="1" si="28"/>
        <v>1</v>
      </c>
      <c r="I134" s="165">
        <f t="shared" ca="1" si="29"/>
        <v>2</v>
      </c>
      <c r="J134" s="165">
        <f t="shared" ca="1" si="30"/>
        <v>0</v>
      </c>
      <c r="K134" s="165">
        <f t="shared" ca="1" si="31"/>
        <v>0</v>
      </c>
      <c r="L134" s="165">
        <f t="shared" ca="1" si="32"/>
        <v>0</v>
      </c>
      <c r="M134" s="165">
        <f t="shared" ca="1" si="33"/>
        <v>0</v>
      </c>
      <c r="N134" s="165">
        <f t="shared" ca="1" si="34"/>
        <v>3</v>
      </c>
      <c r="O134" s="165">
        <f t="shared" ca="1" si="35"/>
        <v>0</v>
      </c>
      <c r="P134" s="165">
        <f t="shared" ca="1" si="36"/>
        <v>0</v>
      </c>
      <c r="Q134" s="165">
        <f t="shared" ca="1" si="37"/>
        <v>0</v>
      </c>
      <c r="R134" s="165">
        <f t="shared" ca="1" si="38"/>
        <v>1</v>
      </c>
      <c r="S134" s="165">
        <f t="shared" ca="1" si="39"/>
        <v>5</v>
      </c>
      <c r="T134" s="168">
        <f t="shared" ca="1" si="44"/>
        <v>0</v>
      </c>
      <c r="U134" s="168">
        <f t="shared" ca="1" si="45"/>
        <v>0</v>
      </c>
      <c r="V134" s="168">
        <f t="shared" ca="1" si="46"/>
        <v>0</v>
      </c>
      <c r="W134" s="168">
        <f t="shared" ca="1" si="47"/>
        <v>0</v>
      </c>
      <c r="X134" s="165">
        <f t="shared" si="40"/>
        <v>6</v>
      </c>
      <c r="Y134" s="165" t="str">
        <f t="shared" ca="1" si="48"/>
        <v>Brayden Bruce, 22 - Shoshoni 12/16/2017</v>
      </c>
      <c r="Z134" s="165" t="str">
        <f t="shared" ca="1" si="49"/>
        <v/>
      </c>
      <c r="AA134" s="225" t="str">
        <f>Season_Summary!$P$1</f>
        <v>2A BB</v>
      </c>
    </row>
    <row r="135" spans="1:27" x14ac:dyDescent="0.2">
      <c r="A135" s="165" t="str">
        <f t="shared" ca="1" si="41"/>
        <v>Jo Bishop, 30</v>
      </c>
      <c r="B135" s="165" t="str">
        <f>Roster!$B$1</f>
        <v>Upton</v>
      </c>
      <c r="C135" s="165" t="str">
        <f t="shared" ca="1" si="42"/>
        <v>Shoshoni</v>
      </c>
      <c r="D135" s="175">
        <f t="shared" ca="1" si="43"/>
        <v>43085</v>
      </c>
      <c r="E135" s="165">
        <f t="shared" ref="E135:E198" ca="1" si="50">INDIRECT("'game1 ("&amp;$X135&amp;")'!"&amp;ADDRESS(ROW(A$7)+MOD(ROW(A135)-7,24),COLUMN(C135)))</f>
        <v>1</v>
      </c>
      <c r="F135" s="165">
        <f t="shared" ref="F135:F198" ca="1" si="51">INDIRECT("'game1 ("&amp;$X135&amp;")'!"&amp;ADDRESS(ROW(B$7)+MOD(ROW(B135)-7,24),COLUMN(D135)))</f>
        <v>0</v>
      </c>
      <c r="G135" s="165">
        <f t="shared" ref="G135:G198" ca="1" si="52">INDIRECT("'game1 ("&amp;$X135&amp;")'!"&amp;ADDRESS(ROW(C$7)+MOD(ROW(C135)-7,24),COLUMN(E135)))</f>
        <v>0</v>
      </c>
      <c r="H135" s="165">
        <f t="shared" ref="H135:H198" ca="1" si="53">INDIRECT("'game1 ("&amp;$X135&amp;")'!"&amp;ADDRESS(ROW(D$7)+MOD(ROW(D135)-7,24),COLUMN(F135)))</f>
        <v>1</v>
      </c>
      <c r="I135" s="165">
        <f t="shared" ref="I135:I198" ca="1" si="54">INDIRECT("'game1 ("&amp;$X135&amp;")'!"&amp;ADDRESS(ROW(E$7)+MOD(ROW(E135)-7,24),COLUMN(G135)))</f>
        <v>2</v>
      </c>
      <c r="J135" s="165">
        <f t="shared" ref="J135:J198" ca="1" si="55">INDIRECT("'game1 ("&amp;$X135&amp;")'!"&amp;ADDRESS(ROW(F$7)+MOD(ROW(F135)-7,24),COLUMN(H135)))</f>
        <v>0</v>
      </c>
      <c r="K135" s="165">
        <f t="shared" ref="K135:K198" ca="1" si="56">INDIRECT("'game1 ("&amp;$X135&amp;")'!"&amp;ADDRESS(ROW(G$7)+MOD(ROW(G135)-7,24),COLUMN(I135)))</f>
        <v>0</v>
      </c>
      <c r="L135" s="165">
        <f t="shared" ref="L135:L198" ca="1" si="57">INDIRECT("'game1 ("&amp;$X135&amp;")'!"&amp;ADDRESS(ROW(H$7)+MOD(ROW(H135)-7,24),COLUMN(J135)))</f>
        <v>1</v>
      </c>
      <c r="M135" s="165">
        <f t="shared" ref="M135:M198" ca="1" si="58">INDIRECT("'game1 ("&amp;$X135&amp;")'!"&amp;ADDRESS(ROW(I$7)+MOD(ROW(I135)-7,24),COLUMN(K135)))</f>
        <v>0</v>
      </c>
      <c r="N135" s="165">
        <f t="shared" ref="N135:N198" ca="1" si="59">INDIRECT("'game1 ("&amp;$X135&amp;")'!"&amp;ADDRESS(ROW(J$7)+MOD(ROW(J135)-7,24),COLUMN(L135)))</f>
        <v>0</v>
      </c>
      <c r="O135" s="165">
        <f t="shared" ref="O135:O198" ca="1" si="60">INDIRECT("'game1 ("&amp;$X135&amp;")'!"&amp;ADDRESS(ROW(K$7)+MOD(ROW(K135)-7,24),COLUMN(M135)))</f>
        <v>0</v>
      </c>
      <c r="P135" s="165">
        <f t="shared" ref="P135:P198" ca="1" si="61">INDIRECT("'game1 ("&amp;$X135&amp;")'!"&amp;ADDRESS(ROW(L$7)+MOD(ROW(L135)-7,24),COLUMN(N135)))</f>
        <v>0</v>
      </c>
      <c r="Q135" s="165">
        <f t="shared" ref="Q135:Q198" ca="1" si="62">INDIRECT("'game1 ("&amp;$X135&amp;")'!"&amp;ADDRESS(ROW(M$7)+MOD(ROW(M135)-7,24),COLUMN(O135)))</f>
        <v>0</v>
      </c>
      <c r="R135" s="165">
        <f t="shared" ref="R135:R198" ca="1" si="63">INDIRECT("'game1 ("&amp;$X135&amp;")'!"&amp;ADDRESS(ROW(N$7)+MOD(ROW(N135)-7,24),COLUMN(P135)))</f>
        <v>1</v>
      </c>
      <c r="S135" s="165">
        <f t="shared" ref="S135:S198" ca="1" si="64">INDIRECT("'game1 ("&amp;$X135&amp;")'!"&amp;ADDRESS(ROW(O$7)+MOD(ROW(O135)-7,24),COLUMN(Q135)))</f>
        <v>2</v>
      </c>
      <c r="T135" s="168">
        <f t="shared" ca="1" si="44"/>
        <v>0</v>
      </c>
      <c r="U135" s="168">
        <f t="shared" ca="1" si="45"/>
        <v>0</v>
      </c>
      <c r="V135" s="168">
        <f t="shared" ca="1" si="46"/>
        <v>0</v>
      </c>
      <c r="W135" s="168">
        <f t="shared" ca="1" si="47"/>
        <v>0</v>
      </c>
      <c r="X135" s="165">
        <f t="shared" ref="X135:X198" si="65">INT((ROW(A135)-7)/24)+1</f>
        <v>6</v>
      </c>
      <c r="Y135" s="165" t="str">
        <f t="shared" ca="1" si="48"/>
        <v>Jo Bishop, 30 - Shoshoni 12/16/2017</v>
      </c>
      <c r="Z135" s="165" t="str">
        <f t="shared" ca="1" si="49"/>
        <v/>
      </c>
      <c r="AA135" s="225" t="str">
        <f>Season_Summary!$P$1</f>
        <v>2A BB</v>
      </c>
    </row>
    <row r="136" spans="1:27" x14ac:dyDescent="0.2">
      <c r="A136" s="165" t="str">
        <f t="shared" ref="A136:A199" ca="1" si="66">CONCATENATE(INDIRECT("Roster!B"&amp;ROW(A$7)+MOD(ROW(A136)-7,24)),", ",INDIRECT("Roster!a"&amp;ROW(A$7)+MOD(ROW(A136)-7,24)))</f>
        <v>Nolan Turner, 33</v>
      </c>
      <c r="B136" s="165" t="str">
        <f>Roster!$B$1</f>
        <v>Upton</v>
      </c>
      <c r="C136" s="165" t="str">
        <f t="shared" ref="C136:C199" ca="1" si="67">INDIRECT("'game1 ("&amp;$X136&amp;")'!$C$2")</f>
        <v>Shoshoni</v>
      </c>
      <c r="D136" s="175">
        <f t="shared" ref="D136:D199" ca="1" si="68">INDIRECT("'game1 ("&amp;$X136&amp;")'!$k$2")</f>
        <v>43085</v>
      </c>
      <c r="E136" s="165">
        <f t="shared" ca="1" si="50"/>
        <v>1</v>
      </c>
      <c r="F136" s="165">
        <f t="shared" ca="1" si="51"/>
        <v>0</v>
      </c>
      <c r="G136" s="165">
        <f t="shared" ca="1" si="52"/>
        <v>0</v>
      </c>
      <c r="H136" s="165">
        <f t="shared" ca="1" si="53"/>
        <v>0</v>
      </c>
      <c r="I136" s="165">
        <f t="shared" ca="1" si="54"/>
        <v>1</v>
      </c>
      <c r="J136" s="165">
        <f t="shared" ca="1" si="55"/>
        <v>0</v>
      </c>
      <c r="K136" s="165">
        <f t="shared" ca="1" si="56"/>
        <v>0</v>
      </c>
      <c r="L136" s="165">
        <f t="shared" ca="1" si="57"/>
        <v>0</v>
      </c>
      <c r="M136" s="165">
        <f t="shared" ca="1" si="58"/>
        <v>2</v>
      </c>
      <c r="N136" s="165">
        <f t="shared" ca="1" si="59"/>
        <v>0</v>
      </c>
      <c r="O136" s="165">
        <f t="shared" ca="1" si="60"/>
        <v>1</v>
      </c>
      <c r="P136" s="165">
        <f t="shared" ca="1" si="61"/>
        <v>0</v>
      </c>
      <c r="Q136" s="165">
        <f t="shared" ca="1" si="62"/>
        <v>0</v>
      </c>
      <c r="R136" s="165">
        <f t="shared" ca="1" si="63"/>
        <v>3</v>
      </c>
      <c r="S136" s="165" t="str">
        <f t="shared" ca="1" si="64"/>
        <v/>
      </c>
      <c r="T136" s="168">
        <f t="shared" ref="T136:T199" ca="1" si="69">IF(G136&lt;$D$2,0,INDIRECT("'game1 ("&amp;$X136&amp;")'!"&amp;ADDRESS(ROW(M$7)+MOD(ROW(M136)-7,24),COLUMN(R136))))</f>
        <v>0</v>
      </c>
      <c r="U136" s="168">
        <f t="shared" ref="U136:U199" ca="1" si="70">IF(I136&lt;$D$2,0,INDIRECT("'game1 ("&amp;$X136&amp;")'!"&amp;ADDRESS(ROW(N$7)+MOD(ROW(N136)-7,24),COLUMN(S136))))</f>
        <v>0</v>
      </c>
      <c r="V136" s="168">
        <f t="shared" ref="V136:V199" ca="1" si="71">IF(K136&lt;$D$2,0,INDIRECT("'game1 ("&amp;$X136&amp;")'!"&amp;ADDRESS(ROW(O$7)+MOD(ROW(O136)-7,24),COLUMN(T136))))</f>
        <v>0</v>
      </c>
      <c r="W136" s="168">
        <f t="shared" ref="W136:W199" ca="1" si="72">IF(G136+I136&lt;$D$2,0,INDIRECT("'game1 ("&amp;$X136&amp;")'!"&amp;ADDRESS(ROW(O$7)+MOD(ROW(O136)-7,24),COLUMN(U136))))</f>
        <v>0</v>
      </c>
      <c r="X136" s="165">
        <f t="shared" si="65"/>
        <v>6</v>
      </c>
      <c r="Y136" s="165" t="str">
        <f t="shared" ref="Y136:Y199" ca="1" si="73">CONCATENATE(A136," - ",C136," ",MONTH(D136),"/",DAY(D136),"/",YEAR(D136))</f>
        <v>Nolan Turner, 33 - Shoshoni 12/16/2017</v>
      </c>
      <c r="Z136" s="165" t="str">
        <f t="shared" ref="Z136:Z199" ca="1" si="74">IFERROR(INDIRECT("'game1 ("&amp;$X136&amp;")'!$a$2"),"")</f>
        <v/>
      </c>
      <c r="AA136" s="225" t="str">
        <f>Season_Summary!$P$1</f>
        <v>2A BB</v>
      </c>
    </row>
    <row r="137" spans="1:27" x14ac:dyDescent="0.2">
      <c r="A137" s="165" t="str">
        <f t="shared" ca="1" si="66"/>
        <v>Robert Crawford, 32</v>
      </c>
      <c r="B137" s="165" t="str">
        <f>Roster!$B$1</f>
        <v>Upton</v>
      </c>
      <c r="C137" s="165" t="str">
        <f t="shared" ca="1" si="67"/>
        <v>Shoshoni</v>
      </c>
      <c r="D137" s="175">
        <f t="shared" ca="1" si="68"/>
        <v>43085</v>
      </c>
      <c r="E137" s="165">
        <f t="shared" ca="1" si="50"/>
        <v>1</v>
      </c>
      <c r="F137" s="165">
        <f t="shared" ca="1" si="51"/>
        <v>0</v>
      </c>
      <c r="G137" s="165">
        <f t="shared" ca="1" si="52"/>
        <v>0</v>
      </c>
      <c r="H137" s="165">
        <f t="shared" ca="1" si="53"/>
        <v>0</v>
      </c>
      <c r="I137" s="165">
        <f t="shared" ca="1" si="54"/>
        <v>1</v>
      </c>
      <c r="J137" s="165">
        <f t="shared" ca="1" si="55"/>
        <v>0</v>
      </c>
      <c r="K137" s="165">
        <f t="shared" ca="1" si="56"/>
        <v>0</v>
      </c>
      <c r="L137" s="165">
        <f t="shared" ca="1" si="57"/>
        <v>1</v>
      </c>
      <c r="M137" s="165">
        <f t="shared" ca="1" si="58"/>
        <v>1</v>
      </c>
      <c r="N137" s="165">
        <f t="shared" ca="1" si="59"/>
        <v>1</v>
      </c>
      <c r="O137" s="165">
        <f t="shared" ca="1" si="60"/>
        <v>0</v>
      </c>
      <c r="P137" s="165">
        <f t="shared" ca="1" si="61"/>
        <v>0</v>
      </c>
      <c r="Q137" s="165">
        <f t="shared" ca="1" si="62"/>
        <v>0</v>
      </c>
      <c r="R137" s="165">
        <f t="shared" ca="1" si="63"/>
        <v>2</v>
      </c>
      <c r="S137" s="165" t="str">
        <f t="shared" ca="1" si="64"/>
        <v/>
      </c>
      <c r="T137" s="168">
        <f t="shared" ca="1" si="69"/>
        <v>0</v>
      </c>
      <c r="U137" s="168">
        <f t="shared" ca="1" si="70"/>
        <v>0</v>
      </c>
      <c r="V137" s="168">
        <f t="shared" ca="1" si="71"/>
        <v>0</v>
      </c>
      <c r="W137" s="168">
        <f t="shared" ca="1" si="72"/>
        <v>0</v>
      </c>
      <c r="X137" s="165">
        <f t="shared" si="65"/>
        <v>6</v>
      </c>
      <c r="Y137" s="165" t="str">
        <f t="shared" ca="1" si="73"/>
        <v>Robert Crawford, 32 - Shoshoni 12/16/2017</v>
      </c>
      <c r="Z137" s="165" t="str">
        <f t="shared" ca="1" si="74"/>
        <v/>
      </c>
      <c r="AA137" s="225" t="str">
        <f>Season_Summary!$P$1</f>
        <v>2A BB</v>
      </c>
    </row>
    <row r="138" spans="1:27" x14ac:dyDescent="0.2">
      <c r="A138" s="165" t="str">
        <f t="shared" ca="1" si="66"/>
        <v>Jace Bruce, 40</v>
      </c>
      <c r="B138" s="165" t="str">
        <f>Roster!$B$1</f>
        <v>Upton</v>
      </c>
      <c r="C138" s="165" t="str">
        <f t="shared" ca="1" si="67"/>
        <v>Shoshoni</v>
      </c>
      <c r="D138" s="175">
        <f t="shared" ca="1" si="68"/>
        <v>43085</v>
      </c>
      <c r="E138" s="165">
        <f t="shared" ca="1" si="50"/>
        <v>1</v>
      </c>
      <c r="F138" s="165">
        <f t="shared" ca="1" si="51"/>
        <v>0</v>
      </c>
      <c r="G138" s="165">
        <f t="shared" ca="1" si="52"/>
        <v>1</v>
      </c>
      <c r="H138" s="165">
        <f t="shared" ca="1" si="53"/>
        <v>0</v>
      </c>
      <c r="I138" s="165">
        <f t="shared" ca="1" si="54"/>
        <v>0</v>
      </c>
      <c r="J138" s="165">
        <f t="shared" ca="1" si="55"/>
        <v>0</v>
      </c>
      <c r="K138" s="165">
        <f t="shared" ca="1" si="56"/>
        <v>0</v>
      </c>
      <c r="L138" s="165">
        <f t="shared" ca="1" si="57"/>
        <v>2</v>
      </c>
      <c r="M138" s="165">
        <f t="shared" ca="1" si="58"/>
        <v>0</v>
      </c>
      <c r="N138" s="165">
        <f t="shared" ca="1" si="59"/>
        <v>1</v>
      </c>
      <c r="O138" s="165">
        <f t="shared" ca="1" si="60"/>
        <v>0</v>
      </c>
      <c r="P138" s="165">
        <f t="shared" ca="1" si="61"/>
        <v>0</v>
      </c>
      <c r="Q138" s="165">
        <f t="shared" ca="1" si="62"/>
        <v>1</v>
      </c>
      <c r="R138" s="165">
        <f t="shared" ca="1" si="63"/>
        <v>2</v>
      </c>
      <c r="S138" s="165" t="str">
        <f t="shared" ca="1" si="64"/>
        <v/>
      </c>
      <c r="T138" s="168">
        <f t="shared" ca="1" si="69"/>
        <v>0</v>
      </c>
      <c r="U138" s="168">
        <f t="shared" ca="1" si="70"/>
        <v>0</v>
      </c>
      <c r="V138" s="168">
        <f t="shared" ca="1" si="71"/>
        <v>0</v>
      </c>
      <c r="W138" s="168">
        <f t="shared" ca="1" si="72"/>
        <v>0</v>
      </c>
      <c r="X138" s="165">
        <f t="shared" si="65"/>
        <v>6</v>
      </c>
      <c r="Y138" s="165" t="str">
        <f t="shared" ca="1" si="73"/>
        <v>Jace Bruce, 40 - Shoshoni 12/16/2017</v>
      </c>
      <c r="Z138" s="165" t="str">
        <f t="shared" ca="1" si="74"/>
        <v/>
      </c>
      <c r="AA138" s="225" t="str">
        <f>Season_Summary!$P$1</f>
        <v>2A BB</v>
      </c>
    </row>
    <row r="139" spans="1:27" x14ac:dyDescent="0.2">
      <c r="A139" s="165" t="str">
        <f t="shared" ca="1" si="66"/>
        <v>Ethan Mills, 2</v>
      </c>
      <c r="B139" s="165" t="str">
        <f>Roster!$B$1</f>
        <v>Upton</v>
      </c>
      <c r="C139" s="165" t="str">
        <f t="shared" ca="1" si="67"/>
        <v>Shoshoni</v>
      </c>
      <c r="D139" s="175">
        <f t="shared" ca="1" si="68"/>
        <v>43085</v>
      </c>
      <c r="E139" s="165">
        <f t="shared" ca="1" si="50"/>
        <v>0</v>
      </c>
      <c r="F139" s="165">
        <f t="shared" ca="1" si="51"/>
        <v>0</v>
      </c>
      <c r="G139" s="165">
        <f t="shared" ca="1" si="52"/>
        <v>0</v>
      </c>
      <c r="H139" s="165">
        <f t="shared" ca="1" si="53"/>
        <v>0</v>
      </c>
      <c r="I139" s="165">
        <f t="shared" ca="1" si="54"/>
        <v>0</v>
      </c>
      <c r="J139" s="165">
        <f t="shared" ca="1" si="55"/>
        <v>0</v>
      </c>
      <c r="K139" s="165">
        <f t="shared" ca="1" si="56"/>
        <v>0</v>
      </c>
      <c r="L139" s="165">
        <f t="shared" ca="1" si="57"/>
        <v>0</v>
      </c>
      <c r="M139" s="165">
        <f t="shared" ca="1" si="58"/>
        <v>0</v>
      </c>
      <c r="N139" s="165">
        <f t="shared" ca="1" si="59"/>
        <v>0</v>
      </c>
      <c r="O139" s="165">
        <f t="shared" ca="1" si="60"/>
        <v>0</v>
      </c>
      <c r="P139" s="165">
        <f t="shared" ca="1" si="61"/>
        <v>0</v>
      </c>
      <c r="Q139" s="165">
        <f t="shared" ca="1" si="62"/>
        <v>0</v>
      </c>
      <c r="R139" s="165">
        <f t="shared" ca="1" si="63"/>
        <v>0</v>
      </c>
      <c r="S139" s="165" t="str">
        <f t="shared" ca="1" si="64"/>
        <v/>
      </c>
      <c r="T139" s="168">
        <f t="shared" ca="1" si="69"/>
        <v>0</v>
      </c>
      <c r="U139" s="168">
        <f t="shared" ca="1" si="70"/>
        <v>0</v>
      </c>
      <c r="V139" s="168">
        <f t="shared" ca="1" si="71"/>
        <v>0</v>
      </c>
      <c r="W139" s="168">
        <f t="shared" ca="1" si="72"/>
        <v>0</v>
      </c>
      <c r="X139" s="165">
        <f t="shared" si="65"/>
        <v>6</v>
      </c>
      <c r="Y139" s="165" t="str">
        <f t="shared" ca="1" si="73"/>
        <v>Ethan Mills, 2 - Shoshoni 12/16/2017</v>
      </c>
      <c r="Z139" s="165" t="str">
        <f t="shared" ca="1" si="74"/>
        <v/>
      </c>
      <c r="AA139" s="225" t="str">
        <f>Season_Summary!$P$1</f>
        <v>2A BB</v>
      </c>
    </row>
    <row r="140" spans="1:27" x14ac:dyDescent="0.2">
      <c r="A140" s="165" t="str">
        <f t="shared" ca="1" si="66"/>
        <v>Bridger Alishouse, 2</v>
      </c>
      <c r="B140" s="165" t="str">
        <f>Roster!$B$1</f>
        <v>Upton</v>
      </c>
      <c r="C140" s="165" t="str">
        <f t="shared" ca="1" si="67"/>
        <v>Shoshoni</v>
      </c>
      <c r="D140" s="175">
        <f t="shared" ca="1" si="68"/>
        <v>43085</v>
      </c>
      <c r="E140" s="165">
        <f t="shared" ca="1" si="50"/>
        <v>0</v>
      </c>
      <c r="F140" s="165">
        <f t="shared" ca="1" si="51"/>
        <v>0</v>
      </c>
      <c r="G140" s="165">
        <f t="shared" ca="1" si="52"/>
        <v>0</v>
      </c>
      <c r="H140" s="165">
        <f t="shared" ca="1" si="53"/>
        <v>0</v>
      </c>
      <c r="I140" s="165">
        <f t="shared" ca="1" si="54"/>
        <v>0</v>
      </c>
      <c r="J140" s="165">
        <f t="shared" ca="1" si="55"/>
        <v>0</v>
      </c>
      <c r="K140" s="165">
        <f t="shared" ca="1" si="56"/>
        <v>0</v>
      </c>
      <c r="L140" s="165">
        <f t="shared" ca="1" si="57"/>
        <v>0</v>
      </c>
      <c r="M140" s="165">
        <f t="shared" ca="1" si="58"/>
        <v>0</v>
      </c>
      <c r="N140" s="165">
        <f t="shared" ca="1" si="59"/>
        <v>0</v>
      </c>
      <c r="O140" s="165">
        <f t="shared" ca="1" si="60"/>
        <v>0</v>
      </c>
      <c r="P140" s="165">
        <f t="shared" ca="1" si="61"/>
        <v>0</v>
      </c>
      <c r="Q140" s="165">
        <f t="shared" ca="1" si="62"/>
        <v>0</v>
      </c>
      <c r="R140" s="165">
        <f t="shared" ca="1" si="63"/>
        <v>0</v>
      </c>
      <c r="S140" s="165" t="str">
        <f t="shared" ca="1" si="64"/>
        <v/>
      </c>
      <c r="T140" s="168">
        <f t="shared" ca="1" si="69"/>
        <v>0</v>
      </c>
      <c r="U140" s="168">
        <f t="shared" ca="1" si="70"/>
        <v>0</v>
      </c>
      <c r="V140" s="168">
        <f t="shared" ca="1" si="71"/>
        <v>0</v>
      </c>
      <c r="W140" s="168">
        <f t="shared" ca="1" si="72"/>
        <v>0</v>
      </c>
      <c r="X140" s="165">
        <f t="shared" si="65"/>
        <v>6</v>
      </c>
      <c r="Y140" s="165" t="str">
        <f t="shared" ca="1" si="73"/>
        <v>Bridger Alishouse, 2 - Shoshoni 12/16/2017</v>
      </c>
      <c r="Z140" s="165" t="str">
        <f t="shared" ca="1" si="74"/>
        <v/>
      </c>
      <c r="AA140" s="225" t="str">
        <f>Season_Summary!$P$1</f>
        <v>2A BB</v>
      </c>
    </row>
    <row r="141" spans="1:27" x14ac:dyDescent="0.2">
      <c r="A141" s="165" t="str">
        <f t="shared" ca="1" si="66"/>
        <v>Landon Keever, 4</v>
      </c>
      <c r="B141" s="165" t="str">
        <f>Roster!$B$1</f>
        <v>Upton</v>
      </c>
      <c r="C141" s="165" t="str">
        <f t="shared" ca="1" si="67"/>
        <v>Shoshoni</v>
      </c>
      <c r="D141" s="175">
        <f t="shared" ca="1" si="68"/>
        <v>43085</v>
      </c>
      <c r="E141" s="165">
        <f t="shared" ca="1" si="50"/>
        <v>0</v>
      </c>
      <c r="F141" s="165">
        <f t="shared" ca="1" si="51"/>
        <v>0</v>
      </c>
      <c r="G141" s="165">
        <f t="shared" ca="1" si="52"/>
        <v>0</v>
      </c>
      <c r="H141" s="165">
        <f t="shared" ca="1" si="53"/>
        <v>0</v>
      </c>
      <c r="I141" s="165">
        <f t="shared" ca="1" si="54"/>
        <v>0</v>
      </c>
      <c r="J141" s="165">
        <f t="shared" ca="1" si="55"/>
        <v>0</v>
      </c>
      <c r="K141" s="165">
        <f t="shared" ca="1" si="56"/>
        <v>0</v>
      </c>
      <c r="L141" s="165">
        <f t="shared" ca="1" si="57"/>
        <v>0</v>
      </c>
      <c r="M141" s="165">
        <f t="shared" ca="1" si="58"/>
        <v>0</v>
      </c>
      <c r="N141" s="165">
        <f t="shared" ca="1" si="59"/>
        <v>0</v>
      </c>
      <c r="O141" s="165">
        <f t="shared" ca="1" si="60"/>
        <v>0</v>
      </c>
      <c r="P141" s="165">
        <f t="shared" ca="1" si="61"/>
        <v>0</v>
      </c>
      <c r="Q141" s="165">
        <f t="shared" ca="1" si="62"/>
        <v>0</v>
      </c>
      <c r="R141" s="165">
        <f t="shared" ca="1" si="63"/>
        <v>0</v>
      </c>
      <c r="S141" s="165" t="str">
        <f t="shared" ca="1" si="64"/>
        <v/>
      </c>
      <c r="T141" s="168">
        <f t="shared" ca="1" si="69"/>
        <v>0</v>
      </c>
      <c r="U141" s="168">
        <f t="shared" ca="1" si="70"/>
        <v>0</v>
      </c>
      <c r="V141" s="168">
        <f t="shared" ca="1" si="71"/>
        <v>0</v>
      </c>
      <c r="W141" s="168">
        <f t="shared" ca="1" si="72"/>
        <v>0</v>
      </c>
      <c r="X141" s="165">
        <f t="shared" si="65"/>
        <v>6</v>
      </c>
      <c r="Y141" s="165" t="str">
        <f t="shared" ca="1" si="73"/>
        <v>Landon Keever, 4 - Shoshoni 12/16/2017</v>
      </c>
      <c r="Z141" s="165" t="str">
        <f t="shared" ca="1" si="74"/>
        <v/>
      </c>
      <c r="AA141" s="225" t="str">
        <f>Season_Summary!$P$1</f>
        <v>2A BB</v>
      </c>
    </row>
    <row r="142" spans="1:27" x14ac:dyDescent="0.2">
      <c r="A142" s="165" t="str">
        <f t="shared" ca="1" si="66"/>
        <v>DJ Till, 4</v>
      </c>
      <c r="B142" s="165" t="str">
        <f>Roster!$B$1</f>
        <v>Upton</v>
      </c>
      <c r="C142" s="165" t="str">
        <f t="shared" ca="1" si="67"/>
        <v>Shoshoni</v>
      </c>
      <c r="D142" s="175">
        <f t="shared" ca="1" si="68"/>
        <v>43085</v>
      </c>
      <c r="E142" s="165">
        <f t="shared" ca="1" si="50"/>
        <v>0</v>
      </c>
      <c r="F142" s="165">
        <f t="shared" ca="1" si="51"/>
        <v>0</v>
      </c>
      <c r="G142" s="165">
        <f t="shared" ca="1" si="52"/>
        <v>0</v>
      </c>
      <c r="H142" s="165">
        <f t="shared" ca="1" si="53"/>
        <v>0</v>
      </c>
      <c r="I142" s="165">
        <f t="shared" ca="1" si="54"/>
        <v>0</v>
      </c>
      <c r="J142" s="165">
        <f t="shared" ca="1" si="55"/>
        <v>0</v>
      </c>
      <c r="K142" s="165">
        <f t="shared" ca="1" si="56"/>
        <v>0</v>
      </c>
      <c r="L142" s="165">
        <f t="shared" ca="1" si="57"/>
        <v>0</v>
      </c>
      <c r="M142" s="165">
        <f t="shared" ca="1" si="58"/>
        <v>0</v>
      </c>
      <c r="N142" s="165">
        <f t="shared" ca="1" si="59"/>
        <v>0</v>
      </c>
      <c r="O142" s="165">
        <f t="shared" ca="1" si="60"/>
        <v>0</v>
      </c>
      <c r="P142" s="165">
        <f t="shared" ca="1" si="61"/>
        <v>0</v>
      </c>
      <c r="Q142" s="165">
        <f t="shared" ca="1" si="62"/>
        <v>0</v>
      </c>
      <c r="R142" s="165">
        <f t="shared" ca="1" si="63"/>
        <v>0</v>
      </c>
      <c r="S142" s="165" t="str">
        <f t="shared" ca="1" si="64"/>
        <v/>
      </c>
      <c r="T142" s="168">
        <f t="shared" ca="1" si="69"/>
        <v>0</v>
      </c>
      <c r="U142" s="168">
        <f t="shared" ca="1" si="70"/>
        <v>0</v>
      </c>
      <c r="V142" s="168">
        <f t="shared" ca="1" si="71"/>
        <v>0</v>
      </c>
      <c r="W142" s="168">
        <f t="shared" ca="1" si="72"/>
        <v>0</v>
      </c>
      <c r="X142" s="165">
        <f t="shared" si="65"/>
        <v>6</v>
      </c>
      <c r="Y142" s="165" t="str">
        <f t="shared" ca="1" si="73"/>
        <v>DJ Till, 4 - Shoshoni 12/16/2017</v>
      </c>
      <c r="Z142" s="165" t="str">
        <f t="shared" ca="1" si="74"/>
        <v/>
      </c>
      <c r="AA142" s="225" t="str">
        <f>Season_Summary!$P$1</f>
        <v>2A BB</v>
      </c>
    </row>
    <row r="143" spans="1:27" x14ac:dyDescent="0.2">
      <c r="A143" s="165" t="str">
        <f t="shared" ca="1" si="66"/>
        <v xml:space="preserve">, </v>
      </c>
      <c r="B143" s="165" t="str">
        <f>Roster!$B$1</f>
        <v>Upton</v>
      </c>
      <c r="C143" s="165" t="str">
        <f t="shared" ca="1" si="67"/>
        <v>Shoshoni</v>
      </c>
      <c r="D143" s="175">
        <f t="shared" ca="1" si="68"/>
        <v>43085</v>
      </c>
      <c r="E143" s="165">
        <f t="shared" ca="1" si="50"/>
        <v>0</v>
      </c>
      <c r="F143" s="165">
        <f t="shared" ca="1" si="51"/>
        <v>0</v>
      </c>
      <c r="G143" s="165">
        <f t="shared" ca="1" si="52"/>
        <v>0</v>
      </c>
      <c r="H143" s="165">
        <f t="shared" ca="1" si="53"/>
        <v>0</v>
      </c>
      <c r="I143" s="165">
        <f t="shared" ca="1" si="54"/>
        <v>0</v>
      </c>
      <c r="J143" s="165">
        <f t="shared" ca="1" si="55"/>
        <v>0</v>
      </c>
      <c r="K143" s="165">
        <f t="shared" ca="1" si="56"/>
        <v>0</v>
      </c>
      <c r="L143" s="165">
        <f t="shared" ca="1" si="57"/>
        <v>0</v>
      </c>
      <c r="M143" s="165">
        <f t="shared" ca="1" si="58"/>
        <v>0</v>
      </c>
      <c r="N143" s="165">
        <f t="shared" ca="1" si="59"/>
        <v>0</v>
      </c>
      <c r="O143" s="165">
        <f t="shared" ca="1" si="60"/>
        <v>0</v>
      </c>
      <c r="P143" s="165">
        <f t="shared" ca="1" si="61"/>
        <v>0</v>
      </c>
      <c r="Q143" s="165">
        <f t="shared" ca="1" si="62"/>
        <v>0</v>
      </c>
      <c r="R143" s="165">
        <f t="shared" ca="1" si="63"/>
        <v>0</v>
      </c>
      <c r="S143" s="165" t="str">
        <f t="shared" ca="1" si="64"/>
        <v/>
      </c>
      <c r="T143" s="168">
        <f t="shared" ca="1" si="69"/>
        <v>0</v>
      </c>
      <c r="U143" s="168">
        <f t="shared" ca="1" si="70"/>
        <v>0</v>
      </c>
      <c r="V143" s="168">
        <f t="shared" ca="1" si="71"/>
        <v>0</v>
      </c>
      <c r="W143" s="168">
        <f t="shared" ca="1" si="72"/>
        <v>0</v>
      </c>
      <c r="X143" s="165">
        <f t="shared" si="65"/>
        <v>6</v>
      </c>
      <c r="Y143" s="165" t="str">
        <f t="shared" ca="1" si="73"/>
        <v>,  - Shoshoni 12/16/2017</v>
      </c>
      <c r="Z143" s="165" t="str">
        <f t="shared" ca="1" si="74"/>
        <v/>
      </c>
      <c r="AA143" s="225" t="str">
        <f>Season_Summary!$P$1</f>
        <v>2A BB</v>
      </c>
    </row>
    <row r="144" spans="1:27" x14ac:dyDescent="0.2">
      <c r="A144" s="165" t="str">
        <f t="shared" ca="1" si="66"/>
        <v xml:space="preserve">, </v>
      </c>
      <c r="B144" s="165" t="str">
        <f>Roster!$B$1</f>
        <v>Upton</v>
      </c>
      <c r="C144" s="165" t="str">
        <f t="shared" ca="1" si="67"/>
        <v>Shoshoni</v>
      </c>
      <c r="D144" s="175">
        <f t="shared" ca="1" si="68"/>
        <v>43085</v>
      </c>
      <c r="E144" s="165">
        <f t="shared" ca="1" si="50"/>
        <v>0</v>
      </c>
      <c r="F144" s="165">
        <f t="shared" ca="1" si="51"/>
        <v>0</v>
      </c>
      <c r="G144" s="165">
        <f t="shared" ca="1" si="52"/>
        <v>0</v>
      </c>
      <c r="H144" s="165">
        <f t="shared" ca="1" si="53"/>
        <v>0</v>
      </c>
      <c r="I144" s="165">
        <f t="shared" ca="1" si="54"/>
        <v>0</v>
      </c>
      <c r="J144" s="165">
        <f t="shared" ca="1" si="55"/>
        <v>0</v>
      </c>
      <c r="K144" s="165">
        <f t="shared" ca="1" si="56"/>
        <v>0</v>
      </c>
      <c r="L144" s="165">
        <f t="shared" ca="1" si="57"/>
        <v>0</v>
      </c>
      <c r="M144" s="165">
        <f t="shared" ca="1" si="58"/>
        <v>0</v>
      </c>
      <c r="N144" s="165">
        <f t="shared" ca="1" si="59"/>
        <v>0</v>
      </c>
      <c r="O144" s="165">
        <f t="shared" ca="1" si="60"/>
        <v>0</v>
      </c>
      <c r="P144" s="165">
        <f t="shared" ca="1" si="61"/>
        <v>0</v>
      </c>
      <c r="Q144" s="165">
        <f t="shared" ca="1" si="62"/>
        <v>0</v>
      </c>
      <c r="R144" s="165">
        <f t="shared" ca="1" si="63"/>
        <v>0</v>
      </c>
      <c r="S144" s="165" t="str">
        <f t="shared" ca="1" si="64"/>
        <v/>
      </c>
      <c r="T144" s="168">
        <f t="shared" ca="1" si="69"/>
        <v>0</v>
      </c>
      <c r="U144" s="168">
        <f t="shared" ca="1" si="70"/>
        <v>0</v>
      </c>
      <c r="V144" s="168">
        <f t="shared" ca="1" si="71"/>
        <v>0</v>
      </c>
      <c r="W144" s="168">
        <f t="shared" ca="1" si="72"/>
        <v>0</v>
      </c>
      <c r="X144" s="165">
        <f t="shared" si="65"/>
        <v>6</v>
      </c>
      <c r="Y144" s="165" t="str">
        <f t="shared" ca="1" si="73"/>
        <v>,  - Shoshoni 12/16/2017</v>
      </c>
      <c r="Z144" s="165" t="str">
        <f t="shared" ca="1" si="74"/>
        <v/>
      </c>
      <c r="AA144" s="225" t="str">
        <f>Season_Summary!$P$1</f>
        <v>2A BB</v>
      </c>
    </row>
    <row r="145" spans="1:27" x14ac:dyDescent="0.2">
      <c r="A145" s="165" t="str">
        <f t="shared" ca="1" si="66"/>
        <v xml:space="preserve">, </v>
      </c>
      <c r="B145" s="165" t="str">
        <f>Roster!$B$1</f>
        <v>Upton</v>
      </c>
      <c r="C145" s="165" t="str">
        <f t="shared" ca="1" si="67"/>
        <v>Shoshoni</v>
      </c>
      <c r="D145" s="175">
        <f t="shared" ca="1" si="68"/>
        <v>43085</v>
      </c>
      <c r="E145" s="165">
        <f t="shared" ca="1" si="50"/>
        <v>0</v>
      </c>
      <c r="F145" s="165">
        <f t="shared" ca="1" si="51"/>
        <v>0</v>
      </c>
      <c r="G145" s="165">
        <f t="shared" ca="1" si="52"/>
        <v>0</v>
      </c>
      <c r="H145" s="165">
        <f t="shared" ca="1" si="53"/>
        <v>0</v>
      </c>
      <c r="I145" s="165">
        <f t="shared" ca="1" si="54"/>
        <v>0</v>
      </c>
      <c r="J145" s="165">
        <f t="shared" ca="1" si="55"/>
        <v>0</v>
      </c>
      <c r="K145" s="165">
        <f t="shared" ca="1" si="56"/>
        <v>0</v>
      </c>
      <c r="L145" s="165">
        <f t="shared" ca="1" si="57"/>
        <v>0</v>
      </c>
      <c r="M145" s="165">
        <f t="shared" ca="1" si="58"/>
        <v>0</v>
      </c>
      <c r="N145" s="165">
        <f t="shared" ca="1" si="59"/>
        <v>0</v>
      </c>
      <c r="O145" s="165">
        <f t="shared" ca="1" si="60"/>
        <v>0</v>
      </c>
      <c r="P145" s="165">
        <f t="shared" ca="1" si="61"/>
        <v>0</v>
      </c>
      <c r="Q145" s="165">
        <f t="shared" ca="1" si="62"/>
        <v>0</v>
      </c>
      <c r="R145" s="165">
        <f t="shared" ca="1" si="63"/>
        <v>0</v>
      </c>
      <c r="S145" s="165" t="str">
        <f t="shared" ca="1" si="64"/>
        <v/>
      </c>
      <c r="T145" s="168">
        <f t="shared" ca="1" si="69"/>
        <v>0</v>
      </c>
      <c r="U145" s="168">
        <f t="shared" ca="1" si="70"/>
        <v>0</v>
      </c>
      <c r="V145" s="168">
        <f t="shared" ca="1" si="71"/>
        <v>0</v>
      </c>
      <c r="W145" s="168">
        <f t="shared" ca="1" si="72"/>
        <v>0</v>
      </c>
      <c r="X145" s="165">
        <f t="shared" si="65"/>
        <v>6</v>
      </c>
      <c r="Y145" s="165" t="str">
        <f t="shared" ca="1" si="73"/>
        <v>,  - Shoshoni 12/16/2017</v>
      </c>
      <c r="Z145" s="165" t="str">
        <f t="shared" ca="1" si="74"/>
        <v/>
      </c>
      <c r="AA145" s="225" t="str">
        <f>Season_Summary!$P$1</f>
        <v>2A BB</v>
      </c>
    </row>
    <row r="146" spans="1:27" x14ac:dyDescent="0.2">
      <c r="A146" s="165" t="str">
        <f t="shared" ca="1" si="66"/>
        <v xml:space="preserve">, </v>
      </c>
      <c r="B146" s="165" t="str">
        <f>Roster!$B$1</f>
        <v>Upton</v>
      </c>
      <c r="C146" s="165" t="str">
        <f t="shared" ca="1" si="67"/>
        <v>Shoshoni</v>
      </c>
      <c r="D146" s="175">
        <f t="shared" ca="1" si="68"/>
        <v>43085</v>
      </c>
      <c r="E146" s="165">
        <f t="shared" ca="1" si="50"/>
        <v>0</v>
      </c>
      <c r="F146" s="165">
        <f t="shared" ca="1" si="51"/>
        <v>0</v>
      </c>
      <c r="G146" s="165">
        <f t="shared" ca="1" si="52"/>
        <v>0</v>
      </c>
      <c r="H146" s="165">
        <f t="shared" ca="1" si="53"/>
        <v>0</v>
      </c>
      <c r="I146" s="165">
        <f t="shared" ca="1" si="54"/>
        <v>0</v>
      </c>
      <c r="J146" s="165">
        <f t="shared" ca="1" si="55"/>
        <v>0</v>
      </c>
      <c r="K146" s="165">
        <f t="shared" ca="1" si="56"/>
        <v>0</v>
      </c>
      <c r="L146" s="165">
        <f t="shared" ca="1" si="57"/>
        <v>0</v>
      </c>
      <c r="M146" s="165">
        <f t="shared" ca="1" si="58"/>
        <v>0</v>
      </c>
      <c r="N146" s="165">
        <f t="shared" ca="1" si="59"/>
        <v>0</v>
      </c>
      <c r="O146" s="165">
        <f t="shared" ca="1" si="60"/>
        <v>0</v>
      </c>
      <c r="P146" s="165">
        <f t="shared" ca="1" si="61"/>
        <v>0</v>
      </c>
      <c r="Q146" s="165">
        <f t="shared" ca="1" si="62"/>
        <v>0</v>
      </c>
      <c r="R146" s="165">
        <f t="shared" ca="1" si="63"/>
        <v>0</v>
      </c>
      <c r="S146" s="165" t="str">
        <f t="shared" ca="1" si="64"/>
        <v/>
      </c>
      <c r="T146" s="168">
        <f t="shared" ca="1" si="69"/>
        <v>0</v>
      </c>
      <c r="U146" s="168">
        <f t="shared" ca="1" si="70"/>
        <v>0</v>
      </c>
      <c r="V146" s="168">
        <f t="shared" ca="1" si="71"/>
        <v>0</v>
      </c>
      <c r="W146" s="168">
        <f t="shared" ca="1" si="72"/>
        <v>0</v>
      </c>
      <c r="X146" s="165">
        <f t="shared" si="65"/>
        <v>6</v>
      </c>
      <c r="Y146" s="165" t="str">
        <f t="shared" ca="1" si="73"/>
        <v>,  - Shoshoni 12/16/2017</v>
      </c>
      <c r="Z146" s="165" t="str">
        <f t="shared" ca="1" si="74"/>
        <v/>
      </c>
      <c r="AA146" s="225" t="str">
        <f>Season_Summary!$P$1</f>
        <v>2A BB</v>
      </c>
    </row>
    <row r="147" spans="1:27" x14ac:dyDescent="0.2">
      <c r="A147" s="165" t="str">
        <f t="shared" ca="1" si="66"/>
        <v xml:space="preserve">, </v>
      </c>
      <c r="B147" s="165" t="str">
        <f>Roster!$B$1</f>
        <v>Upton</v>
      </c>
      <c r="C147" s="165" t="str">
        <f t="shared" ca="1" si="67"/>
        <v>Shoshoni</v>
      </c>
      <c r="D147" s="175">
        <f t="shared" ca="1" si="68"/>
        <v>43085</v>
      </c>
      <c r="E147" s="165">
        <f t="shared" ca="1" si="50"/>
        <v>0</v>
      </c>
      <c r="F147" s="165">
        <f t="shared" ca="1" si="51"/>
        <v>0</v>
      </c>
      <c r="G147" s="165">
        <f t="shared" ca="1" si="52"/>
        <v>0</v>
      </c>
      <c r="H147" s="165">
        <f t="shared" ca="1" si="53"/>
        <v>0</v>
      </c>
      <c r="I147" s="165">
        <f t="shared" ca="1" si="54"/>
        <v>0</v>
      </c>
      <c r="J147" s="165">
        <f t="shared" ca="1" si="55"/>
        <v>0</v>
      </c>
      <c r="K147" s="165">
        <f t="shared" ca="1" si="56"/>
        <v>0</v>
      </c>
      <c r="L147" s="165">
        <f t="shared" ca="1" si="57"/>
        <v>0</v>
      </c>
      <c r="M147" s="165">
        <f t="shared" ca="1" si="58"/>
        <v>0</v>
      </c>
      <c r="N147" s="165">
        <f t="shared" ca="1" si="59"/>
        <v>0</v>
      </c>
      <c r="O147" s="165">
        <f t="shared" ca="1" si="60"/>
        <v>0</v>
      </c>
      <c r="P147" s="165">
        <f t="shared" ca="1" si="61"/>
        <v>0</v>
      </c>
      <c r="Q147" s="165">
        <f t="shared" ca="1" si="62"/>
        <v>0</v>
      </c>
      <c r="R147" s="165">
        <f t="shared" ca="1" si="63"/>
        <v>0</v>
      </c>
      <c r="S147" s="165" t="str">
        <f t="shared" ca="1" si="64"/>
        <v/>
      </c>
      <c r="T147" s="168">
        <f t="shared" ca="1" si="69"/>
        <v>0</v>
      </c>
      <c r="U147" s="168">
        <f t="shared" ca="1" si="70"/>
        <v>0</v>
      </c>
      <c r="V147" s="168">
        <f t="shared" ca="1" si="71"/>
        <v>0</v>
      </c>
      <c r="W147" s="168">
        <f t="shared" ca="1" si="72"/>
        <v>0</v>
      </c>
      <c r="X147" s="165">
        <f t="shared" si="65"/>
        <v>6</v>
      </c>
      <c r="Y147" s="165" t="str">
        <f t="shared" ca="1" si="73"/>
        <v>,  - Shoshoni 12/16/2017</v>
      </c>
      <c r="Z147" s="165" t="str">
        <f t="shared" ca="1" si="74"/>
        <v/>
      </c>
      <c r="AA147" s="225" t="str">
        <f>Season_Summary!$P$1</f>
        <v>2A BB</v>
      </c>
    </row>
    <row r="148" spans="1:27" x14ac:dyDescent="0.2">
      <c r="A148" s="165" t="str">
        <f t="shared" ca="1" si="66"/>
        <v xml:space="preserve">, </v>
      </c>
      <c r="B148" s="165" t="str">
        <f>Roster!$B$1</f>
        <v>Upton</v>
      </c>
      <c r="C148" s="165" t="str">
        <f t="shared" ca="1" si="67"/>
        <v>Shoshoni</v>
      </c>
      <c r="D148" s="175">
        <f t="shared" ca="1" si="68"/>
        <v>43085</v>
      </c>
      <c r="E148" s="165">
        <f t="shared" ca="1" si="50"/>
        <v>0</v>
      </c>
      <c r="F148" s="165">
        <f t="shared" ca="1" si="51"/>
        <v>0</v>
      </c>
      <c r="G148" s="165">
        <f t="shared" ca="1" si="52"/>
        <v>0</v>
      </c>
      <c r="H148" s="165">
        <f t="shared" ca="1" si="53"/>
        <v>0</v>
      </c>
      <c r="I148" s="165">
        <f t="shared" ca="1" si="54"/>
        <v>0</v>
      </c>
      <c r="J148" s="165">
        <f t="shared" ca="1" si="55"/>
        <v>0</v>
      </c>
      <c r="K148" s="165">
        <f t="shared" ca="1" si="56"/>
        <v>0</v>
      </c>
      <c r="L148" s="165">
        <f t="shared" ca="1" si="57"/>
        <v>0</v>
      </c>
      <c r="M148" s="165">
        <f t="shared" ca="1" si="58"/>
        <v>0</v>
      </c>
      <c r="N148" s="165">
        <f t="shared" ca="1" si="59"/>
        <v>0</v>
      </c>
      <c r="O148" s="165">
        <f t="shared" ca="1" si="60"/>
        <v>0</v>
      </c>
      <c r="P148" s="165">
        <f t="shared" ca="1" si="61"/>
        <v>0</v>
      </c>
      <c r="Q148" s="165">
        <f t="shared" ca="1" si="62"/>
        <v>0</v>
      </c>
      <c r="R148" s="165">
        <f t="shared" ca="1" si="63"/>
        <v>0</v>
      </c>
      <c r="S148" s="165" t="str">
        <f t="shared" ca="1" si="64"/>
        <v/>
      </c>
      <c r="T148" s="168">
        <f t="shared" ca="1" si="69"/>
        <v>0</v>
      </c>
      <c r="U148" s="168">
        <f t="shared" ca="1" si="70"/>
        <v>0</v>
      </c>
      <c r="V148" s="168">
        <f t="shared" ca="1" si="71"/>
        <v>0</v>
      </c>
      <c r="W148" s="168">
        <f t="shared" ca="1" si="72"/>
        <v>0</v>
      </c>
      <c r="X148" s="165">
        <f t="shared" si="65"/>
        <v>6</v>
      </c>
      <c r="Y148" s="165" t="str">
        <f t="shared" ca="1" si="73"/>
        <v>,  - Shoshoni 12/16/2017</v>
      </c>
      <c r="Z148" s="165" t="str">
        <f t="shared" ca="1" si="74"/>
        <v/>
      </c>
      <c r="AA148" s="225" t="str">
        <f>Season_Summary!$P$1</f>
        <v>2A BB</v>
      </c>
    </row>
    <row r="149" spans="1:27" x14ac:dyDescent="0.2">
      <c r="A149" s="165" t="str">
        <f t="shared" ca="1" si="66"/>
        <v xml:space="preserve">, </v>
      </c>
      <c r="B149" s="165" t="str">
        <f>Roster!$B$1</f>
        <v>Upton</v>
      </c>
      <c r="C149" s="165" t="str">
        <f t="shared" ca="1" si="67"/>
        <v>Shoshoni</v>
      </c>
      <c r="D149" s="175">
        <f t="shared" ca="1" si="68"/>
        <v>43085</v>
      </c>
      <c r="E149" s="165">
        <f t="shared" ca="1" si="50"/>
        <v>0</v>
      </c>
      <c r="F149" s="165">
        <f t="shared" ca="1" si="51"/>
        <v>0</v>
      </c>
      <c r="G149" s="165">
        <f t="shared" ca="1" si="52"/>
        <v>0</v>
      </c>
      <c r="H149" s="165">
        <f t="shared" ca="1" si="53"/>
        <v>0</v>
      </c>
      <c r="I149" s="165">
        <f t="shared" ca="1" si="54"/>
        <v>0</v>
      </c>
      <c r="J149" s="165">
        <f t="shared" ca="1" si="55"/>
        <v>0</v>
      </c>
      <c r="K149" s="165">
        <f t="shared" ca="1" si="56"/>
        <v>0</v>
      </c>
      <c r="L149" s="165">
        <f t="shared" ca="1" si="57"/>
        <v>0</v>
      </c>
      <c r="M149" s="165">
        <f t="shared" ca="1" si="58"/>
        <v>0</v>
      </c>
      <c r="N149" s="165">
        <f t="shared" ca="1" si="59"/>
        <v>0</v>
      </c>
      <c r="O149" s="165">
        <f t="shared" ca="1" si="60"/>
        <v>0</v>
      </c>
      <c r="P149" s="165">
        <f t="shared" ca="1" si="61"/>
        <v>0</v>
      </c>
      <c r="Q149" s="165">
        <f t="shared" ca="1" si="62"/>
        <v>0</v>
      </c>
      <c r="R149" s="165">
        <f t="shared" ca="1" si="63"/>
        <v>0</v>
      </c>
      <c r="S149" s="165" t="str">
        <f t="shared" ca="1" si="64"/>
        <v/>
      </c>
      <c r="T149" s="168">
        <f t="shared" ca="1" si="69"/>
        <v>0</v>
      </c>
      <c r="U149" s="168">
        <f t="shared" ca="1" si="70"/>
        <v>0</v>
      </c>
      <c r="V149" s="168">
        <f t="shared" ca="1" si="71"/>
        <v>0</v>
      </c>
      <c r="W149" s="168">
        <f t="shared" ca="1" si="72"/>
        <v>0</v>
      </c>
      <c r="X149" s="165">
        <f t="shared" si="65"/>
        <v>6</v>
      </c>
      <c r="Y149" s="165" t="str">
        <f t="shared" ca="1" si="73"/>
        <v>,  - Shoshoni 12/16/2017</v>
      </c>
      <c r="Z149" s="165" t="str">
        <f t="shared" ca="1" si="74"/>
        <v/>
      </c>
      <c r="AA149" s="225" t="str">
        <f>Season_Summary!$P$1</f>
        <v>2A BB</v>
      </c>
    </row>
    <row r="150" spans="1:27" x14ac:dyDescent="0.2">
      <c r="A150" s="165" t="str">
        <f t="shared" ca="1" si="66"/>
        <v xml:space="preserve">Team, </v>
      </c>
      <c r="B150" s="165" t="str">
        <f>Roster!$B$1</f>
        <v>Upton</v>
      </c>
      <c r="C150" s="165" t="str">
        <f t="shared" ca="1" si="67"/>
        <v>Shoshoni</v>
      </c>
      <c r="D150" s="175">
        <f t="shared" ca="1" si="68"/>
        <v>43085</v>
      </c>
      <c r="E150" s="165">
        <f t="shared" ca="1" si="50"/>
        <v>0</v>
      </c>
      <c r="F150" s="165">
        <f t="shared" ca="1" si="51"/>
        <v>0</v>
      </c>
      <c r="G150" s="165">
        <f t="shared" ca="1" si="52"/>
        <v>0</v>
      </c>
      <c r="H150" s="165">
        <f t="shared" ca="1" si="53"/>
        <v>0</v>
      </c>
      <c r="I150" s="165">
        <f t="shared" ca="1" si="54"/>
        <v>0</v>
      </c>
      <c r="J150" s="165">
        <f t="shared" ca="1" si="55"/>
        <v>0</v>
      </c>
      <c r="K150" s="165">
        <f t="shared" ca="1" si="56"/>
        <v>0</v>
      </c>
      <c r="L150" s="165">
        <f t="shared" ca="1" si="57"/>
        <v>0</v>
      </c>
      <c r="M150" s="165">
        <f t="shared" ca="1" si="58"/>
        <v>0</v>
      </c>
      <c r="N150" s="165">
        <f t="shared" ca="1" si="59"/>
        <v>0</v>
      </c>
      <c r="O150" s="165">
        <f t="shared" ca="1" si="60"/>
        <v>0</v>
      </c>
      <c r="P150" s="165">
        <f t="shared" ca="1" si="61"/>
        <v>0</v>
      </c>
      <c r="Q150" s="165">
        <f t="shared" ca="1" si="62"/>
        <v>0</v>
      </c>
      <c r="R150" s="165">
        <f t="shared" ca="1" si="63"/>
        <v>0</v>
      </c>
      <c r="S150" s="165" t="str">
        <f t="shared" ca="1" si="64"/>
        <v/>
      </c>
      <c r="T150" s="168">
        <f t="shared" ca="1" si="69"/>
        <v>0</v>
      </c>
      <c r="U150" s="168">
        <f t="shared" ca="1" si="70"/>
        <v>0</v>
      </c>
      <c r="V150" s="168">
        <f t="shared" ca="1" si="71"/>
        <v>0</v>
      </c>
      <c r="W150" s="168">
        <f t="shared" ca="1" si="72"/>
        <v>0</v>
      </c>
      <c r="X150" s="165">
        <f t="shared" si="65"/>
        <v>6</v>
      </c>
      <c r="Y150" s="165" t="str">
        <f t="shared" ca="1" si="73"/>
        <v>Team,  - Shoshoni 12/16/2017</v>
      </c>
      <c r="Z150" s="165" t="str">
        <f t="shared" ca="1" si="74"/>
        <v/>
      </c>
      <c r="AA150" s="225" t="str">
        <f>Season_Summary!$P$1</f>
        <v>2A BB</v>
      </c>
    </row>
    <row r="151" spans="1:27" x14ac:dyDescent="0.2">
      <c r="A151" s="165" t="str">
        <f t="shared" ca="1" si="66"/>
        <v>Payton Watt, 24</v>
      </c>
      <c r="B151" s="165" t="str">
        <f>Roster!$B$1</f>
        <v>Upton</v>
      </c>
      <c r="C151" s="165" t="str">
        <f t="shared" ca="1" si="67"/>
        <v>Lead-Deadwood</v>
      </c>
      <c r="D151" s="175">
        <f t="shared" ca="1" si="68"/>
        <v>43104</v>
      </c>
      <c r="E151" s="165">
        <f t="shared" ca="1" si="50"/>
        <v>1</v>
      </c>
      <c r="F151" s="165">
        <f t="shared" ca="1" si="51"/>
        <v>1</v>
      </c>
      <c r="G151" s="165">
        <f t="shared" ca="1" si="52"/>
        <v>7</v>
      </c>
      <c r="H151" s="165">
        <f t="shared" ca="1" si="53"/>
        <v>1</v>
      </c>
      <c r="I151" s="165">
        <f t="shared" ca="1" si="54"/>
        <v>3</v>
      </c>
      <c r="J151" s="165">
        <f t="shared" ca="1" si="55"/>
        <v>0</v>
      </c>
      <c r="K151" s="165">
        <f t="shared" ca="1" si="56"/>
        <v>0</v>
      </c>
      <c r="L151" s="165">
        <f t="shared" ca="1" si="57"/>
        <v>0</v>
      </c>
      <c r="M151" s="165">
        <f t="shared" ca="1" si="58"/>
        <v>5</v>
      </c>
      <c r="N151" s="165">
        <f t="shared" ca="1" si="59"/>
        <v>6</v>
      </c>
      <c r="O151" s="165">
        <f t="shared" ca="1" si="60"/>
        <v>0</v>
      </c>
      <c r="P151" s="165">
        <f t="shared" ca="1" si="61"/>
        <v>1</v>
      </c>
      <c r="Q151" s="165">
        <f t="shared" ca="1" si="62"/>
        <v>4</v>
      </c>
      <c r="R151" s="165">
        <f t="shared" ca="1" si="63"/>
        <v>2</v>
      </c>
      <c r="S151" s="165">
        <f t="shared" ca="1" si="64"/>
        <v>5</v>
      </c>
      <c r="T151" s="168">
        <f t="shared" ca="1" si="69"/>
        <v>0.14285714285714285</v>
      </c>
      <c r="U151" s="168">
        <f t="shared" ca="1" si="70"/>
        <v>0</v>
      </c>
      <c r="V151" s="168">
        <f t="shared" ca="1" si="71"/>
        <v>0</v>
      </c>
      <c r="W151" s="168">
        <f t="shared" ca="1" si="72"/>
        <v>0.2</v>
      </c>
      <c r="X151" s="165">
        <f t="shared" si="65"/>
        <v>7</v>
      </c>
      <c r="Y151" s="165" t="str">
        <f t="shared" ca="1" si="73"/>
        <v>Payton Watt, 24 - Lead-Deadwood 1/4/2018</v>
      </c>
      <c r="Z151" s="165" t="str">
        <f t="shared" ca="1" si="74"/>
        <v/>
      </c>
      <c r="AA151" s="225" t="str">
        <f>Season_Summary!$P$1</f>
        <v>2A BB</v>
      </c>
    </row>
    <row r="152" spans="1:27" x14ac:dyDescent="0.2">
      <c r="A152" s="165" t="str">
        <f t="shared" ca="1" si="66"/>
        <v>Dillon Barritt, 20</v>
      </c>
      <c r="B152" s="165" t="str">
        <f>Roster!$B$1</f>
        <v>Upton</v>
      </c>
      <c r="C152" s="165" t="str">
        <f t="shared" ca="1" si="67"/>
        <v>Lead-Deadwood</v>
      </c>
      <c r="D152" s="175">
        <f t="shared" ca="1" si="68"/>
        <v>43104</v>
      </c>
      <c r="E152" s="165">
        <f t="shared" ca="1" si="50"/>
        <v>1</v>
      </c>
      <c r="F152" s="165">
        <f t="shared" ca="1" si="51"/>
        <v>1</v>
      </c>
      <c r="G152" s="165">
        <f t="shared" ca="1" si="52"/>
        <v>3</v>
      </c>
      <c r="H152" s="165">
        <f t="shared" ca="1" si="53"/>
        <v>1</v>
      </c>
      <c r="I152" s="165">
        <f t="shared" ca="1" si="54"/>
        <v>1</v>
      </c>
      <c r="J152" s="165">
        <f t="shared" ca="1" si="55"/>
        <v>0</v>
      </c>
      <c r="K152" s="165">
        <f t="shared" ca="1" si="56"/>
        <v>0</v>
      </c>
      <c r="L152" s="165">
        <f t="shared" ca="1" si="57"/>
        <v>1</v>
      </c>
      <c r="M152" s="165">
        <f t="shared" ca="1" si="58"/>
        <v>1</v>
      </c>
      <c r="N152" s="165">
        <f t="shared" ca="1" si="59"/>
        <v>1</v>
      </c>
      <c r="O152" s="165">
        <f t="shared" ca="1" si="60"/>
        <v>3</v>
      </c>
      <c r="P152" s="165">
        <f t="shared" ca="1" si="61"/>
        <v>0</v>
      </c>
      <c r="Q152" s="165">
        <f t="shared" ca="1" si="62"/>
        <v>1</v>
      </c>
      <c r="R152" s="165">
        <f t="shared" ca="1" si="63"/>
        <v>3</v>
      </c>
      <c r="S152" s="165">
        <f t="shared" ca="1" si="64"/>
        <v>5</v>
      </c>
      <c r="T152" s="168">
        <f t="shared" ca="1" si="69"/>
        <v>0</v>
      </c>
      <c r="U152" s="168">
        <f t="shared" ca="1" si="70"/>
        <v>0</v>
      </c>
      <c r="V152" s="168">
        <f t="shared" ca="1" si="71"/>
        <v>0</v>
      </c>
      <c r="W152" s="168">
        <f t="shared" ca="1" si="72"/>
        <v>0</v>
      </c>
      <c r="X152" s="165">
        <f t="shared" si="65"/>
        <v>7</v>
      </c>
      <c r="Y152" s="165" t="str">
        <f t="shared" ca="1" si="73"/>
        <v>Dillon Barritt, 20 - Lead-Deadwood 1/4/2018</v>
      </c>
      <c r="Z152" s="165" t="str">
        <f t="shared" ca="1" si="74"/>
        <v/>
      </c>
      <c r="AA152" s="225" t="str">
        <f>Season_Summary!$P$1</f>
        <v>2A BB</v>
      </c>
    </row>
    <row r="153" spans="1:27" x14ac:dyDescent="0.2">
      <c r="A153" s="165" t="str">
        <f t="shared" ca="1" si="66"/>
        <v>Dawson Butts, 14</v>
      </c>
      <c r="B153" s="165" t="str">
        <f>Roster!$B$1</f>
        <v>Upton</v>
      </c>
      <c r="C153" s="165" t="str">
        <f t="shared" ca="1" si="67"/>
        <v>Lead-Deadwood</v>
      </c>
      <c r="D153" s="175">
        <f t="shared" ca="1" si="68"/>
        <v>43104</v>
      </c>
      <c r="E153" s="165">
        <f t="shared" ca="1" si="50"/>
        <v>1</v>
      </c>
      <c r="F153" s="165">
        <f t="shared" ca="1" si="51"/>
        <v>0</v>
      </c>
      <c r="G153" s="165">
        <f t="shared" ca="1" si="52"/>
        <v>0</v>
      </c>
      <c r="H153" s="165">
        <f t="shared" ca="1" si="53"/>
        <v>3</v>
      </c>
      <c r="I153" s="165">
        <f t="shared" ca="1" si="54"/>
        <v>5</v>
      </c>
      <c r="J153" s="165">
        <f t="shared" ca="1" si="55"/>
        <v>0</v>
      </c>
      <c r="K153" s="165">
        <f t="shared" ca="1" si="56"/>
        <v>0</v>
      </c>
      <c r="L153" s="165">
        <f t="shared" ca="1" si="57"/>
        <v>3</v>
      </c>
      <c r="M153" s="165">
        <f t="shared" ca="1" si="58"/>
        <v>3</v>
      </c>
      <c r="N153" s="165">
        <f t="shared" ca="1" si="59"/>
        <v>1</v>
      </c>
      <c r="O153" s="165">
        <f t="shared" ca="1" si="60"/>
        <v>1</v>
      </c>
      <c r="P153" s="165">
        <f t="shared" ca="1" si="61"/>
        <v>0</v>
      </c>
      <c r="Q153" s="165">
        <f t="shared" ca="1" si="62"/>
        <v>4</v>
      </c>
      <c r="R153" s="165">
        <f t="shared" ca="1" si="63"/>
        <v>3</v>
      </c>
      <c r="S153" s="165">
        <f t="shared" ca="1" si="64"/>
        <v>6</v>
      </c>
      <c r="T153" s="168">
        <f t="shared" ca="1" si="69"/>
        <v>0</v>
      </c>
      <c r="U153" s="168">
        <f t="shared" ca="1" si="70"/>
        <v>0.6</v>
      </c>
      <c r="V153" s="168">
        <f t="shared" ca="1" si="71"/>
        <v>0</v>
      </c>
      <c r="W153" s="168">
        <f t="shared" ca="1" si="72"/>
        <v>0.6</v>
      </c>
      <c r="X153" s="165">
        <f t="shared" si="65"/>
        <v>7</v>
      </c>
      <c r="Y153" s="165" t="str">
        <f t="shared" ca="1" si="73"/>
        <v>Dawson Butts, 14 - Lead-Deadwood 1/4/2018</v>
      </c>
      <c r="Z153" s="165" t="str">
        <f t="shared" ca="1" si="74"/>
        <v/>
      </c>
      <c r="AA153" s="225" t="str">
        <f>Season_Summary!$P$1</f>
        <v>2A BB</v>
      </c>
    </row>
    <row r="154" spans="1:27" x14ac:dyDescent="0.2">
      <c r="A154" s="165" t="str">
        <f t="shared" ca="1" si="66"/>
        <v>Jayden Caylor, 12</v>
      </c>
      <c r="B154" s="165" t="str">
        <f>Roster!$B$1</f>
        <v>Upton</v>
      </c>
      <c r="C154" s="165" t="str">
        <f t="shared" ca="1" si="67"/>
        <v>Lead-Deadwood</v>
      </c>
      <c r="D154" s="175">
        <f t="shared" ca="1" si="68"/>
        <v>43104</v>
      </c>
      <c r="E154" s="165">
        <f t="shared" ca="1" si="50"/>
        <v>1</v>
      </c>
      <c r="F154" s="165">
        <f t="shared" ca="1" si="51"/>
        <v>0</v>
      </c>
      <c r="G154" s="165">
        <f t="shared" ca="1" si="52"/>
        <v>1</v>
      </c>
      <c r="H154" s="165">
        <f t="shared" ca="1" si="53"/>
        <v>3</v>
      </c>
      <c r="I154" s="165">
        <f t="shared" ca="1" si="54"/>
        <v>5</v>
      </c>
      <c r="J154" s="165">
        <f t="shared" ca="1" si="55"/>
        <v>2</v>
      </c>
      <c r="K154" s="165">
        <f t="shared" ca="1" si="56"/>
        <v>2</v>
      </c>
      <c r="L154" s="165">
        <f t="shared" ca="1" si="57"/>
        <v>4</v>
      </c>
      <c r="M154" s="165">
        <f t="shared" ca="1" si="58"/>
        <v>4</v>
      </c>
      <c r="N154" s="165">
        <f t="shared" ca="1" si="59"/>
        <v>4</v>
      </c>
      <c r="O154" s="165">
        <f t="shared" ca="1" si="60"/>
        <v>0</v>
      </c>
      <c r="P154" s="165">
        <f t="shared" ca="1" si="61"/>
        <v>0</v>
      </c>
      <c r="Q154" s="165">
        <f t="shared" ca="1" si="62"/>
        <v>3</v>
      </c>
      <c r="R154" s="165">
        <f t="shared" ca="1" si="63"/>
        <v>3</v>
      </c>
      <c r="S154" s="165">
        <f t="shared" ca="1" si="64"/>
        <v>8</v>
      </c>
      <c r="T154" s="168">
        <f t="shared" ca="1" si="69"/>
        <v>0</v>
      </c>
      <c r="U154" s="168">
        <f t="shared" ca="1" si="70"/>
        <v>0.6</v>
      </c>
      <c r="V154" s="168">
        <f t="shared" ca="1" si="71"/>
        <v>0</v>
      </c>
      <c r="W154" s="168">
        <f t="shared" ca="1" si="72"/>
        <v>0.5</v>
      </c>
      <c r="X154" s="165">
        <f t="shared" si="65"/>
        <v>7</v>
      </c>
      <c r="Y154" s="165" t="str">
        <f t="shared" ca="1" si="73"/>
        <v>Jayden Caylor, 12 - Lead-Deadwood 1/4/2018</v>
      </c>
      <c r="Z154" s="165" t="str">
        <f t="shared" ca="1" si="74"/>
        <v/>
      </c>
      <c r="AA154" s="225" t="str">
        <f>Season_Summary!$P$1</f>
        <v>2A BB</v>
      </c>
    </row>
    <row r="155" spans="1:27" x14ac:dyDescent="0.2">
      <c r="A155" s="165" t="str">
        <f t="shared" ca="1" si="66"/>
        <v>Clayton Louderback, 23</v>
      </c>
      <c r="B155" s="165" t="str">
        <f>Roster!$B$1</f>
        <v>Upton</v>
      </c>
      <c r="C155" s="165" t="str">
        <f t="shared" ca="1" si="67"/>
        <v>Lead-Deadwood</v>
      </c>
      <c r="D155" s="175">
        <f t="shared" ca="1" si="68"/>
        <v>43104</v>
      </c>
      <c r="E155" s="165">
        <f t="shared" ca="1" si="50"/>
        <v>1</v>
      </c>
      <c r="F155" s="165">
        <f t="shared" ca="1" si="51"/>
        <v>3</v>
      </c>
      <c r="G155" s="165">
        <f t="shared" ca="1" si="52"/>
        <v>5</v>
      </c>
      <c r="H155" s="165">
        <f t="shared" ca="1" si="53"/>
        <v>7</v>
      </c>
      <c r="I155" s="165">
        <f t="shared" ca="1" si="54"/>
        <v>15</v>
      </c>
      <c r="J155" s="165">
        <f t="shared" ca="1" si="55"/>
        <v>1</v>
      </c>
      <c r="K155" s="165">
        <f t="shared" ca="1" si="56"/>
        <v>2</v>
      </c>
      <c r="L155" s="165">
        <f t="shared" ca="1" si="57"/>
        <v>4</v>
      </c>
      <c r="M155" s="165">
        <f t="shared" ca="1" si="58"/>
        <v>3</v>
      </c>
      <c r="N155" s="165">
        <f t="shared" ca="1" si="59"/>
        <v>3</v>
      </c>
      <c r="O155" s="165">
        <f t="shared" ca="1" si="60"/>
        <v>4</v>
      </c>
      <c r="P155" s="165">
        <f t="shared" ca="1" si="61"/>
        <v>0</v>
      </c>
      <c r="Q155" s="165">
        <f t="shared" ca="1" si="62"/>
        <v>2</v>
      </c>
      <c r="R155" s="165">
        <f t="shared" ca="1" si="63"/>
        <v>4</v>
      </c>
      <c r="S155" s="165">
        <f t="shared" ca="1" si="64"/>
        <v>24</v>
      </c>
      <c r="T155" s="168">
        <f t="shared" ca="1" si="69"/>
        <v>0.6</v>
      </c>
      <c r="U155" s="168">
        <f t="shared" ca="1" si="70"/>
        <v>0.46666666666666667</v>
      </c>
      <c r="V155" s="168">
        <f t="shared" ca="1" si="71"/>
        <v>0</v>
      </c>
      <c r="W155" s="168">
        <f t="shared" ca="1" si="72"/>
        <v>0.5</v>
      </c>
      <c r="X155" s="165">
        <f t="shared" si="65"/>
        <v>7</v>
      </c>
      <c r="Y155" s="165" t="str">
        <f t="shared" ca="1" si="73"/>
        <v>Clayton Louderback, 23 - Lead-Deadwood 1/4/2018</v>
      </c>
      <c r="Z155" s="165" t="str">
        <f t="shared" ca="1" si="74"/>
        <v/>
      </c>
      <c r="AA155" s="225" t="str">
        <f>Season_Summary!$P$1</f>
        <v>2A BB</v>
      </c>
    </row>
    <row r="156" spans="1:27" x14ac:dyDescent="0.2">
      <c r="A156" s="165" t="str">
        <f t="shared" ca="1" si="66"/>
        <v>Jess Claycomb, 10</v>
      </c>
      <c r="B156" s="165" t="str">
        <f>Roster!$B$1</f>
        <v>Upton</v>
      </c>
      <c r="C156" s="165" t="str">
        <f t="shared" ca="1" si="67"/>
        <v>Lead-Deadwood</v>
      </c>
      <c r="D156" s="175">
        <f t="shared" ca="1" si="68"/>
        <v>43104</v>
      </c>
      <c r="E156" s="165">
        <f t="shared" ca="1" si="50"/>
        <v>1</v>
      </c>
      <c r="F156" s="165">
        <f t="shared" ca="1" si="51"/>
        <v>0</v>
      </c>
      <c r="G156" s="165">
        <f t="shared" ca="1" si="52"/>
        <v>0</v>
      </c>
      <c r="H156" s="165">
        <f t="shared" ca="1" si="53"/>
        <v>4</v>
      </c>
      <c r="I156" s="165">
        <f t="shared" ca="1" si="54"/>
        <v>4</v>
      </c>
      <c r="J156" s="165">
        <f t="shared" ca="1" si="55"/>
        <v>0</v>
      </c>
      <c r="K156" s="165">
        <f t="shared" ca="1" si="56"/>
        <v>0</v>
      </c>
      <c r="L156" s="165">
        <f t="shared" ca="1" si="57"/>
        <v>0</v>
      </c>
      <c r="M156" s="165">
        <f t="shared" ca="1" si="58"/>
        <v>1</v>
      </c>
      <c r="N156" s="165">
        <f t="shared" ca="1" si="59"/>
        <v>1</v>
      </c>
      <c r="O156" s="165">
        <f t="shared" ca="1" si="60"/>
        <v>1</v>
      </c>
      <c r="P156" s="165">
        <f t="shared" ca="1" si="61"/>
        <v>0</v>
      </c>
      <c r="Q156" s="165">
        <f t="shared" ca="1" si="62"/>
        <v>3</v>
      </c>
      <c r="R156" s="165">
        <f t="shared" ca="1" si="63"/>
        <v>2</v>
      </c>
      <c r="S156" s="165">
        <f t="shared" ca="1" si="64"/>
        <v>8</v>
      </c>
      <c r="T156" s="168">
        <f t="shared" ca="1" si="69"/>
        <v>0</v>
      </c>
      <c r="U156" s="168">
        <f t="shared" ca="1" si="70"/>
        <v>0</v>
      </c>
      <c r="V156" s="168">
        <f t="shared" ca="1" si="71"/>
        <v>0</v>
      </c>
      <c r="W156" s="168">
        <f t="shared" ca="1" si="72"/>
        <v>0</v>
      </c>
      <c r="X156" s="165">
        <f t="shared" si="65"/>
        <v>7</v>
      </c>
      <c r="Y156" s="165" t="str">
        <f t="shared" ca="1" si="73"/>
        <v>Jess Claycomb, 10 - Lead-Deadwood 1/4/2018</v>
      </c>
      <c r="Z156" s="165" t="str">
        <f t="shared" ca="1" si="74"/>
        <v/>
      </c>
      <c r="AA156" s="225" t="str">
        <f>Season_Summary!$P$1</f>
        <v>2A BB</v>
      </c>
    </row>
    <row r="157" spans="1:27" x14ac:dyDescent="0.2">
      <c r="A157" s="165" t="str">
        <f t="shared" ca="1" si="66"/>
        <v>Maxx Cowger, 4</v>
      </c>
      <c r="B157" s="165" t="str">
        <f>Roster!$B$1</f>
        <v>Upton</v>
      </c>
      <c r="C157" s="165" t="str">
        <f t="shared" ca="1" si="67"/>
        <v>Lead-Deadwood</v>
      </c>
      <c r="D157" s="175">
        <f t="shared" ca="1" si="68"/>
        <v>43104</v>
      </c>
      <c r="E157" s="165">
        <f t="shared" ca="1" si="50"/>
        <v>0</v>
      </c>
      <c r="F157" s="165">
        <f t="shared" ca="1" si="51"/>
        <v>0</v>
      </c>
      <c r="G157" s="165">
        <f t="shared" ca="1" si="52"/>
        <v>0</v>
      </c>
      <c r="H157" s="165">
        <f t="shared" ca="1" si="53"/>
        <v>0</v>
      </c>
      <c r="I157" s="165">
        <f t="shared" ca="1" si="54"/>
        <v>0</v>
      </c>
      <c r="J157" s="165">
        <f t="shared" ca="1" si="55"/>
        <v>0</v>
      </c>
      <c r="K157" s="165">
        <f t="shared" ca="1" si="56"/>
        <v>0</v>
      </c>
      <c r="L157" s="165">
        <f t="shared" ca="1" si="57"/>
        <v>0</v>
      </c>
      <c r="M157" s="165">
        <f t="shared" ca="1" si="58"/>
        <v>0</v>
      </c>
      <c r="N157" s="165">
        <f t="shared" ca="1" si="59"/>
        <v>0</v>
      </c>
      <c r="O157" s="165">
        <f t="shared" ca="1" si="60"/>
        <v>0</v>
      </c>
      <c r="P157" s="165">
        <f t="shared" ca="1" si="61"/>
        <v>0</v>
      </c>
      <c r="Q157" s="165">
        <f t="shared" ca="1" si="62"/>
        <v>0</v>
      </c>
      <c r="R157" s="165">
        <f t="shared" ca="1" si="63"/>
        <v>0</v>
      </c>
      <c r="S157" s="165" t="str">
        <f t="shared" ca="1" si="64"/>
        <v/>
      </c>
      <c r="T157" s="168">
        <f t="shared" ca="1" si="69"/>
        <v>0</v>
      </c>
      <c r="U157" s="168">
        <f t="shared" ca="1" si="70"/>
        <v>0</v>
      </c>
      <c r="V157" s="168">
        <f t="shared" ca="1" si="71"/>
        <v>0</v>
      </c>
      <c r="W157" s="168">
        <f t="shared" ca="1" si="72"/>
        <v>0</v>
      </c>
      <c r="X157" s="165">
        <f t="shared" si="65"/>
        <v>7</v>
      </c>
      <c r="Y157" s="165" t="str">
        <f t="shared" ca="1" si="73"/>
        <v>Maxx Cowger, 4 - Lead-Deadwood 1/4/2018</v>
      </c>
      <c r="Z157" s="165" t="str">
        <f t="shared" ca="1" si="74"/>
        <v/>
      </c>
      <c r="AA157" s="225" t="str">
        <f>Season_Summary!$P$1</f>
        <v>2A BB</v>
      </c>
    </row>
    <row r="158" spans="1:27" x14ac:dyDescent="0.2">
      <c r="A158" s="165" t="str">
        <f t="shared" ca="1" si="66"/>
        <v>Brayden Bruce, 22</v>
      </c>
      <c r="B158" s="165" t="str">
        <f>Roster!$B$1</f>
        <v>Upton</v>
      </c>
      <c r="C158" s="165" t="str">
        <f t="shared" ca="1" si="67"/>
        <v>Lead-Deadwood</v>
      </c>
      <c r="D158" s="175">
        <f t="shared" ca="1" si="68"/>
        <v>43104</v>
      </c>
      <c r="E158" s="165">
        <f t="shared" ca="1" si="50"/>
        <v>1</v>
      </c>
      <c r="F158" s="165">
        <f t="shared" ca="1" si="51"/>
        <v>1</v>
      </c>
      <c r="G158" s="165">
        <f t="shared" ca="1" si="52"/>
        <v>1</v>
      </c>
      <c r="H158" s="165">
        <f t="shared" ca="1" si="53"/>
        <v>0</v>
      </c>
      <c r="I158" s="165">
        <f t="shared" ca="1" si="54"/>
        <v>0</v>
      </c>
      <c r="J158" s="165">
        <f t="shared" ca="1" si="55"/>
        <v>0</v>
      </c>
      <c r="K158" s="165">
        <f t="shared" ca="1" si="56"/>
        <v>0</v>
      </c>
      <c r="L158" s="165">
        <f t="shared" ca="1" si="57"/>
        <v>0</v>
      </c>
      <c r="M158" s="165">
        <f t="shared" ca="1" si="58"/>
        <v>1</v>
      </c>
      <c r="N158" s="165">
        <f t="shared" ca="1" si="59"/>
        <v>1</v>
      </c>
      <c r="O158" s="165">
        <f t="shared" ca="1" si="60"/>
        <v>0</v>
      </c>
      <c r="P158" s="165">
        <f t="shared" ca="1" si="61"/>
        <v>0</v>
      </c>
      <c r="Q158" s="165">
        <f t="shared" ca="1" si="62"/>
        <v>2</v>
      </c>
      <c r="R158" s="165">
        <f t="shared" ca="1" si="63"/>
        <v>0</v>
      </c>
      <c r="S158" s="165">
        <f t="shared" ca="1" si="64"/>
        <v>3</v>
      </c>
      <c r="T158" s="168">
        <f t="shared" ca="1" si="69"/>
        <v>0</v>
      </c>
      <c r="U158" s="168">
        <f t="shared" ca="1" si="70"/>
        <v>0</v>
      </c>
      <c r="V158" s="168">
        <f t="shared" ca="1" si="71"/>
        <v>0</v>
      </c>
      <c r="W158" s="168">
        <f t="shared" ca="1" si="72"/>
        <v>0</v>
      </c>
      <c r="X158" s="165">
        <f t="shared" si="65"/>
        <v>7</v>
      </c>
      <c r="Y158" s="165" t="str">
        <f t="shared" ca="1" si="73"/>
        <v>Brayden Bruce, 22 - Lead-Deadwood 1/4/2018</v>
      </c>
      <c r="Z158" s="165" t="str">
        <f t="shared" ca="1" si="74"/>
        <v/>
      </c>
      <c r="AA158" s="225" t="str">
        <f>Season_Summary!$P$1</f>
        <v>2A BB</v>
      </c>
    </row>
    <row r="159" spans="1:27" x14ac:dyDescent="0.2">
      <c r="A159" s="165" t="str">
        <f t="shared" ca="1" si="66"/>
        <v>Jo Bishop, 30</v>
      </c>
      <c r="B159" s="165" t="str">
        <f>Roster!$B$1</f>
        <v>Upton</v>
      </c>
      <c r="C159" s="165" t="str">
        <f t="shared" ca="1" si="67"/>
        <v>Lead-Deadwood</v>
      </c>
      <c r="D159" s="175">
        <f t="shared" ca="1" si="68"/>
        <v>43104</v>
      </c>
      <c r="E159" s="165">
        <f t="shared" ca="1" si="50"/>
        <v>1</v>
      </c>
      <c r="F159" s="165">
        <f t="shared" ca="1" si="51"/>
        <v>0</v>
      </c>
      <c r="G159" s="165">
        <f t="shared" ca="1" si="52"/>
        <v>0</v>
      </c>
      <c r="H159" s="165">
        <f t="shared" ca="1" si="53"/>
        <v>0</v>
      </c>
      <c r="I159" s="165">
        <f t="shared" ca="1" si="54"/>
        <v>0</v>
      </c>
      <c r="J159" s="165">
        <f t="shared" ca="1" si="55"/>
        <v>0</v>
      </c>
      <c r="K159" s="165">
        <f t="shared" ca="1" si="56"/>
        <v>0</v>
      </c>
      <c r="L159" s="165">
        <f t="shared" ca="1" si="57"/>
        <v>0</v>
      </c>
      <c r="M159" s="165">
        <f t="shared" ca="1" si="58"/>
        <v>0</v>
      </c>
      <c r="N159" s="165">
        <f t="shared" ca="1" si="59"/>
        <v>0</v>
      </c>
      <c r="O159" s="165">
        <f t="shared" ca="1" si="60"/>
        <v>0</v>
      </c>
      <c r="P159" s="165">
        <f t="shared" ca="1" si="61"/>
        <v>0</v>
      </c>
      <c r="Q159" s="165">
        <f t="shared" ca="1" si="62"/>
        <v>2</v>
      </c>
      <c r="R159" s="165">
        <f t="shared" ca="1" si="63"/>
        <v>2</v>
      </c>
      <c r="S159" s="165" t="str">
        <f t="shared" ca="1" si="64"/>
        <v/>
      </c>
      <c r="T159" s="168">
        <f t="shared" ca="1" si="69"/>
        <v>0</v>
      </c>
      <c r="U159" s="168">
        <f t="shared" ca="1" si="70"/>
        <v>0</v>
      </c>
      <c r="V159" s="168">
        <f t="shared" ca="1" si="71"/>
        <v>0</v>
      </c>
      <c r="W159" s="168">
        <f t="shared" ca="1" si="72"/>
        <v>0</v>
      </c>
      <c r="X159" s="165">
        <f t="shared" si="65"/>
        <v>7</v>
      </c>
      <c r="Y159" s="165" t="str">
        <f t="shared" ca="1" si="73"/>
        <v>Jo Bishop, 30 - Lead-Deadwood 1/4/2018</v>
      </c>
      <c r="Z159" s="165" t="str">
        <f t="shared" ca="1" si="74"/>
        <v/>
      </c>
      <c r="AA159" s="225" t="str">
        <f>Season_Summary!$P$1</f>
        <v>2A BB</v>
      </c>
    </row>
    <row r="160" spans="1:27" x14ac:dyDescent="0.2">
      <c r="A160" s="165" t="str">
        <f t="shared" ca="1" si="66"/>
        <v>Nolan Turner, 33</v>
      </c>
      <c r="B160" s="165" t="str">
        <f>Roster!$B$1</f>
        <v>Upton</v>
      </c>
      <c r="C160" s="165" t="str">
        <f t="shared" ca="1" si="67"/>
        <v>Lead-Deadwood</v>
      </c>
      <c r="D160" s="175">
        <f t="shared" ca="1" si="68"/>
        <v>43104</v>
      </c>
      <c r="E160" s="165">
        <f t="shared" ca="1" si="50"/>
        <v>1</v>
      </c>
      <c r="F160" s="165">
        <f t="shared" ca="1" si="51"/>
        <v>0</v>
      </c>
      <c r="G160" s="165">
        <f t="shared" ca="1" si="52"/>
        <v>0</v>
      </c>
      <c r="H160" s="165">
        <f t="shared" ca="1" si="53"/>
        <v>0</v>
      </c>
      <c r="I160" s="165">
        <f t="shared" ca="1" si="54"/>
        <v>0</v>
      </c>
      <c r="J160" s="165">
        <f t="shared" ca="1" si="55"/>
        <v>0</v>
      </c>
      <c r="K160" s="165">
        <f t="shared" ca="1" si="56"/>
        <v>0</v>
      </c>
      <c r="L160" s="165">
        <f t="shared" ca="1" si="57"/>
        <v>0</v>
      </c>
      <c r="M160" s="165">
        <f t="shared" ca="1" si="58"/>
        <v>0</v>
      </c>
      <c r="N160" s="165">
        <f t="shared" ca="1" si="59"/>
        <v>0</v>
      </c>
      <c r="O160" s="165">
        <f t="shared" ca="1" si="60"/>
        <v>0</v>
      </c>
      <c r="P160" s="165">
        <f t="shared" ca="1" si="61"/>
        <v>0</v>
      </c>
      <c r="Q160" s="165">
        <f t="shared" ca="1" si="62"/>
        <v>0</v>
      </c>
      <c r="R160" s="165">
        <f t="shared" ca="1" si="63"/>
        <v>0</v>
      </c>
      <c r="S160" s="165" t="str">
        <f t="shared" ca="1" si="64"/>
        <v/>
      </c>
      <c r="T160" s="168">
        <f t="shared" ca="1" si="69"/>
        <v>0</v>
      </c>
      <c r="U160" s="168">
        <f t="shared" ca="1" si="70"/>
        <v>0</v>
      </c>
      <c r="V160" s="168">
        <f t="shared" ca="1" si="71"/>
        <v>0</v>
      </c>
      <c r="W160" s="168">
        <f t="shared" ca="1" si="72"/>
        <v>0</v>
      </c>
      <c r="X160" s="165">
        <f t="shared" si="65"/>
        <v>7</v>
      </c>
      <c r="Y160" s="165" t="str">
        <f t="shared" ca="1" si="73"/>
        <v>Nolan Turner, 33 - Lead-Deadwood 1/4/2018</v>
      </c>
      <c r="Z160" s="165" t="str">
        <f t="shared" ca="1" si="74"/>
        <v/>
      </c>
      <c r="AA160" s="225" t="str">
        <f>Season_Summary!$P$1</f>
        <v>2A BB</v>
      </c>
    </row>
    <row r="161" spans="1:27" x14ac:dyDescent="0.2">
      <c r="A161" s="165" t="str">
        <f t="shared" ca="1" si="66"/>
        <v>Robert Crawford, 32</v>
      </c>
      <c r="B161" s="165" t="str">
        <f>Roster!$B$1</f>
        <v>Upton</v>
      </c>
      <c r="C161" s="165" t="str">
        <f t="shared" ca="1" si="67"/>
        <v>Lead-Deadwood</v>
      </c>
      <c r="D161" s="175">
        <f t="shared" ca="1" si="68"/>
        <v>43104</v>
      </c>
      <c r="E161" s="165">
        <f t="shared" ca="1" si="50"/>
        <v>1</v>
      </c>
      <c r="F161" s="165">
        <f t="shared" ca="1" si="51"/>
        <v>0</v>
      </c>
      <c r="G161" s="165">
        <f t="shared" ca="1" si="52"/>
        <v>0</v>
      </c>
      <c r="H161" s="165">
        <f t="shared" ca="1" si="53"/>
        <v>0</v>
      </c>
      <c r="I161" s="165">
        <f t="shared" ca="1" si="54"/>
        <v>0</v>
      </c>
      <c r="J161" s="165">
        <f t="shared" ca="1" si="55"/>
        <v>0</v>
      </c>
      <c r="K161" s="165">
        <f t="shared" ca="1" si="56"/>
        <v>0</v>
      </c>
      <c r="L161" s="165">
        <f t="shared" ca="1" si="57"/>
        <v>0</v>
      </c>
      <c r="M161" s="165">
        <f t="shared" ca="1" si="58"/>
        <v>1</v>
      </c>
      <c r="N161" s="165">
        <f t="shared" ca="1" si="59"/>
        <v>0</v>
      </c>
      <c r="O161" s="165">
        <f t="shared" ca="1" si="60"/>
        <v>0</v>
      </c>
      <c r="P161" s="165">
        <f t="shared" ca="1" si="61"/>
        <v>0</v>
      </c>
      <c r="Q161" s="165">
        <f t="shared" ca="1" si="62"/>
        <v>0</v>
      </c>
      <c r="R161" s="165">
        <f t="shared" ca="1" si="63"/>
        <v>0</v>
      </c>
      <c r="S161" s="165" t="str">
        <f t="shared" ca="1" si="64"/>
        <v/>
      </c>
      <c r="T161" s="168">
        <f t="shared" ca="1" si="69"/>
        <v>0</v>
      </c>
      <c r="U161" s="168">
        <f t="shared" ca="1" si="70"/>
        <v>0</v>
      </c>
      <c r="V161" s="168">
        <f t="shared" ca="1" si="71"/>
        <v>0</v>
      </c>
      <c r="W161" s="168">
        <f t="shared" ca="1" si="72"/>
        <v>0</v>
      </c>
      <c r="X161" s="165">
        <f t="shared" si="65"/>
        <v>7</v>
      </c>
      <c r="Y161" s="165" t="str">
        <f t="shared" ca="1" si="73"/>
        <v>Robert Crawford, 32 - Lead-Deadwood 1/4/2018</v>
      </c>
      <c r="Z161" s="165" t="str">
        <f t="shared" ca="1" si="74"/>
        <v/>
      </c>
      <c r="AA161" s="225" t="str">
        <f>Season_Summary!$P$1</f>
        <v>2A BB</v>
      </c>
    </row>
    <row r="162" spans="1:27" x14ac:dyDescent="0.2">
      <c r="A162" s="165" t="str">
        <f t="shared" ca="1" si="66"/>
        <v>Jace Bruce, 40</v>
      </c>
      <c r="B162" s="165" t="str">
        <f>Roster!$B$1</f>
        <v>Upton</v>
      </c>
      <c r="C162" s="165" t="str">
        <f t="shared" ca="1" si="67"/>
        <v>Lead-Deadwood</v>
      </c>
      <c r="D162" s="175">
        <f t="shared" ca="1" si="68"/>
        <v>43104</v>
      </c>
      <c r="E162" s="165">
        <f t="shared" ca="1" si="50"/>
        <v>1</v>
      </c>
      <c r="F162" s="165">
        <f t="shared" ca="1" si="51"/>
        <v>0</v>
      </c>
      <c r="G162" s="165">
        <f t="shared" ca="1" si="52"/>
        <v>1</v>
      </c>
      <c r="H162" s="165">
        <f t="shared" ca="1" si="53"/>
        <v>0</v>
      </c>
      <c r="I162" s="165">
        <f t="shared" ca="1" si="54"/>
        <v>0</v>
      </c>
      <c r="J162" s="165">
        <f t="shared" ca="1" si="55"/>
        <v>0</v>
      </c>
      <c r="K162" s="165">
        <f t="shared" ca="1" si="56"/>
        <v>0</v>
      </c>
      <c r="L162" s="165">
        <f t="shared" ca="1" si="57"/>
        <v>0</v>
      </c>
      <c r="M162" s="165">
        <f t="shared" ca="1" si="58"/>
        <v>1</v>
      </c>
      <c r="N162" s="165">
        <f t="shared" ca="1" si="59"/>
        <v>0</v>
      </c>
      <c r="O162" s="165">
        <f t="shared" ca="1" si="60"/>
        <v>0</v>
      </c>
      <c r="P162" s="165">
        <f t="shared" ca="1" si="61"/>
        <v>0</v>
      </c>
      <c r="Q162" s="165">
        <f t="shared" ca="1" si="62"/>
        <v>0</v>
      </c>
      <c r="R162" s="165">
        <f t="shared" ca="1" si="63"/>
        <v>0</v>
      </c>
      <c r="S162" s="165" t="str">
        <f t="shared" ca="1" si="64"/>
        <v/>
      </c>
      <c r="T162" s="168">
        <f t="shared" ca="1" si="69"/>
        <v>0</v>
      </c>
      <c r="U162" s="168">
        <f t="shared" ca="1" si="70"/>
        <v>0</v>
      </c>
      <c r="V162" s="168">
        <f t="shared" ca="1" si="71"/>
        <v>0</v>
      </c>
      <c r="W162" s="168">
        <f t="shared" ca="1" si="72"/>
        <v>0</v>
      </c>
      <c r="X162" s="165">
        <f t="shared" si="65"/>
        <v>7</v>
      </c>
      <c r="Y162" s="165" t="str">
        <f t="shared" ca="1" si="73"/>
        <v>Jace Bruce, 40 - Lead-Deadwood 1/4/2018</v>
      </c>
      <c r="Z162" s="165" t="str">
        <f t="shared" ca="1" si="74"/>
        <v/>
      </c>
      <c r="AA162" s="225" t="str">
        <f>Season_Summary!$P$1</f>
        <v>2A BB</v>
      </c>
    </row>
    <row r="163" spans="1:27" x14ac:dyDescent="0.2">
      <c r="A163" s="165" t="str">
        <f t="shared" ca="1" si="66"/>
        <v>Ethan Mills, 2</v>
      </c>
      <c r="B163" s="165" t="str">
        <f>Roster!$B$1</f>
        <v>Upton</v>
      </c>
      <c r="C163" s="165" t="str">
        <f t="shared" ca="1" si="67"/>
        <v>Lead-Deadwood</v>
      </c>
      <c r="D163" s="175">
        <f t="shared" ca="1" si="68"/>
        <v>43104</v>
      </c>
      <c r="E163" s="165">
        <f t="shared" ca="1" si="50"/>
        <v>0</v>
      </c>
      <c r="F163" s="165">
        <f t="shared" ca="1" si="51"/>
        <v>0</v>
      </c>
      <c r="G163" s="165">
        <f t="shared" ca="1" si="52"/>
        <v>0</v>
      </c>
      <c r="H163" s="165">
        <f t="shared" ca="1" si="53"/>
        <v>0</v>
      </c>
      <c r="I163" s="165">
        <f t="shared" ca="1" si="54"/>
        <v>0</v>
      </c>
      <c r="J163" s="165">
        <f t="shared" ca="1" si="55"/>
        <v>0</v>
      </c>
      <c r="K163" s="165">
        <f t="shared" ca="1" si="56"/>
        <v>0</v>
      </c>
      <c r="L163" s="165">
        <f t="shared" ca="1" si="57"/>
        <v>0</v>
      </c>
      <c r="M163" s="165">
        <f t="shared" ca="1" si="58"/>
        <v>0</v>
      </c>
      <c r="N163" s="165">
        <f t="shared" ca="1" si="59"/>
        <v>0</v>
      </c>
      <c r="O163" s="165">
        <f t="shared" ca="1" si="60"/>
        <v>0</v>
      </c>
      <c r="P163" s="165">
        <f t="shared" ca="1" si="61"/>
        <v>0</v>
      </c>
      <c r="Q163" s="165">
        <f t="shared" ca="1" si="62"/>
        <v>0</v>
      </c>
      <c r="R163" s="165">
        <f t="shared" ca="1" si="63"/>
        <v>0</v>
      </c>
      <c r="S163" s="165" t="str">
        <f t="shared" ca="1" si="64"/>
        <v/>
      </c>
      <c r="T163" s="168">
        <f t="shared" ca="1" si="69"/>
        <v>0</v>
      </c>
      <c r="U163" s="168">
        <f t="shared" ca="1" si="70"/>
        <v>0</v>
      </c>
      <c r="V163" s="168">
        <f t="shared" ca="1" si="71"/>
        <v>0</v>
      </c>
      <c r="W163" s="168">
        <f t="shared" ca="1" si="72"/>
        <v>0</v>
      </c>
      <c r="X163" s="165">
        <f t="shared" si="65"/>
        <v>7</v>
      </c>
      <c r="Y163" s="165" t="str">
        <f t="shared" ca="1" si="73"/>
        <v>Ethan Mills, 2 - Lead-Deadwood 1/4/2018</v>
      </c>
      <c r="Z163" s="165" t="str">
        <f t="shared" ca="1" si="74"/>
        <v/>
      </c>
      <c r="AA163" s="225" t="str">
        <f>Season_Summary!$P$1</f>
        <v>2A BB</v>
      </c>
    </row>
    <row r="164" spans="1:27" x14ac:dyDescent="0.2">
      <c r="A164" s="165" t="str">
        <f t="shared" ca="1" si="66"/>
        <v>Bridger Alishouse, 2</v>
      </c>
      <c r="B164" s="165" t="str">
        <f>Roster!$B$1</f>
        <v>Upton</v>
      </c>
      <c r="C164" s="165" t="str">
        <f t="shared" ca="1" si="67"/>
        <v>Lead-Deadwood</v>
      </c>
      <c r="D164" s="175">
        <f t="shared" ca="1" si="68"/>
        <v>43104</v>
      </c>
      <c r="E164" s="165">
        <f t="shared" ca="1" si="50"/>
        <v>0</v>
      </c>
      <c r="F164" s="165">
        <f t="shared" ca="1" si="51"/>
        <v>0</v>
      </c>
      <c r="G164" s="165">
        <f t="shared" ca="1" si="52"/>
        <v>0</v>
      </c>
      <c r="H164" s="165">
        <f t="shared" ca="1" si="53"/>
        <v>0</v>
      </c>
      <c r="I164" s="165">
        <f t="shared" ca="1" si="54"/>
        <v>0</v>
      </c>
      <c r="J164" s="165">
        <f t="shared" ca="1" si="55"/>
        <v>0</v>
      </c>
      <c r="K164" s="165">
        <f t="shared" ca="1" si="56"/>
        <v>0</v>
      </c>
      <c r="L164" s="165">
        <f t="shared" ca="1" si="57"/>
        <v>0</v>
      </c>
      <c r="M164" s="165">
        <f t="shared" ca="1" si="58"/>
        <v>0</v>
      </c>
      <c r="N164" s="165">
        <f t="shared" ca="1" si="59"/>
        <v>0</v>
      </c>
      <c r="O164" s="165">
        <f t="shared" ca="1" si="60"/>
        <v>0</v>
      </c>
      <c r="P164" s="165">
        <f t="shared" ca="1" si="61"/>
        <v>0</v>
      </c>
      <c r="Q164" s="165">
        <f t="shared" ca="1" si="62"/>
        <v>0</v>
      </c>
      <c r="R164" s="165">
        <f t="shared" ca="1" si="63"/>
        <v>0</v>
      </c>
      <c r="S164" s="165" t="str">
        <f t="shared" ca="1" si="64"/>
        <v/>
      </c>
      <c r="T164" s="168">
        <f t="shared" ca="1" si="69"/>
        <v>0</v>
      </c>
      <c r="U164" s="168">
        <f t="shared" ca="1" si="70"/>
        <v>0</v>
      </c>
      <c r="V164" s="168">
        <f t="shared" ca="1" si="71"/>
        <v>0</v>
      </c>
      <c r="W164" s="168">
        <f t="shared" ca="1" si="72"/>
        <v>0</v>
      </c>
      <c r="X164" s="165">
        <f t="shared" si="65"/>
        <v>7</v>
      </c>
      <c r="Y164" s="165" t="str">
        <f t="shared" ca="1" si="73"/>
        <v>Bridger Alishouse, 2 - Lead-Deadwood 1/4/2018</v>
      </c>
      <c r="Z164" s="165" t="str">
        <f t="shared" ca="1" si="74"/>
        <v/>
      </c>
      <c r="AA164" s="225" t="str">
        <f>Season_Summary!$P$1</f>
        <v>2A BB</v>
      </c>
    </row>
    <row r="165" spans="1:27" x14ac:dyDescent="0.2">
      <c r="A165" s="165" t="str">
        <f t="shared" ca="1" si="66"/>
        <v>Landon Keever, 4</v>
      </c>
      <c r="B165" s="165" t="str">
        <f>Roster!$B$1</f>
        <v>Upton</v>
      </c>
      <c r="C165" s="165" t="str">
        <f t="shared" ca="1" si="67"/>
        <v>Lead-Deadwood</v>
      </c>
      <c r="D165" s="175">
        <f t="shared" ca="1" si="68"/>
        <v>43104</v>
      </c>
      <c r="E165" s="165">
        <f t="shared" ca="1" si="50"/>
        <v>0</v>
      </c>
      <c r="F165" s="165">
        <f t="shared" ca="1" si="51"/>
        <v>0</v>
      </c>
      <c r="G165" s="165">
        <f t="shared" ca="1" si="52"/>
        <v>0</v>
      </c>
      <c r="H165" s="165">
        <f t="shared" ca="1" si="53"/>
        <v>0</v>
      </c>
      <c r="I165" s="165">
        <f t="shared" ca="1" si="54"/>
        <v>0</v>
      </c>
      <c r="J165" s="165">
        <f t="shared" ca="1" si="55"/>
        <v>0</v>
      </c>
      <c r="K165" s="165">
        <f t="shared" ca="1" si="56"/>
        <v>0</v>
      </c>
      <c r="L165" s="165">
        <f t="shared" ca="1" si="57"/>
        <v>0</v>
      </c>
      <c r="M165" s="165">
        <f t="shared" ca="1" si="58"/>
        <v>0</v>
      </c>
      <c r="N165" s="165">
        <f t="shared" ca="1" si="59"/>
        <v>0</v>
      </c>
      <c r="O165" s="165">
        <f t="shared" ca="1" si="60"/>
        <v>0</v>
      </c>
      <c r="P165" s="165">
        <f t="shared" ca="1" si="61"/>
        <v>0</v>
      </c>
      <c r="Q165" s="165">
        <f t="shared" ca="1" si="62"/>
        <v>0</v>
      </c>
      <c r="R165" s="165">
        <f t="shared" ca="1" si="63"/>
        <v>0</v>
      </c>
      <c r="S165" s="165" t="str">
        <f t="shared" ca="1" si="64"/>
        <v/>
      </c>
      <c r="T165" s="168">
        <f t="shared" ca="1" si="69"/>
        <v>0</v>
      </c>
      <c r="U165" s="168">
        <f t="shared" ca="1" si="70"/>
        <v>0</v>
      </c>
      <c r="V165" s="168">
        <f t="shared" ca="1" si="71"/>
        <v>0</v>
      </c>
      <c r="W165" s="168">
        <f t="shared" ca="1" si="72"/>
        <v>0</v>
      </c>
      <c r="X165" s="165">
        <f t="shared" si="65"/>
        <v>7</v>
      </c>
      <c r="Y165" s="165" t="str">
        <f t="shared" ca="1" si="73"/>
        <v>Landon Keever, 4 - Lead-Deadwood 1/4/2018</v>
      </c>
      <c r="Z165" s="165" t="str">
        <f t="shared" ca="1" si="74"/>
        <v/>
      </c>
      <c r="AA165" s="225" t="str">
        <f>Season_Summary!$P$1</f>
        <v>2A BB</v>
      </c>
    </row>
    <row r="166" spans="1:27" x14ac:dyDescent="0.2">
      <c r="A166" s="165" t="str">
        <f t="shared" ca="1" si="66"/>
        <v>DJ Till, 4</v>
      </c>
      <c r="B166" s="165" t="str">
        <f>Roster!$B$1</f>
        <v>Upton</v>
      </c>
      <c r="C166" s="165" t="str">
        <f t="shared" ca="1" si="67"/>
        <v>Lead-Deadwood</v>
      </c>
      <c r="D166" s="175">
        <f t="shared" ca="1" si="68"/>
        <v>43104</v>
      </c>
      <c r="E166" s="165">
        <f t="shared" ca="1" si="50"/>
        <v>0</v>
      </c>
      <c r="F166" s="165">
        <f t="shared" ca="1" si="51"/>
        <v>0</v>
      </c>
      <c r="G166" s="165">
        <f t="shared" ca="1" si="52"/>
        <v>0</v>
      </c>
      <c r="H166" s="165">
        <f t="shared" ca="1" si="53"/>
        <v>0</v>
      </c>
      <c r="I166" s="165">
        <f t="shared" ca="1" si="54"/>
        <v>0</v>
      </c>
      <c r="J166" s="165">
        <f t="shared" ca="1" si="55"/>
        <v>0</v>
      </c>
      <c r="K166" s="165">
        <f t="shared" ca="1" si="56"/>
        <v>0</v>
      </c>
      <c r="L166" s="165">
        <f t="shared" ca="1" si="57"/>
        <v>0</v>
      </c>
      <c r="M166" s="165">
        <f t="shared" ca="1" si="58"/>
        <v>0</v>
      </c>
      <c r="N166" s="165">
        <f t="shared" ca="1" si="59"/>
        <v>0</v>
      </c>
      <c r="O166" s="165">
        <f t="shared" ca="1" si="60"/>
        <v>0</v>
      </c>
      <c r="P166" s="165">
        <f t="shared" ca="1" si="61"/>
        <v>0</v>
      </c>
      <c r="Q166" s="165">
        <f t="shared" ca="1" si="62"/>
        <v>0</v>
      </c>
      <c r="R166" s="165">
        <f t="shared" ca="1" si="63"/>
        <v>0</v>
      </c>
      <c r="S166" s="165" t="str">
        <f t="shared" ca="1" si="64"/>
        <v/>
      </c>
      <c r="T166" s="168">
        <f t="shared" ca="1" si="69"/>
        <v>0</v>
      </c>
      <c r="U166" s="168">
        <f t="shared" ca="1" si="70"/>
        <v>0</v>
      </c>
      <c r="V166" s="168">
        <f t="shared" ca="1" si="71"/>
        <v>0</v>
      </c>
      <c r="W166" s="168">
        <f t="shared" ca="1" si="72"/>
        <v>0</v>
      </c>
      <c r="X166" s="165">
        <f t="shared" si="65"/>
        <v>7</v>
      </c>
      <c r="Y166" s="165" t="str">
        <f t="shared" ca="1" si="73"/>
        <v>DJ Till, 4 - Lead-Deadwood 1/4/2018</v>
      </c>
      <c r="Z166" s="165" t="str">
        <f t="shared" ca="1" si="74"/>
        <v/>
      </c>
      <c r="AA166" s="225" t="str">
        <f>Season_Summary!$P$1</f>
        <v>2A BB</v>
      </c>
    </row>
    <row r="167" spans="1:27" x14ac:dyDescent="0.2">
      <c r="A167" s="165" t="str">
        <f t="shared" ca="1" si="66"/>
        <v xml:space="preserve">, </v>
      </c>
      <c r="B167" s="165" t="str">
        <f>Roster!$B$1</f>
        <v>Upton</v>
      </c>
      <c r="C167" s="165" t="str">
        <f t="shared" ca="1" si="67"/>
        <v>Lead-Deadwood</v>
      </c>
      <c r="D167" s="175">
        <f t="shared" ca="1" si="68"/>
        <v>43104</v>
      </c>
      <c r="E167" s="165">
        <f t="shared" ca="1" si="50"/>
        <v>0</v>
      </c>
      <c r="F167" s="165">
        <f t="shared" ca="1" si="51"/>
        <v>0</v>
      </c>
      <c r="G167" s="165">
        <f t="shared" ca="1" si="52"/>
        <v>0</v>
      </c>
      <c r="H167" s="165">
        <f t="shared" ca="1" si="53"/>
        <v>0</v>
      </c>
      <c r="I167" s="165">
        <f t="shared" ca="1" si="54"/>
        <v>0</v>
      </c>
      <c r="J167" s="165">
        <f t="shared" ca="1" si="55"/>
        <v>0</v>
      </c>
      <c r="K167" s="165">
        <f t="shared" ca="1" si="56"/>
        <v>0</v>
      </c>
      <c r="L167" s="165">
        <f t="shared" ca="1" si="57"/>
        <v>0</v>
      </c>
      <c r="M167" s="165">
        <f t="shared" ca="1" si="58"/>
        <v>0</v>
      </c>
      <c r="N167" s="165">
        <f t="shared" ca="1" si="59"/>
        <v>0</v>
      </c>
      <c r="O167" s="165">
        <f t="shared" ca="1" si="60"/>
        <v>0</v>
      </c>
      <c r="P167" s="165">
        <f t="shared" ca="1" si="61"/>
        <v>0</v>
      </c>
      <c r="Q167" s="165">
        <f t="shared" ca="1" si="62"/>
        <v>0</v>
      </c>
      <c r="R167" s="165">
        <f t="shared" ca="1" si="63"/>
        <v>0</v>
      </c>
      <c r="S167" s="165" t="str">
        <f t="shared" ca="1" si="64"/>
        <v/>
      </c>
      <c r="T167" s="168">
        <f t="shared" ca="1" si="69"/>
        <v>0</v>
      </c>
      <c r="U167" s="168">
        <f t="shared" ca="1" si="70"/>
        <v>0</v>
      </c>
      <c r="V167" s="168">
        <f t="shared" ca="1" si="71"/>
        <v>0</v>
      </c>
      <c r="W167" s="168">
        <f t="shared" ca="1" si="72"/>
        <v>0</v>
      </c>
      <c r="X167" s="165">
        <f t="shared" si="65"/>
        <v>7</v>
      </c>
      <c r="Y167" s="165" t="str">
        <f t="shared" ca="1" si="73"/>
        <v>,  - Lead-Deadwood 1/4/2018</v>
      </c>
      <c r="Z167" s="165" t="str">
        <f t="shared" ca="1" si="74"/>
        <v/>
      </c>
      <c r="AA167" s="225" t="str">
        <f>Season_Summary!$P$1</f>
        <v>2A BB</v>
      </c>
    </row>
    <row r="168" spans="1:27" x14ac:dyDescent="0.2">
      <c r="A168" s="165" t="str">
        <f t="shared" ca="1" si="66"/>
        <v xml:space="preserve">, </v>
      </c>
      <c r="B168" s="165" t="str">
        <f>Roster!$B$1</f>
        <v>Upton</v>
      </c>
      <c r="C168" s="165" t="str">
        <f t="shared" ca="1" si="67"/>
        <v>Lead-Deadwood</v>
      </c>
      <c r="D168" s="175">
        <f t="shared" ca="1" si="68"/>
        <v>43104</v>
      </c>
      <c r="E168" s="165">
        <f t="shared" ca="1" si="50"/>
        <v>0</v>
      </c>
      <c r="F168" s="165">
        <f t="shared" ca="1" si="51"/>
        <v>0</v>
      </c>
      <c r="G168" s="165">
        <f t="shared" ca="1" si="52"/>
        <v>0</v>
      </c>
      <c r="H168" s="165">
        <f t="shared" ca="1" si="53"/>
        <v>0</v>
      </c>
      <c r="I168" s="165">
        <f t="shared" ca="1" si="54"/>
        <v>0</v>
      </c>
      <c r="J168" s="165">
        <f t="shared" ca="1" si="55"/>
        <v>0</v>
      </c>
      <c r="K168" s="165">
        <f t="shared" ca="1" si="56"/>
        <v>0</v>
      </c>
      <c r="L168" s="165">
        <f t="shared" ca="1" si="57"/>
        <v>0</v>
      </c>
      <c r="M168" s="165">
        <f t="shared" ca="1" si="58"/>
        <v>0</v>
      </c>
      <c r="N168" s="165">
        <f t="shared" ca="1" si="59"/>
        <v>0</v>
      </c>
      <c r="O168" s="165">
        <f t="shared" ca="1" si="60"/>
        <v>0</v>
      </c>
      <c r="P168" s="165">
        <f t="shared" ca="1" si="61"/>
        <v>0</v>
      </c>
      <c r="Q168" s="165">
        <f t="shared" ca="1" si="62"/>
        <v>0</v>
      </c>
      <c r="R168" s="165">
        <f t="shared" ca="1" si="63"/>
        <v>0</v>
      </c>
      <c r="S168" s="165" t="str">
        <f t="shared" ca="1" si="64"/>
        <v/>
      </c>
      <c r="T168" s="168">
        <f t="shared" ca="1" si="69"/>
        <v>0</v>
      </c>
      <c r="U168" s="168">
        <f t="shared" ca="1" si="70"/>
        <v>0</v>
      </c>
      <c r="V168" s="168">
        <f t="shared" ca="1" si="71"/>
        <v>0</v>
      </c>
      <c r="W168" s="168">
        <f t="shared" ca="1" si="72"/>
        <v>0</v>
      </c>
      <c r="X168" s="165">
        <f t="shared" si="65"/>
        <v>7</v>
      </c>
      <c r="Y168" s="165" t="str">
        <f t="shared" ca="1" si="73"/>
        <v>,  - Lead-Deadwood 1/4/2018</v>
      </c>
      <c r="Z168" s="165" t="str">
        <f t="shared" ca="1" si="74"/>
        <v/>
      </c>
      <c r="AA168" s="225" t="str">
        <f>Season_Summary!$P$1</f>
        <v>2A BB</v>
      </c>
    </row>
    <row r="169" spans="1:27" x14ac:dyDescent="0.2">
      <c r="A169" s="165" t="str">
        <f t="shared" ca="1" si="66"/>
        <v xml:space="preserve">, </v>
      </c>
      <c r="B169" s="165" t="str">
        <f>Roster!$B$1</f>
        <v>Upton</v>
      </c>
      <c r="C169" s="165" t="str">
        <f t="shared" ca="1" si="67"/>
        <v>Lead-Deadwood</v>
      </c>
      <c r="D169" s="175">
        <f t="shared" ca="1" si="68"/>
        <v>43104</v>
      </c>
      <c r="E169" s="165">
        <f t="shared" ca="1" si="50"/>
        <v>0</v>
      </c>
      <c r="F169" s="165">
        <f t="shared" ca="1" si="51"/>
        <v>0</v>
      </c>
      <c r="G169" s="165">
        <f t="shared" ca="1" si="52"/>
        <v>0</v>
      </c>
      <c r="H169" s="165">
        <f t="shared" ca="1" si="53"/>
        <v>0</v>
      </c>
      <c r="I169" s="165">
        <f t="shared" ca="1" si="54"/>
        <v>0</v>
      </c>
      <c r="J169" s="165">
        <f t="shared" ca="1" si="55"/>
        <v>0</v>
      </c>
      <c r="K169" s="165">
        <f t="shared" ca="1" si="56"/>
        <v>0</v>
      </c>
      <c r="L169" s="165">
        <f t="shared" ca="1" si="57"/>
        <v>0</v>
      </c>
      <c r="M169" s="165">
        <f t="shared" ca="1" si="58"/>
        <v>0</v>
      </c>
      <c r="N169" s="165">
        <f t="shared" ca="1" si="59"/>
        <v>0</v>
      </c>
      <c r="O169" s="165">
        <f t="shared" ca="1" si="60"/>
        <v>0</v>
      </c>
      <c r="P169" s="165">
        <f t="shared" ca="1" si="61"/>
        <v>0</v>
      </c>
      <c r="Q169" s="165">
        <f t="shared" ca="1" si="62"/>
        <v>0</v>
      </c>
      <c r="R169" s="165">
        <f t="shared" ca="1" si="63"/>
        <v>0</v>
      </c>
      <c r="S169" s="165" t="str">
        <f t="shared" ca="1" si="64"/>
        <v/>
      </c>
      <c r="T169" s="168">
        <f t="shared" ca="1" si="69"/>
        <v>0</v>
      </c>
      <c r="U169" s="168">
        <f t="shared" ca="1" si="70"/>
        <v>0</v>
      </c>
      <c r="V169" s="168">
        <f t="shared" ca="1" si="71"/>
        <v>0</v>
      </c>
      <c r="W169" s="168">
        <f t="shared" ca="1" si="72"/>
        <v>0</v>
      </c>
      <c r="X169" s="165">
        <f t="shared" si="65"/>
        <v>7</v>
      </c>
      <c r="Y169" s="165" t="str">
        <f t="shared" ca="1" si="73"/>
        <v>,  - Lead-Deadwood 1/4/2018</v>
      </c>
      <c r="Z169" s="165" t="str">
        <f t="shared" ca="1" si="74"/>
        <v/>
      </c>
      <c r="AA169" s="225" t="str">
        <f>Season_Summary!$P$1</f>
        <v>2A BB</v>
      </c>
    </row>
    <row r="170" spans="1:27" x14ac:dyDescent="0.2">
      <c r="A170" s="165" t="str">
        <f t="shared" ca="1" si="66"/>
        <v xml:space="preserve">, </v>
      </c>
      <c r="B170" s="165" t="str">
        <f>Roster!$B$1</f>
        <v>Upton</v>
      </c>
      <c r="C170" s="165" t="str">
        <f t="shared" ca="1" si="67"/>
        <v>Lead-Deadwood</v>
      </c>
      <c r="D170" s="175">
        <f t="shared" ca="1" si="68"/>
        <v>43104</v>
      </c>
      <c r="E170" s="165">
        <f t="shared" ca="1" si="50"/>
        <v>0</v>
      </c>
      <c r="F170" s="165">
        <f t="shared" ca="1" si="51"/>
        <v>0</v>
      </c>
      <c r="G170" s="165">
        <f t="shared" ca="1" si="52"/>
        <v>0</v>
      </c>
      <c r="H170" s="165">
        <f t="shared" ca="1" si="53"/>
        <v>0</v>
      </c>
      <c r="I170" s="165">
        <f t="shared" ca="1" si="54"/>
        <v>0</v>
      </c>
      <c r="J170" s="165">
        <f t="shared" ca="1" si="55"/>
        <v>0</v>
      </c>
      <c r="K170" s="165">
        <f t="shared" ca="1" si="56"/>
        <v>0</v>
      </c>
      <c r="L170" s="165">
        <f t="shared" ca="1" si="57"/>
        <v>0</v>
      </c>
      <c r="M170" s="165">
        <f t="shared" ca="1" si="58"/>
        <v>0</v>
      </c>
      <c r="N170" s="165">
        <f t="shared" ca="1" si="59"/>
        <v>0</v>
      </c>
      <c r="O170" s="165">
        <f t="shared" ca="1" si="60"/>
        <v>0</v>
      </c>
      <c r="P170" s="165">
        <f t="shared" ca="1" si="61"/>
        <v>0</v>
      </c>
      <c r="Q170" s="165">
        <f t="shared" ca="1" si="62"/>
        <v>0</v>
      </c>
      <c r="R170" s="165">
        <f t="shared" ca="1" si="63"/>
        <v>0</v>
      </c>
      <c r="S170" s="165" t="str">
        <f t="shared" ca="1" si="64"/>
        <v/>
      </c>
      <c r="T170" s="168">
        <f t="shared" ca="1" si="69"/>
        <v>0</v>
      </c>
      <c r="U170" s="168">
        <f t="shared" ca="1" si="70"/>
        <v>0</v>
      </c>
      <c r="V170" s="168">
        <f t="shared" ca="1" si="71"/>
        <v>0</v>
      </c>
      <c r="W170" s="168">
        <f t="shared" ca="1" si="72"/>
        <v>0</v>
      </c>
      <c r="X170" s="165">
        <f t="shared" si="65"/>
        <v>7</v>
      </c>
      <c r="Y170" s="165" t="str">
        <f t="shared" ca="1" si="73"/>
        <v>,  - Lead-Deadwood 1/4/2018</v>
      </c>
      <c r="Z170" s="165" t="str">
        <f t="shared" ca="1" si="74"/>
        <v/>
      </c>
      <c r="AA170" s="225" t="str">
        <f>Season_Summary!$P$1</f>
        <v>2A BB</v>
      </c>
    </row>
    <row r="171" spans="1:27" x14ac:dyDescent="0.2">
      <c r="A171" s="165" t="str">
        <f t="shared" ca="1" si="66"/>
        <v xml:space="preserve">, </v>
      </c>
      <c r="B171" s="165" t="str">
        <f>Roster!$B$1</f>
        <v>Upton</v>
      </c>
      <c r="C171" s="165" t="str">
        <f t="shared" ca="1" si="67"/>
        <v>Lead-Deadwood</v>
      </c>
      <c r="D171" s="175">
        <f t="shared" ca="1" si="68"/>
        <v>43104</v>
      </c>
      <c r="E171" s="165">
        <f t="shared" ca="1" si="50"/>
        <v>0</v>
      </c>
      <c r="F171" s="165">
        <f t="shared" ca="1" si="51"/>
        <v>0</v>
      </c>
      <c r="G171" s="165">
        <f t="shared" ca="1" si="52"/>
        <v>0</v>
      </c>
      <c r="H171" s="165">
        <f t="shared" ca="1" si="53"/>
        <v>0</v>
      </c>
      <c r="I171" s="165">
        <f t="shared" ca="1" si="54"/>
        <v>0</v>
      </c>
      <c r="J171" s="165">
        <f t="shared" ca="1" si="55"/>
        <v>0</v>
      </c>
      <c r="K171" s="165">
        <f t="shared" ca="1" si="56"/>
        <v>0</v>
      </c>
      <c r="L171" s="165">
        <f t="shared" ca="1" si="57"/>
        <v>0</v>
      </c>
      <c r="M171" s="165">
        <f t="shared" ca="1" si="58"/>
        <v>0</v>
      </c>
      <c r="N171" s="165">
        <f t="shared" ca="1" si="59"/>
        <v>0</v>
      </c>
      <c r="O171" s="165">
        <f t="shared" ca="1" si="60"/>
        <v>0</v>
      </c>
      <c r="P171" s="165">
        <f t="shared" ca="1" si="61"/>
        <v>0</v>
      </c>
      <c r="Q171" s="165">
        <f t="shared" ca="1" si="62"/>
        <v>0</v>
      </c>
      <c r="R171" s="165">
        <f t="shared" ca="1" si="63"/>
        <v>0</v>
      </c>
      <c r="S171" s="165" t="str">
        <f t="shared" ca="1" si="64"/>
        <v/>
      </c>
      <c r="T171" s="168">
        <f t="shared" ca="1" si="69"/>
        <v>0</v>
      </c>
      <c r="U171" s="168">
        <f t="shared" ca="1" si="70"/>
        <v>0</v>
      </c>
      <c r="V171" s="168">
        <f t="shared" ca="1" si="71"/>
        <v>0</v>
      </c>
      <c r="W171" s="168">
        <f t="shared" ca="1" si="72"/>
        <v>0</v>
      </c>
      <c r="X171" s="165">
        <f t="shared" si="65"/>
        <v>7</v>
      </c>
      <c r="Y171" s="165" t="str">
        <f t="shared" ca="1" si="73"/>
        <v>,  - Lead-Deadwood 1/4/2018</v>
      </c>
      <c r="Z171" s="165" t="str">
        <f t="shared" ca="1" si="74"/>
        <v/>
      </c>
      <c r="AA171" s="225" t="str">
        <f>Season_Summary!$P$1</f>
        <v>2A BB</v>
      </c>
    </row>
    <row r="172" spans="1:27" x14ac:dyDescent="0.2">
      <c r="A172" s="165" t="str">
        <f t="shared" ca="1" si="66"/>
        <v xml:space="preserve">, </v>
      </c>
      <c r="B172" s="165" t="str">
        <f>Roster!$B$1</f>
        <v>Upton</v>
      </c>
      <c r="C172" s="165" t="str">
        <f t="shared" ca="1" si="67"/>
        <v>Lead-Deadwood</v>
      </c>
      <c r="D172" s="175">
        <f t="shared" ca="1" si="68"/>
        <v>43104</v>
      </c>
      <c r="E172" s="165">
        <f t="shared" ca="1" si="50"/>
        <v>0</v>
      </c>
      <c r="F172" s="165">
        <f t="shared" ca="1" si="51"/>
        <v>0</v>
      </c>
      <c r="G172" s="165">
        <f t="shared" ca="1" si="52"/>
        <v>0</v>
      </c>
      <c r="H172" s="165">
        <f t="shared" ca="1" si="53"/>
        <v>0</v>
      </c>
      <c r="I172" s="165">
        <f t="shared" ca="1" si="54"/>
        <v>0</v>
      </c>
      <c r="J172" s="165">
        <f t="shared" ca="1" si="55"/>
        <v>0</v>
      </c>
      <c r="K172" s="165">
        <f t="shared" ca="1" si="56"/>
        <v>0</v>
      </c>
      <c r="L172" s="165">
        <f t="shared" ca="1" si="57"/>
        <v>0</v>
      </c>
      <c r="M172" s="165">
        <f t="shared" ca="1" si="58"/>
        <v>0</v>
      </c>
      <c r="N172" s="165">
        <f t="shared" ca="1" si="59"/>
        <v>0</v>
      </c>
      <c r="O172" s="165">
        <f t="shared" ca="1" si="60"/>
        <v>0</v>
      </c>
      <c r="P172" s="165">
        <f t="shared" ca="1" si="61"/>
        <v>0</v>
      </c>
      <c r="Q172" s="165">
        <f t="shared" ca="1" si="62"/>
        <v>0</v>
      </c>
      <c r="R172" s="165">
        <f t="shared" ca="1" si="63"/>
        <v>0</v>
      </c>
      <c r="S172" s="165" t="str">
        <f t="shared" ca="1" si="64"/>
        <v/>
      </c>
      <c r="T172" s="168">
        <f t="shared" ca="1" si="69"/>
        <v>0</v>
      </c>
      <c r="U172" s="168">
        <f t="shared" ca="1" si="70"/>
        <v>0</v>
      </c>
      <c r="V172" s="168">
        <f t="shared" ca="1" si="71"/>
        <v>0</v>
      </c>
      <c r="W172" s="168">
        <f t="shared" ca="1" si="72"/>
        <v>0</v>
      </c>
      <c r="X172" s="165">
        <f t="shared" si="65"/>
        <v>7</v>
      </c>
      <c r="Y172" s="165" t="str">
        <f t="shared" ca="1" si="73"/>
        <v>,  - Lead-Deadwood 1/4/2018</v>
      </c>
      <c r="Z172" s="165" t="str">
        <f t="shared" ca="1" si="74"/>
        <v/>
      </c>
      <c r="AA172" s="225" t="str">
        <f>Season_Summary!$P$1</f>
        <v>2A BB</v>
      </c>
    </row>
    <row r="173" spans="1:27" x14ac:dyDescent="0.2">
      <c r="A173" s="165" t="str">
        <f t="shared" ca="1" si="66"/>
        <v xml:space="preserve">, </v>
      </c>
      <c r="B173" s="165" t="str">
        <f>Roster!$B$1</f>
        <v>Upton</v>
      </c>
      <c r="C173" s="165" t="str">
        <f t="shared" ca="1" si="67"/>
        <v>Lead-Deadwood</v>
      </c>
      <c r="D173" s="175">
        <f t="shared" ca="1" si="68"/>
        <v>43104</v>
      </c>
      <c r="E173" s="165">
        <f t="shared" ca="1" si="50"/>
        <v>0</v>
      </c>
      <c r="F173" s="165">
        <f t="shared" ca="1" si="51"/>
        <v>0</v>
      </c>
      <c r="G173" s="165">
        <f t="shared" ca="1" si="52"/>
        <v>0</v>
      </c>
      <c r="H173" s="165">
        <f t="shared" ca="1" si="53"/>
        <v>0</v>
      </c>
      <c r="I173" s="165">
        <f t="shared" ca="1" si="54"/>
        <v>0</v>
      </c>
      <c r="J173" s="165">
        <f t="shared" ca="1" si="55"/>
        <v>0</v>
      </c>
      <c r="K173" s="165">
        <f t="shared" ca="1" si="56"/>
        <v>0</v>
      </c>
      <c r="L173" s="165">
        <f t="shared" ca="1" si="57"/>
        <v>0</v>
      </c>
      <c r="M173" s="165">
        <f t="shared" ca="1" si="58"/>
        <v>0</v>
      </c>
      <c r="N173" s="165">
        <f t="shared" ca="1" si="59"/>
        <v>0</v>
      </c>
      <c r="O173" s="165">
        <f t="shared" ca="1" si="60"/>
        <v>0</v>
      </c>
      <c r="P173" s="165">
        <f t="shared" ca="1" si="61"/>
        <v>0</v>
      </c>
      <c r="Q173" s="165">
        <f t="shared" ca="1" si="62"/>
        <v>0</v>
      </c>
      <c r="R173" s="165">
        <f t="shared" ca="1" si="63"/>
        <v>0</v>
      </c>
      <c r="S173" s="165" t="str">
        <f t="shared" ca="1" si="64"/>
        <v/>
      </c>
      <c r="T173" s="168">
        <f t="shared" ca="1" si="69"/>
        <v>0</v>
      </c>
      <c r="U173" s="168">
        <f t="shared" ca="1" si="70"/>
        <v>0</v>
      </c>
      <c r="V173" s="168">
        <f t="shared" ca="1" si="71"/>
        <v>0</v>
      </c>
      <c r="W173" s="168">
        <f t="shared" ca="1" si="72"/>
        <v>0</v>
      </c>
      <c r="X173" s="165">
        <f t="shared" si="65"/>
        <v>7</v>
      </c>
      <c r="Y173" s="165" t="str">
        <f t="shared" ca="1" si="73"/>
        <v>,  - Lead-Deadwood 1/4/2018</v>
      </c>
      <c r="Z173" s="165" t="str">
        <f t="shared" ca="1" si="74"/>
        <v/>
      </c>
      <c r="AA173" s="225" t="str">
        <f>Season_Summary!$P$1</f>
        <v>2A BB</v>
      </c>
    </row>
    <row r="174" spans="1:27" x14ac:dyDescent="0.2">
      <c r="A174" s="165" t="str">
        <f t="shared" ca="1" si="66"/>
        <v xml:space="preserve">Team, </v>
      </c>
      <c r="B174" s="165" t="str">
        <f>Roster!$B$1</f>
        <v>Upton</v>
      </c>
      <c r="C174" s="165" t="str">
        <f t="shared" ca="1" si="67"/>
        <v>Lead-Deadwood</v>
      </c>
      <c r="D174" s="175">
        <f t="shared" ca="1" si="68"/>
        <v>43104</v>
      </c>
      <c r="E174" s="165">
        <f t="shared" ca="1" si="50"/>
        <v>1</v>
      </c>
      <c r="F174" s="165">
        <f t="shared" ca="1" si="51"/>
        <v>0</v>
      </c>
      <c r="G174" s="165">
        <f t="shared" ca="1" si="52"/>
        <v>0</v>
      </c>
      <c r="H174" s="165">
        <f t="shared" ca="1" si="53"/>
        <v>0</v>
      </c>
      <c r="I174" s="165">
        <f t="shared" ca="1" si="54"/>
        <v>0</v>
      </c>
      <c r="J174" s="165">
        <f t="shared" ca="1" si="55"/>
        <v>0</v>
      </c>
      <c r="K174" s="165">
        <f t="shared" ca="1" si="56"/>
        <v>0</v>
      </c>
      <c r="L174" s="165">
        <f t="shared" ca="1" si="57"/>
        <v>0</v>
      </c>
      <c r="M174" s="165">
        <f t="shared" ca="1" si="58"/>
        <v>0</v>
      </c>
      <c r="N174" s="165">
        <f t="shared" ca="1" si="59"/>
        <v>0</v>
      </c>
      <c r="O174" s="165">
        <f t="shared" ca="1" si="60"/>
        <v>0</v>
      </c>
      <c r="P174" s="165">
        <f t="shared" ca="1" si="61"/>
        <v>0</v>
      </c>
      <c r="Q174" s="165">
        <f t="shared" ca="1" si="62"/>
        <v>0</v>
      </c>
      <c r="R174" s="165">
        <f t="shared" ca="1" si="63"/>
        <v>0</v>
      </c>
      <c r="S174" s="165" t="str">
        <f t="shared" ca="1" si="64"/>
        <v/>
      </c>
      <c r="T174" s="168">
        <f t="shared" ca="1" si="69"/>
        <v>0</v>
      </c>
      <c r="U174" s="168">
        <f t="shared" ca="1" si="70"/>
        <v>0</v>
      </c>
      <c r="V174" s="168">
        <f t="shared" ca="1" si="71"/>
        <v>0</v>
      </c>
      <c r="W174" s="168">
        <f t="shared" ca="1" si="72"/>
        <v>0</v>
      </c>
      <c r="X174" s="165">
        <f t="shared" si="65"/>
        <v>7</v>
      </c>
      <c r="Y174" s="165" t="str">
        <f t="shared" ca="1" si="73"/>
        <v>Team,  - Lead-Deadwood 1/4/2018</v>
      </c>
      <c r="Z174" s="165" t="str">
        <f t="shared" ca="1" si="74"/>
        <v/>
      </c>
      <c r="AA174" s="225" t="str">
        <f>Season_Summary!$P$1</f>
        <v>2A BB</v>
      </c>
    </row>
    <row r="175" spans="1:27" x14ac:dyDescent="0.2">
      <c r="A175" s="165" t="str">
        <f t="shared" ca="1" si="66"/>
        <v>Payton Watt, 24</v>
      </c>
      <c r="B175" s="165" t="str">
        <f>Roster!$B$1</f>
        <v>Upton</v>
      </c>
      <c r="C175" s="165" t="str">
        <f t="shared" ca="1" si="67"/>
        <v>Newell</v>
      </c>
      <c r="D175" s="175">
        <f t="shared" ca="1" si="68"/>
        <v>43111</v>
      </c>
      <c r="E175" s="165">
        <f t="shared" ca="1" si="50"/>
        <v>1</v>
      </c>
      <c r="F175" s="165">
        <f t="shared" ca="1" si="51"/>
        <v>2</v>
      </c>
      <c r="G175" s="165">
        <f t="shared" ca="1" si="52"/>
        <v>6</v>
      </c>
      <c r="H175" s="165">
        <f t="shared" ca="1" si="53"/>
        <v>4</v>
      </c>
      <c r="I175" s="165">
        <f t="shared" ca="1" si="54"/>
        <v>8</v>
      </c>
      <c r="J175" s="165">
        <f t="shared" ca="1" si="55"/>
        <v>1</v>
      </c>
      <c r="K175" s="165">
        <f t="shared" ca="1" si="56"/>
        <v>1</v>
      </c>
      <c r="L175" s="165">
        <f t="shared" ca="1" si="57"/>
        <v>0</v>
      </c>
      <c r="M175" s="165">
        <f t="shared" ca="1" si="58"/>
        <v>7</v>
      </c>
      <c r="N175" s="165">
        <f t="shared" ca="1" si="59"/>
        <v>1</v>
      </c>
      <c r="O175" s="165">
        <f t="shared" ca="1" si="60"/>
        <v>5</v>
      </c>
      <c r="P175" s="165">
        <f t="shared" ca="1" si="61"/>
        <v>0</v>
      </c>
      <c r="Q175" s="165">
        <f t="shared" ca="1" si="62"/>
        <v>2</v>
      </c>
      <c r="R175" s="165">
        <f t="shared" ca="1" si="63"/>
        <v>1</v>
      </c>
      <c r="S175" s="165">
        <f t="shared" ca="1" si="64"/>
        <v>15</v>
      </c>
      <c r="T175" s="168">
        <f t="shared" ca="1" si="69"/>
        <v>0.33333333333333331</v>
      </c>
      <c r="U175" s="168">
        <f t="shared" ca="1" si="70"/>
        <v>0.5</v>
      </c>
      <c r="V175" s="168">
        <f t="shared" ca="1" si="71"/>
        <v>0</v>
      </c>
      <c r="W175" s="168">
        <f t="shared" ca="1" si="72"/>
        <v>0.42857142857142855</v>
      </c>
      <c r="X175" s="165">
        <f t="shared" si="65"/>
        <v>8</v>
      </c>
      <c r="Y175" s="165" t="str">
        <f t="shared" ca="1" si="73"/>
        <v>Payton Watt, 24 - Newell 1/11/2018</v>
      </c>
      <c r="Z175" s="165" t="str">
        <f t="shared" ca="1" si="74"/>
        <v/>
      </c>
      <c r="AA175" s="225" t="str">
        <f>Season_Summary!$P$1</f>
        <v>2A BB</v>
      </c>
    </row>
    <row r="176" spans="1:27" x14ac:dyDescent="0.2">
      <c r="A176" s="165" t="str">
        <f t="shared" ca="1" si="66"/>
        <v>Dillon Barritt, 20</v>
      </c>
      <c r="B176" s="165" t="str">
        <f>Roster!$B$1</f>
        <v>Upton</v>
      </c>
      <c r="C176" s="165" t="str">
        <f t="shared" ca="1" si="67"/>
        <v>Newell</v>
      </c>
      <c r="D176" s="175">
        <f t="shared" ca="1" si="68"/>
        <v>43111</v>
      </c>
      <c r="E176" s="165">
        <f t="shared" ca="1" si="50"/>
        <v>1</v>
      </c>
      <c r="F176" s="165">
        <f t="shared" ca="1" si="51"/>
        <v>6</v>
      </c>
      <c r="G176" s="165">
        <f t="shared" ca="1" si="52"/>
        <v>9</v>
      </c>
      <c r="H176" s="165">
        <f t="shared" ca="1" si="53"/>
        <v>2</v>
      </c>
      <c r="I176" s="165">
        <f t="shared" ca="1" si="54"/>
        <v>5</v>
      </c>
      <c r="J176" s="165">
        <f t="shared" ca="1" si="55"/>
        <v>2</v>
      </c>
      <c r="K176" s="165">
        <f t="shared" ca="1" si="56"/>
        <v>2</v>
      </c>
      <c r="L176" s="165">
        <f t="shared" ca="1" si="57"/>
        <v>0</v>
      </c>
      <c r="M176" s="165">
        <f t="shared" ca="1" si="58"/>
        <v>1</v>
      </c>
      <c r="N176" s="165">
        <f t="shared" ca="1" si="59"/>
        <v>1</v>
      </c>
      <c r="O176" s="165">
        <f t="shared" ca="1" si="60"/>
        <v>3</v>
      </c>
      <c r="P176" s="165">
        <f t="shared" ca="1" si="61"/>
        <v>0</v>
      </c>
      <c r="Q176" s="165">
        <f t="shared" ca="1" si="62"/>
        <v>2</v>
      </c>
      <c r="R176" s="165">
        <f t="shared" ca="1" si="63"/>
        <v>2</v>
      </c>
      <c r="S176" s="165">
        <f t="shared" ca="1" si="64"/>
        <v>24</v>
      </c>
      <c r="T176" s="168">
        <f t="shared" ca="1" si="69"/>
        <v>0.66666666666666663</v>
      </c>
      <c r="U176" s="168">
        <f t="shared" ca="1" si="70"/>
        <v>0.4</v>
      </c>
      <c r="V176" s="168">
        <f t="shared" ca="1" si="71"/>
        <v>0</v>
      </c>
      <c r="W176" s="168">
        <f t="shared" ca="1" si="72"/>
        <v>0.5714285714285714</v>
      </c>
      <c r="X176" s="165">
        <f t="shared" si="65"/>
        <v>8</v>
      </c>
      <c r="Y176" s="165" t="str">
        <f t="shared" ca="1" si="73"/>
        <v>Dillon Barritt, 20 - Newell 1/11/2018</v>
      </c>
      <c r="Z176" s="165" t="str">
        <f t="shared" ca="1" si="74"/>
        <v/>
      </c>
      <c r="AA176" s="225" t="str">
        <f>Season_Summary!$P$1</f>
        <v>2A BB</v>
      </c>
    </row>
    <row r="177" spans="1:27" x14ac:dyDescent="0.2">
      <c r="A177" s="165" t="str">
        <f t="shared" ca="1" si="66"/>
        <v>Dawson Butts, 14</v>
      </c>
      <c r="B177" s="165" t="str">
        <f>Roster!$B$1</f>
        <v>Upton</v>
      </c>
      <c r="C177" s="165" t="str">
        <f t="shared" ca="1" si="67"/>
        <v>Newell</v>
      </c>
      <c r="D177" s="175">
        <f t="shared" ca="1" si="68"/>
        <v>43111</v>
      </c>
      <c r="E177" s="165">
        <f t="shared" ca="1" si="50"/>
        <v>1</v>
      </c>
      <c r="F177" s="165">
        <f t="shared" ca="1" si="51"/>
        <v>0</v>
      </c>
      <c r="G177" s="165">
        <f t="shared" ca="1" si="52"/>
        <v>2</v>
      </c>
      <c r="H177" s="165">
        <f t="shared" ca="1" si="53"/>
        <v>1</v>
      </c>
      <c r="I177" s="165">
        <f t="shared" ca="1" si="54"/>
        <v>5</v>
      </c>
      <c r="J177" s="165">
        <f t="shared" ca="1" si="55"/>
        <v>3</v>
      </c>
      <c r="K177" s="165">
        <f t="shared" ca="1" si="56"/>
        <v>4</v>
      </c>
      <c r="L177" s="165">
        <f t="shared" ca="1" si="57"/>
        <v>3</v>
      </c>
      <c r="M177" s="165">
        <f t="shared" ca="1" si="58"/>
        <v>0</v>
      </c>
      <c r="N177" s="165">
        <f t="shared" ca="1" si="59"/>
        <v>4</v>
      </c>
      <c r="O177" s="165">
        <f t="shared" ca="1" si="60"/>
        <v>2</v>
      </c>
      <c r="P177" s="165">
        <f t="shared" ca="1" si="61"/>
        <v>0</v>
      </c>
      <c r="Q177" s="165">
        <f t="shared" ca="1" si="62"/>
        <v>1</v>
      </c>
      <c r="R177" s="165">
        <f t="shared" ca="1" si="63"/>
        <v>1</v>
      </c>
      <c r="S177" s="165">
        <f t="shared" ca="1" si="64"/>
        <v>5</v>
      </c>
      <c r="T177" s="168">
        <f t="shared" ca="1" si="69"/>
        <v>0</v>
      </c>
      <c r="U177" s="168">
        <f t="shared" ca="1" si="70"/>
        <v>0.2</v>
      </c>
      <c r="V177" s="168">
        <f t="shared" ca="1" si="71"/>
        <v>0</v>
      </c>
      <c r="W177" s="168">
        <f t="shared" ca="1" si="72"/>
        <v>0.14285714285714285</v>
      </c>
      <c r="X177" s="165">
        <f t="shared" si="65"/>
        <v>8</v>
      </c>
      <c r="Y177" s="165" t="str">
        <f t="shared" ca="1" si="73"/>
        <v>Dawson Butts, 14 - Newell 1/11/2018</v>
      </c>
      <c r="Z177" s="165" t="str">
        <f t="shared" ca="1" si="74"/>
        <v/>
      </c>
      <c r="AA177" s="225" t="str">
        <f>Season_Summary!$P$1</f>
        <v>2A BB</v>
      </c>
    </row>
    <row r="178" spans="1:27" x14ac:dyDescent="0.2">
      <c r="A178" s="165" t="str">
        <f t="shared" ca="1" si="66"/>
        <v>Jayden Caylor, 12</v>
      </c>
      <c r="B178" s="165" t="str">
        <f>Roster!$B$1</f>
        <v>Upton</v>
      </c>
      <c r="C178" s="165" t="str">
        <f t="shared" ca="1" si="67"/>
        <v>Newell</v>
      </c>
      <c r="D178" s="175">
        <f t="shared" ca="1" si="68"/>
        <v>43111</v>
      </c>
      <c r="E178" s="165">
        <f t="shared" ca="1" si="50"/>
        <v>1</v>
      </c>
      <c r="F178" s="165">
        <f t="shared" ca="1" si="51"/>
        <v>0</v>
      </c>
      <c r="G178" s="165">
        <f t="shared" ca="1" si="52"/>
        <v>0</v>
      </c>
      <c r="H178" s="165">
        <f t="shared" ca="1" si="53"/>
        <v>1</v>
      </c>
      <c r="I178" s="165">
        <f t="shared" ca="1" si="54"/>
        <v>2</v>
      </c>
      <c r="J178" s="165">
        <f t="shared" ca="1" si="55"/>
        <v>1</v>
      </c>
      <c r="K178" s="165">
        <f t="shared" ca="1" si="56"/>
        <v>1</v>
      </c>
      <c r="L178" s="165">
        <f t="shared" ca="1" si="57"/>
        <v>0</v>
      </c>
      <c r="M178" s="165">
        <f t="shared" ca="1" si="58"/>
        <v>2</v>
      </c>
      <c r="N178" s="165">
        <f t="shared" ca="1" si="59"/>
        <v>4</v>
      </c>
      <c r="O178" s="165">
        <f t="shared" ca="1" si="60"/>
        <v>4</v>
      </c>
      <c r="P178" s="165">
        <f t="shared" ca="1" si="61"/>
        <v>0</v>
      </c>
      <c r="Q178" s="165">
        <f t="shared" ca="1" si="62"/>
        <v>1</v>
      </c>
      <c r="R178" s="165">
        <f t="shared" ca="1" si="63"/>
        <v>5</v>
      </c>
      <c r="S178" s="165">
        <f t="shared" ca="1" si="64"/>
        <v>3</v>
      </c>
      <c r="T178" s="168">
        <f t="shared" ca="1" si="69"/>
        <v>0</v>
      </c>
      <c r="U178" s="168">
        <f t="shared" ca="1" si="70"/>
        <v>0</v>
      </c>
      <c r="V178" s="168">
        <f t="shared" ca="1" si="71"/>
        <v>0</v>
      </c>
      <c r="W178" s="168">
        <f t="shared" ca="1" si="72"/>
        <v>0</v>
      </c>
      <c r="X178" s="165">
        <f t="shared" si="65"/>
        <v>8</v>
      </c>
      <c r="Y178" s="165" t="str">
        <f t="shared" ca="1" si="73"/>
        <v>Jayden Caylor, 12 - Newell 1/11/2018</v>
      </c>
      <c r="Z178" s="165" t="str">
        <f t="shared" ca="1" si="74"/>
        <v/>
      </c>
      <c r="AA178" s="225" t="str">
        <f>Season_Summary!$P$1</f>
        <v>2A BB</v>
      </c>
    </row>
    <row r="179" spans="1:27" x14ac:dyDescent="0.2">
      <c r="A179" s="165" t="str">
        <f t="shared" ca="1" si="66"/>
        <v>Clayton Louderback, 23</v>
      </c>
      <c r="B179" s="165" t="str">
        <f>Roster!$B$1</f>
        <v>Upton</v>
      </c>
      <c r="C179" s="165" t="str">
        <f t="shared" ca="1" si="67"/>
        <v>Newell</v>
      </c>
      <c r="D179" s="175">
        <f t="shared" ca="1" si="68"/>
        <v>43111</v>
      </c>
      <c r="E179" s="165">
        <f t="shared" ca="1" si="50"/>
        <v>0</v>
      </c>
      <c r="F179" s="165">
        <f t="shared" ca="1" si="51"/>
        <v>0</v>
      </c>
      <c r="G179" s="165">
        <f t="shared" ca="1" si="52"/>
        <v>0</v>
      </c>
      <c r="H179" s="165">
        <f t="shared" ca="1" si="53"/>
        <v>0</v>
      </c>
      <c r="I179" s="165">
        <f t="shared" ca="1" si="54"/>
        <v>0</v>
      </c>
      <c r="J179" s="165">
        <f t="shared" ca="1" si="55"/>
        <v>0</v>
      </c>
      <c r="K179" s="165">
        <f t="shared" ca="1" si="56"/>
        <v>0</v>
      </c>
      <c r="L179" s="165">
        <f t="shared" ca="1" si="57"/>
        <v>0</v>
      </c>
      <c r="M179" s="165">
        <f t="shared" ca="1" si="58"/>
        <v>0</v>
      </c>
      <c r="N179" s="165">
        <f t="shared" ca="1" si="59"/>
        <v>0</v>
      </c>
      <c r="O179" s="165">
        <f t="shared" ca="1" si="60"/>
        <v>0</v>
      </c>
      <c r="P179" s="165">
        <f t="shared" ca="1" si="61"/>
        <v>0</v>
      </c>
      <c r="Q179" s="165">
        <f t="shared" ca="1" si="62"/>
        <v>0</v>
      </c>
      <c r="R179" s="165">
        <f t="shared" ca="1" si="63"/>
        <v>0</v>
      </c>
      <c r="S179" s="165" t="str">
        <f t="shared" ca="1" si="64"/>
        <v/>
      </c>
      <c r="T179" s="168">
        <f t="shared" ca="1" si="69"/>
        <v>0</v>
      </c>
      <c r="U179" s="168">
        <f t="shared" ca="1" si="70"/>
        <v>0</v>
      </c>
      <c r="V179" s="168">
        <f t="shared" ca="1" si="71"/>
        <v>0</v>
      </c>
      <c r="W179" s="168">
        <f t="shared" ca="1" si="72"/>
        <v>0</v>
      </c>
      <c r="X179" s="165">
        <f t="shared" si="65"/>
        <v>8</v>
      </c>
      <c r="Y179" s="165" t="str">
        <f t="shared" ca="1" si="73"/>
        <v>Clayton Louderback, 23 - Newell 1/11/2018</v>
      </c>
      <c r="Z179" s="165" t="str">
        <f t="shared" ca="1" si="74"/>
        <v/>
      </c>
      <c r="AA179" s="225" t="str">
        <f>Season_Summary!$P$1</f>
        <v>2A BB</v>
      </c>
    </row>
    <row r="180" spans="1:27" x14ac:dyDescent="0.2">
      <c r="A180" s="165" t="str">
        <f t="shared" ca="1" si="66"/>
        <v>Jess Claycomb, 10</v>
      </c>
      <c r="B180" s="165" t="str">
        <f>Roster!$B$1</f>
        <v>Upton</v>
      </c>
      <c r="C180" s="165" t="str">
        <f t="shared" ca="1" si="67"/>
        <v>Newell</v>
      </c>
      <c r="D180" s="175">
        <f t="shared" ca="1" si="68"/>
        <v>43111</v>
      </c>
      <c r="E180" s="165">
        <f t="shared" ca="1" si="50"/>
        <v>1</v>
      </c>
      <c r="F180" s="165">
        <f t="shared" ca="1" si="51"/>
        <v>1</v>
      </c>
      <c r="G180" s="165">
        <f t="shared" ca="1" si="52"/>
        <v>1</v>
      </c>
      <c r="H180" s="165">
        <f t="shared" ca="1" si="53"/>
        <v>5</v>
      </c>
      <c r="I180" s="165">
        <f t="shared" ca="1" si="54"/>
        <v>6</v>
      </c>
      <c r="J180" s="165">
        <f t="shared" ca="1" si="55"/>
        <v>2</v>
      </c>
      <c r="K180" s="165">
        <f t="shared" ca="1" si="56"/>
        <v>4</v>
      </c>
      <c r="L180" s="165">
        <f t="shared" ca="1" si="57"/>
        <v>1</v>
      </c>
      <c r="M180" s="165">
        <f t="shared" ca="1" si="58"/>
        <v>1</v>
      </c>
      <c r="N180" s="165">
        <f t="shared" ca="1" si="59"/>
        <v>4</v>
      </c>
      <c r="O180" s="165">
        <f t="shared" ca="1" si="60"/>
        <v>0</v>
      </c>
      <c r="P180" s="165">
        <f t="shared" ca="1" si="61"/>
        <v>0</v>
      </c>
      <c r="Q180" s="165">
        <f t="shared" ca="1" si="62"/>
        <v>1</v>
      </c>
      <c r="R180" s="165">
        <f t="shared" ca="1" si="63"/>
        <v>4</v>
      </c>
      <c r="S180" s="165">
        <f t="shared" ca="1" si="64"/>
        <v>15</v>
      </c>
      <c r="T180" s="168">
        <f t="shared" ca="1" si="69"/>
        <v>0</v>
      </c>
      <c r="U180" s="168">
        <f t="shared" ca="1" si="70"/>
        <v>0.83333333333333337</v>
      </c>
      <c r="V180" s="168">
        <f t="shared" ca="1" si="71"/>
        <v>0</v>
      </c>
      <c r="W180" s="168">
        <f t="shared" ca="1" si="72"/>
        <v>0.8571428571428571</v>
      </c>
      <c r="X180" s="165">
        <f t="shared" si="65"/>
        <v>8</v>
      </c>
      <c r="Y180" s="165" t="str">
        <f t="shared" ca="1" si="73"/>
        <v>Jess Claycomb, 10 - Newell 1/11/2018</v>
      </c>
      <c r="Z180" s="165" t="str">
        <f t="shared" ca="1" si="74"/>
        <v/>
      </c>
      <c r="AA180" s="225" t="str">
        <f>Season_Summary!$P$1</f>
        <v>2A BB</v>
      </c>
    </row>
    <row r="181" spans="1:27" x14ac:dyDescent="0.2">
      <c r="A181" s="165" t="str">
        <f t="shared" ca="1" si="66"/>
        <v>Maxx Cowger, 4</v>
      </c>
      <c r="B181" s="165" t="str">
        <f>Roster!$B$1</f>
        <v>Upton</v>
      </c>
      <c r="C181" s="165" t="str">
        <f t="shared" ca="1" si="67"/>
        <v>Newell</v>
      </c>
      <c r="D181" s="175">
        <f t="shared" ca="1" si="68"/>
        <v>43111</v>
      </c>
      <c r="E181" s="165">
        <f t="shared" ca="1" si="50"/>
        <v>0</v>
      </c>
      <c r="F181" s="165">
        <f t="shared" ca="1" si="51"/>
        <v>0</v>
      </c>
      <c r="G181" s="165">
        <f t="shared" ca="1" si="52"/>
        <v>0</v>
      </c>
      <c r="H181" s="165">
        <f t="shared" ca="1" si="53"/>
        <v>0</v>
      </c>
      <c r="I181" s="165">
        <f t="shared" ca="1" si="54"/>
        <v>0</v>
      </c>
      <c r="J181" s="165">
        <f t="shared" ca="1" si="55"/>
        <v>0</v>
      </c>
      <c r="K181" s="165">
        <f t="shared" ca="1" si="56"/>
        <v>0</v>
      </c>
      <c r="L181" s="165">
        <f t="shared" ca="1" si="57"/>
        <v>0</v>
      </c>
      <c r="M181" s="165">
        <f t="shared" ca="1" si="58"/>
        <v>0</v>
      </c>
      <c r="N181" s="165">
        <f t="shared" ca="1" si="59"/>
        <v>0</v>
      </c>
      <c r="O181" s="165">
        <f t="shared" ca="1" si="60"/>
        <v>0</v>
      </c>
      <c r="P181" s="165">
        <f t="shared" ca="1" si="61"/>
        <v>0</v>
      </c>
      <c r="Q181" s="165">
        <f t="shared" ca="1" si="62"/>
        <v>0</v>
      </c>
      <c r="R181" s="165">
        <f t="shared" ca="1" si="63"/>
        <v>0</v>
      </c>
      <c r="S181" s="165" t="str">
        <f t="shared" ca="1" si="64"/>
        <v/>
      </c>
      <c r="T181" s="168">
        <f t="shared" ca="1" si="69"/>
        <v>0</v>
      </c>
      <c r="U181" s="168">
        <f t="shared" ca="1" si="70"/>
        <v>0</v>
      </c>
      <c r="V181" s="168">
        <f t="shared" ca="1" si="71"/>
        <v>0</v>
      </c>
      <c r="W181" s="168">
        <f t="shared" ca="1" si="72"/>
        <v>0</v>
      </c>
      <c r="X181" s="165">
        <f t="shared" si="65"/>
        <v>8</v>
      </c>
      <c r="Y181" s="165" t="str">
        <f t="shared" ca="1" si="73"/>
        <v>Maxx Cowger, 4 - Newell 1/11/2018</v>
      </c>
      <c r="Z181" s="165" t="str">
        <f t="shared" ca="1" si="74"/>
        <v/>
      </c>
      <c r="AA181" s="225" t="str">
        <f>Season_Summary!$P$1</f>
        <v>2A BB</v>
      </c>
    </row>
    <row r="182" spans="1:27" x14ac:dyDescent="0.2">
      <c r="A182" s="165" t="str">
        <f t="shared" ca="1" si="66"/>
        <v>Brayden Bruce, 22</v>
      </c>
      <c r="B182" s="165" t="str">
        <f>Roster!$B$1</f>
        <v>Upton</v>
      </c>
      <c r="C182" s="165" t="str">
        <f t="shared" ca="1" si="67"/>
        <v>Newell</v>
      </c>
      <c r="D182" s="175">
        <f t="shared" ca="1" si="68"/>
        <v>43111</v>
      </c>
      <c r="E182" s="165">
        <f t="shared" ca="1" si="50"/>
        <v>1</v>
      </c>
      <c r="F182" s="165">
        <f t="shared" ca="1" si="51"/>
        <v>0</v>
      </c>
      <c r="G182" s="165">
        <f t="shared" ca="1" si="52"/>
        <v>2</v>
      </c>
      <c r="H182" s="165">
        <f t="shared" ca="1" si="53"/>
        <v>2</v>
      </c>
      <c r="I182" s="165">
        <f t="shared" ca="1" si="54"/>
        <v>4</v>
      </c>
      <c r="J182" s="165">
        <f t="shared" ca="1" si="55"/>
        <v>0</v>
      </c>
      <c r="K182" s="165">
        <f t="shared" ca="1" si="56"/>
        <v>1</v>
      </c>
      <c r="L182" s="165">
        <f t="shared" ca="1" si="57"/>
        <v>1</v>
      </c>
      <c r="M182" s="165">
        <f t="shared" ca="1" si="58"/>
        <v>2</v>
      </c>
      <c r="N182" s="165">
        <f t="shared" ca="1" si="59"/>
        <v>5</v>
      </c>
      <c r="O182" s="165">
        <f t="shared" ca="1" si="60"/>
        <v>0</v>
      </c>
      <c r="P182" s="165">
        <f t="shared" ca="1" si="61"/>
        <v>0</v>
      </c>
      <c r="Q182" s="165">
        <f t="shared" ca="1" si="62"/>
        <v>2</v>
      </c>
      <c r="R182" s="165">
        <f t="shared" ca="1" si="63"/>
        <v>1</v>
      </c>
      <c r="S182" s="165">
        <f t="shared" ca="1" si="64"/>
        <v>4</v>
      </c>
      <c r="T182" s="168">
        <f t="shared" ca="1" si="69"/>
        <v>0</v>
      </c>
      <c r="U182" s="168">
        <f t="shared" ca="1" si="70"/>
        <v>0</v>
      </c>
      <c r="V182" s="168">
        <f t="shared" ca="1" si="71"/>
        <v>0</v>
      </c>
      <c r="W182" s="168">
        <f t="shared" ca="1" si="72"/>
        <v>0.33333333333333331</v>
      </c>
      <c r="X182" s="165">
        <f t="shared" si="65"/>
        <v>8</v>
      </c>
      <c r="Y182" s="165" t="str">
        <f t="shared" ca="1" si="73"/>
        <v>Brayden Bruce, 22 - Newell 1/11/2018</v>
      </c>
      <c r="Z182" s="165" t="str">
        <f t="shared" ca="1" si="74"/>
        <v/>
      </c>
      <c r="AA182" s="225" t="str">
        <f>Season_Summary!$P$1</f>
        <v>2A BB</v>
      </c>
    </row>
    <row r="183" spans="1:27" x14ac:dyDescent="0.2">
      <c r="A183" s="165" t="str">
        <f t="shared" ca="1" si="66"/>
        <v>Jo Bishop, 30</v>
      </c>
      <c r="B183" s="165" t="str">
        <f>Roster!$B$1</f>
        <v>Upton</v>
      </c>
      <c r="C183" s="165" t="str">
        <f t="shared" ca="1" si="67"/>
        <v>Newell</v>
      </c>
      <c r="D183" s="175">
        <f t="shared" ca="1" si="68"/>
        <v>43111</v>
      </c>
      <c r="E183" s="165">
        <f t="shared" ca="1" si="50"/>
        <v>1</v>
      </c>
      <c r="F183" s="165">
        <f t="shared" ca="1" si="51"/>
        <v>0</v>
      </c>
      <c r="G183" s="165">
        <f t="shared" ca="1" si="52"/>
        <v>0</v>
      </c>
      <c r="H183" s="165">
        <f t="shared" ca="1" si="53"/>
        <v>1</v>
      </c>
      <c r="I183" s="165">
        <f t="shared" ca="1" si="54"/>
        <v>2</v>
      </c>
      <c r="J183" s="165">
        <f t="shared" ca="1" si="55"/>
        <v>0</v>
      </c>
      <c r="K183" s="165">
        <f t="shared" ca="1" si="56"/>
        <v>1</v>
      </c>
      <c r="L183" s="165">
        <f t="shared" ca="1" si="57"/>
        <v>1</v>
      </c>
      <c r="M183" s="165">
        <f t="shared" ca="1" si="58"/>
        <v>3</v>
      </c>
      <c r="N183" s="165">
        <f t="shared" ca="1" si="59"/>
        <v>2</v>
      </c>
      <c r="O183" s="165">
        <f t="shared" ca="1" si="60"/>
        <v>1</v>
      </c>
      <c r="P183" s="165">
        <f t="shared" ca="1" si="61"/>
        <v>0</v>
      </c>
      <c r="Q183" s="165">
        <f t="shared" ca="1" si="62"/>
        <v>0</v>
      </c>
      <c r="R183" s="165">
        <f t="shared" ca="1" si="63"/>
        <v>2</v>
      </c>
      <c r="S183" s="165">
        <f t="shared" ca="1" si="64"/>
        <v>2</v>
      </c>
      <c r="T183" s="168">
        <f t="shared" ca="1" si="69"/>
        <v>0</v>
      </c>
      <c r="U183" s="168">
        <f t="shared" ca="1" si="70"/>
        <v>0</v>
      </c>
      <c r="V183" s="168">
        <f t="shared" ca="1" si="71"/>
        <v>0</v>
      </c>
      <c r="W183" s="168">
        <f t="shared" ca="1" si="72"/>
        <v>0</v>
      </c>
      <c r="X183" s="165">
        <f t="shared" si="65"/>
        <v>8</v>
      </c>
      <c r="Y183" s="165" t="str">
        <f t="shared" ca="1" si="73"/>
        <v>Jo Bishop, 30 - Newell 1/11/2018</v>
      </c>
      <c r="Z183" s="165" t="str">
        <f t="shared" ca="1" si="74"/>
        <v/>
      </c>
      <c r="AA183" s="225" t="str">
        <f>Season_Summary!$P$1</f>
        <v>2A BB</v>
      </c>
    </row>
    <row r="184" spans="1:27" x14ac:dyDescent="0.2">
      <c r="A184" s="165" t="str">
        <f t="shared" ca="1" si="66"/>
        <v>Nolan Turner, 33</v>
      </c>
      <c r="B184" s="165" t="str">
        <f>Roster!$B$1</f>
        <v>Upton</v>
      </c>
      <c r="C184" s="165" t="str">
        <f t="shared" ca="1" si="67"/>
        <v>Newell</v>
      </c>
      <c r="D184" s="175">
        <f t="shared" ca="1" si="68"/>
        <v>43111</v>
      </c>
      <c r="E184" s="165">
        <f t="shared" ca="1" si="50"/>
        <v>1</v>
      </c>
      <c r="F184" s="165">
        <f t="shared" ca="1" si="51"/>
        <v>0</v>
      </c>
      <c r="G184" s="165">
        <f t="shared" ca="1" si="52"/>
        <v>1</v>
      </c>
      <c r="H184" s="165">
        <f t="shared" ca="1" si="53"/>
        <v>0</v>
      </c>
      <c r="I184" s="165">
        <f t="shared" ca="1" si="54"/>
        <v>1</v>
      </c>
      <c r="J184" s="165">
        <f t="shared" ca="1" si="55"/>
        <v>0</v>
      </c>
      <c r="K184" s="165">
        <f t="shared" ca="1" si="56"/>
        <v>0</v>
      </c>
      <c r="L184" s="165">
        <f t="shared" ca="1" si="57"/>
        <v>1</v>
      </c>
      <c r="M184" s="165">
        <f t="shared" ca="1" si="58"/>
        <v>1</v>
      </c>
      <c r="N184" s="165">
        <f t="shared" ca="1" si="59"/>
        <v>0</v>
      </c>
      <c r="O184" s="165">
        <f t="shared" ca="1" si="60"/>
        <v>0</v>
      </c>
      <c r="P184" s="165">
        <f t="shared" ca="1" si="61"/>
        <v>0</v>
      </c>
      <c r="Q184" s="165">
        <f t="shared" ca="1" si="62"/>
        <v>1</v>
      </c>
      <c r="R184" s="165">
        <f t="shared" ca="1" si="63"/>
        <v>3</v>
      </c>
      <c r="S184" s="165" t="str">
        <f t="shared" ca="1" si="64"/>
        <v/>
      </c>
      <c r="T184" s="168">
        <f t="shared" ca="1" si="69"/>
        <v>0</v>
      </c>
      <c r="U184" s="168">
        <f t="shared" ca="1" si="70"/>
        <v>0</v>
      </c>
      <c r="V184" s="168">
        <f t="shared" ca="1" si="71"/>
        <v>0</v>
      </c>
      <c r="W184" s="168">
        <f t="shared" ca="1" si="72"/>
        <v>0</v>
      </c>
      <c r="X184" s="165">
        <f t="shared" si="65"/>
        <v>8</v>
      </c>
      <c r="Y184" s="165" t="str">
        <f t="shared" ca="1" si="73"/>
        <v>Nolan Turner, 33 - Newell 1/11/2018</v>
      </c>
      <c r="Z184" s="165" t="str">
        <f t="shared" ca="1" si="74"/>
        <v/>
      </c>
      <c r="AA184" s="225" t="str">
        <f>Season_Summary!$P$1</f>
        <v>2A BB</v>
      </c>
    </row>
    <row r="185" spans="1:27" x14ac:dyDescent="0.2">
      <c r="A185" s="165" t="str">
        <f t="shared" ca="1" si="66"/>
        <v>Robert Crawford, 32</v>
      </c>
      <c r="B185" s="165" t="str">
        <f>Roster!$B$1</f>
        <v>Upton</v>
      </c>
      <c r="C185" s="165" t="str">
        <f t="shared" ca="1" si="67"/>
        <v>Newell</v>
      </c>
      <c r="D185" s="175">
        <f t="shared" ca="1" si="68"/>
        <v>43111</v>
      </c>
      <c r="E185" s="165">
        <f t="shared" ca="1" si="50"/>
        <v>1</v>
      </c>
      <c r="F185" s="165">
        <f t="shared" ca="1" si="51"/>
        <v>0</v>
      </c>
      <c r="G185" s="165">
        <f t="shared" ca="1" si="52"/>
        <v>0</v>
      </c>
      <c r="H185" s="165">
        <f t="shared" ca="1" si="53"/>
        <v>1</v>
      </c>
      <c r="I185" s="165">
        <f t="shared" ca="1" si="54"/>
        <v>1</v>
      </c>
      <c r="J185" s="165">
        <f t="shared" ca="1" si="55"/>
        <v>1</v>
      </c>
      <c r="K185" s="165">
        <f t="shared" ca="1" si="56"/>
        <v>2</v>
      </c>
      <c r="L185" s="165">
        <f t="shared" ca="1" si="57"/>
        <v>1</v>
      </c>
      <c r="M185" s="165">
        <f t="shared" ca="1" si="58"/>
        <v>1</v>
      </c>
      <c r="N185" s="165">
        <f t="shared" ca="1" si="59"/>
        <v>1</v>
      </c>
      <c r="O185" s="165">
        <f t="shared" ca="1" si="60"/>
        <v>0</v>
      </c>
      <c r="P185" s="165">
        <f t="shared" ca="1" si="61"/>
        <v>0</v>
      </c>
      <c r="Q185" s="165">
        <f t="shared" ca="1" si="62"/>
        <v>0</v>
      </c>
      <c r="R185" s="165">
        <f t="shared" ca="1" si="63"/>
        <v>5</v>
      </c>
      <c r="S185" s="165">
        <f t="shared" ca="1" si="64"/>
        <v>3</v>
      </c>
      <c r="T185" s="168">
        <f t="shared" ca="1" si="69"/>
        <v>0</v>
      </c>
      <c r="U185" s="168">
        <f t="shared" ca="1" si="70"/>
        <v>0</v>
      </c>
      <c r="V185" s="168">
        <f t="shared" ca="1" si="71"/>
        <v>0</v>
      </c>
      <c r="W185" s="168">
        <f t="shared" ca="1" si="72"/>
        <v>0</v>
      </c>
      <c r="X185" s="165">
        <f t="shared" si="65"/>
        <v>8</v>
      </c>
      <c r="Y185" s="165" t="str">
        <f t="shared" ca="1" si="73"/>
        <v>Robert Crawford, 32 - Newell 1/11/2018</v>
      </c>
      <c r="Z185" s="165" t="str">
        <f t="shared" ca="1" si="74"/>
        <v/>
      </c>
      <c r="AA185" s="225" t="str">
        <f>Season_Summary!$P$1</f>
        <v>2A BB</v>
      </c>
    </row>
    <row r="186" spans="1:27" x14ac:dyDescent="0.2">
      <c r="A186" s="165" t="str">
        <f t="shared" ca="1" si="66"/>
        <v>Jace Bruce, 40</v>
      </c>
      <c r="B186" s="165" t="str">
        <f>Roster!$B$1</f>
        <v>Upton</v>
      </c>
      <c r="C186" s="165" t="str">
        <f t="shared" ca="1" si="67"/>
        <v>Newell</v>
      </c>
      <c r="D186" s="175">
        <f t="shared" ca="1" si="68"/>
        <v>43111</v>
      </c>
      <c r="E186" s="165">
        <f t="shared" ca="1" si="50"/>
        <v>1</v>
      </c>
      <c r="F186" s="165">
        <f t="shared" ca="1" si="51"/>
        <v>0</v>
      </c>
      <c r="G186" s="165">
        <f t="shared" ca="1" si="52"/>
        <v>0</v>
      </c>
      <c r="H186" s="165">
        <f t="shared" ca="1" si="53"/>
        <v>0</v>
      </c>
      <c r="I186" s="165">
        <f t="shared" ca="1" si="54"/>
        <v>0</v>
      </c>
      <c r="J186" s="165">
        <f t="shared" ca="1" si="55"/>
        <v>0</v>
      </c>
      <c r="K186" s="165">
        <f t="shared" ca="1" si="56"/>
        <v>0</v>
      </c>
      <c r="L186" s="165">
        <f t="shared" ca="1" si="57"/>
        <v>0</v>
      </c>
      <c r="M186" s="165">
        <f t="shared" ca="1" si="58"/>
        <v>0</v>
      </c>
      <c r="N186" s="165">
        <f t="shared" ca="1" si="59"/>
        <v>0</v>
      </c>
      <c r="O186" s="165">
        <f t="shared" ca="1" si="60"/>
        <v>0</v>
      </c>
      <c r="P186" s="165">
        <f t="shared" ca="1" si="61"/>
        <v>0</v>
      </c>
      <c r="Q186" s="165">
        <f t="shared" ca="1" si="62"/>
        <v>0</v>
      </c>
      <c r="R186" s="165">
        <f t="shared" ca="1" si="63"/>
        <v>0</v>
      </c>
      <c r="S186" s="165" t="str">
        <f t="shared" ca="1" si="64"/>
        <v/>
      </c>
      <c r="T186" s="168">
        <f t="shared" ca="1" si="69"/>
        <v>0</v>
      </c>
      <c r="U186" s="168">
        <f t="shared" ca="1" si="70"/>
        <v>0</v>
      </c>
      <c r="V186" s="168">
        <f t="shared" ca="1" si="71"/>
        <v>0</v>
      </c>
      <c r="W186" s="168">
        <f t="shared" ca="1" si="72"/>
        <v>0</v>
      </c>
      <c r="X186" s="165">
        <f t="shared" si="65"/>
        <v>8</v>
      </c>
      <c r="Y186" s="165" t="str">
        <f t="shared" ca="1" si="73"/>
        <v>Jace Bruce, 40 - Newell 1/11/2018</v>
      </c>
      <c r="Z186" s="165" t="str">
        <f t="shared" ca="1" si="74"/>
        <v/>
      </c>
      <c r="AA186" s="225" t="str">
        <f>Season_Summary!$P$1</f>
        <v>2A BB</v>
      </c>
    </row>
    <row r="187" spans="1:27" x14ac:dyDescent="0.2">
      <c r="A187" s="165" t="str">
        <f t="shared" ca="1" si="66"/>
        <v>Ethan Mills, 2</v>
      </c>
      <c r="B187" s="165" t="str">
        <f>Roster!$B$1</f>
        <v>Upton</v>
      </c>
      <c r="C187" s="165" t="str">
        <f t="shared" ca="1" si="67"/>
        <v>Newell</v>
      </c>
      <c r="D187" s="175">
        <f t="shared" ca="1" si="68"/>
        <v>43111</v>
      </c>
      <c r="E187" s="165">
        <f t="shared" ca="1" si="50"/>
        <v>0</v>
      </c>
      <c r="F187" s="165">
        <f t="shared" ca="1" si="51"/>
        <v>0</v>
      </c>
      <c r="G187" s="165">
        <f t="shared" ca="1" si="52"/>
        <v>0</v>
      </c>
      <c r="H187" s="165">
        <f t="shared" ca="1" si="53"/>
        <v>0</v>
      </c>
      <c r="I187" s="165">
        <f t="shared" ca="1" si="54"/>
        <v>0</v>
      </c>
      <c r="J187" s="165">
        <f t="shared" ca="1" si="55"/>
        <v>0</v>
      </c>
      <c r="K187" s="165">
        <f t="shared" ca="1" si="56"/>
        <v>0</v>
      </c>
      <c r="L187" s="165">
        <f t="shared" ca="1" si="57"/>
        <v>0</v>
      </c>
      <c r="M187" s="165">
        <f t="shared" ca="1" si="58"/>
        <v>0</v>
      </c>
      <c r="N187" s="165">
        <f t="shared" ca="1" si="59"/>
        <v>0</v>
      </c>
      <c r="O187" s="165">
        <f t="shared" ca="1" si="60"/>
        <v>0</v>
      </c>
      <c r="P187" s="165">
        <f t="shared" ca="1" si="61"/>
        <v>0</v>
      </c>
      <c r="Q187" s="165">
        <f t="shared" ca="1" si="62"/>
        <v>0</v>
      </c>
      <c r="R187" s="165">
        <f t="shared" ca="1" si="63"/>
        <v>0</v>
      </c>
      <c r="S187" s="165" t="str">
        <f t="shared" ca="1" si="64"/>
        <v/>
      </c>
      <c r="T187" s="168">
        <f t="shared" ca="1" si="69"/>
        <v>0</v>
      </c>
      <c r="U187" s="168">
        <f t="shared" ca="1" si="70"/>
        <v>0</v>
      </c>
      <c r="V187" s="168">
        <f t="shared" ca="1" si="71"/>
        <v>0</v>
      </c>
      <c r="W187" s="168">
        <f t="shared" ca="1" si="72"/>
        <v>0</v>
      </c>
      <c r="X187" s="165">
        <f t="shared" si="65"/>
        <v>8</v>
      </c>
      <c r="Y187" s="165" t="str">
        <f t="shared" ca="1" si="73"/>
        <v>Ethan Mills, 2 - Newell 1/11/2018</v>
      </c>
      <c r="Z187" s="165" t="str">
        <f t="shared" ca="1" si="74"/>
        <v/>
      </c>
      <c r="AA187" s="225" t="str">
        <f>Season_Summary!$P$1</f>
        <v>2A BB</v>
      </c>
    </row>
    <row r="188" spans="1:27" x14ac:dyDescent="0.2">
      <c r="A188" s="165" t="str">
        <f t="shared" ca="1" si="66"/>
        <v>Bridger Alishouse, 2</v>
      </c>
      <c r="B188" s="165" t="str">
        <f>Roster!$B$1</f>
        <v>Upton</v>
      </c>
      <c r="C188" s="165" t="str">
        <f t="shared" ca="1" si="67"/>
        <v>Newell</v>
      </c>
      <c r="D188" s="175">
        <f t="shared" ca="1" si="68"/>
        <v>43111</v>
      </c>
      <c r="E188" s="165">
        <f t="shared" ca="1" si="50"/>
        <v>0</v>
      </c>
      <c r="F188" s="165">
        <f t="shared" ca="1" si="51"/>
        <v>0</v>
      </c>
      <c r="G188" s="165">
        <f t="shared" ca="1" si="52"/>
        <v>0</v>
      </c>
      <c r="H188" s="165">
        <f t="shared" ca="1" si="53"/>
        <v>0</v>
      </c>
      <c r="I188" s="165">
        <f t="shared" ca="1" si="54"/>
        <v>0</v>
      </c>
      <c r="J188" s="165">
        <f t="shared" ca="1" si="55"/>
        <v>0</v>
      </c>
      <c r="K188" s="165">
        <f t="shared" ca="1" si="56"/>
        <v>0</v>
      </c>
      <c r="L188" s="165">
        <f t="shared" ca="1" si="57"/>
        <v>0</v>
      </c>
      <c r="M188" s="165">
        <f t="shared" ca="1" si="58"/>
        <v>0</v>
      </c>
      <c r="N188" s="165">
        <f t="shared" ca="1" si="59"/>
        <v>0</v>
      </c>
      <c r="O188" s="165">
        <f t="shared" ca="1" si="60"/>
        <v>0</v>
      </c>
      <c r="P188" s="165">
        <f t="shared" ca="1" si="61"/>
        <v>0</v>
      </c>
      <c r="Q188" s="165">
        <f t="shared" ca="1" si="62"/>
        <v>0</v>
      </c>
      <c r="R188" s="165">
        <f t="shared" ca="1" si="63"/>
        <v>0</v>
      </c>
      <c r="S188" s="165" t="str">
        <f t="shared" ca="1" si="64"/>
        <v/>
      </c>
      <c r="T188" s="168">
        <f t="shared" ca="1" si="69"/>
        <v>0</v>
      </c>
      <c r="U188" s="168">
        <f t="shared" ca="1" si="70"/>
        <v>0</v>
      </c>
      <c r="V188" s="168">
        <f t="shared" ca="1" si="71"/>
        <v>0</v>
      </c>
      <c r="W188" s="168">
        <f t="shared" ca="1" si="72"/>
        <v>0</v>
      </c>
      <c r="X188" s="165">
        <f t="shared" si="65"/>
        <v>8</v>
      </c>
      <c r="Y188" s="165" t="str">
        <f t="shared" ca="1" si="73"/>
        <v>Bridger Alishouse, 2 - Newell 1/11/2018</v>
      </c>
      <c r="Z188" s="165" t="str">
        <f t="shared" ca="1" si="74"/>
        <v/>
      </c>
      <c r="AA188" s="225" t="str">
        <f>Season_Summary!$P$1</f>
        <v>2A BB</v>
      </c>
    </row>
    <row r="189" spans="1:27" x14ac:dyDescent="0.2">
      <c r="A189" s="165" t="str">
        <f t="shared" ca="1" si="66"/>
        <v>Landon Keever, 4</v>
      </c>
      <c r="B189" s="165" t="str">
        <f>Roster!$B$1</f>
        <v>Upton</v>
      </c>
      <c r="C189" s="165" t="str">
        <f t="shared" ca="1" si="67"/>
        <v>Newell</v>
      </c>
      <c r="D189" s="175">
        <f t="shared" ca="1" si="68"/>
        <v>43111</v>
      </c>
      <c r="E189" s="165">
        <f t="shared" ca="1" si="50"/>
        <v>0</v>
      </c>
      <c r="F189" s="165">
        <f t="shared" ca="1" si="51"/>
        <v>0</v>
      </c>
      <c r="G189" s="165">
        <f t="shared" ca="1" si="52"/>
        <v>0</v>
      </c>
      <c r="H189" s="165">
        <f t="shared" ca="1" si="53"/>
        <v>0</v>
      </c>
      <c r="I189" s="165">
        <f t="shared" ca="1" si="54"/>
        <v>0</v>
      </c>
      <c r="J189" s="165">
        <f t="shared" ca="1" si="55"/>
        <v>0</v>
      </c>
      <c r="K189" s="165">
        <f t="shared" ca="1" si="56"/>
        <v>0</v>
      </c>
      <c r="L189" s="165">
        <f t="shared" ca="1" si="57"/>
        <v>0</v>
      </c>
      <c r="M189" s="165">
        <f t="shared" ca="1" si="58"/>
        <v>0</v>
      </c>
      <c r="N189" s="165">
        <f t="shared" ca="1" si="59"/>
        <v>0</v>
      </c>
      <c r="O189" s="165">
        <f t="shared" ca="1" si="60"/>
        <v>0</v>
      </c>
      <c r="P189" s="165">
        <f t="shared" ca="1" si="61"/>
        <v>0</v>
      </c>
      <c r="Q189" s="165">
        <f t="shared" ca="1" si="62"/>
        <v>0</v>
      </c>
      <c r="R189" s="165">
        <f t="shared" ca="1" si="63"/>
        <v>0</v>
      </c>
      <c r="S189" s="165" t="str">
        <f t="shared" ca="1" si="64"/>
        <v/>
      </c>
      <c r="T189" s="168">
        <f t="shared" ca="1" si="69"/>
        <v>0</v>
      </c>
      <c r="U189" s="168">
        <f t="shared" ca="1" si="70"/>
        <v>0</v>
      </c>
      <c r="V189" s="168">
        <f t="shared" ca="1" si="71"/>
        <v>0</v>
      </c>
      <c r="W189" s="168">
        <f t="shared" ca="1" si="72"/>
        <v>0</v>
      </c>
      <c r="X189" s="165">
        <f t="shared" si="65"/>
        <v>8</v>
      </c>
      <c r="Y189" s="165" t="str">
        <f t="shared" ca="1" si="73"/>
        <v>Landon Keever, 4 - Newell 1/11/2018</v>
      </c>
      <c r="Z189" s="165" t="str">
        <f t="shared" ca="1" si="74"/>
        <v/>
      </c>
      <c r="AA189" s="225" t="str">
        <f>Season_Summary!$P$1</f>
        <v>2A BB</v>
      </c>
    </row>
    <row r="190" spans="1:27" x14ac:dyDescent="0.2">
      <c r="A190" s="165" t="str">
        <f t="shared" ca="1" si="66"/>
        <v>DJ Till, 4</v>
      </c>
      <c r="B190" s="165" t="str">
        <f>Roster!$B$1</f>
        <v>Upton</v>
      </c>
      <c r="C190" s="165" t="str">
        <f t="shared" ca="1" si="67"/>
        <v>Newell</v>
      </c>
      <c r="D190" s="175">
        <f t="shared" ca="1" si="68"/>
        <v>43111</v>
      </c>
      <c r="E190" s="165">
        <f t="shared" ca="1" si="50"/>
        <v>0</v>
      </c>
      <c r="F190" s="165">
        <f t="shared" ca="1" si="51"/>
        <v>0</v>
      </c>
      <c r="G190" s="165">
        <f t="shared" ca="1" si="52"/>
        <v>0</v>
      </c>
      <c r="H190" s="165">
        <f t="shared" ca="1" si="53"/>
        <v>0</v>
      </c>
      <c r="I190" s="165">
        <f t="shared" ca="1" si="54"/>
        <v>0</v>
      </c>
      <c r="J190" s="165">
        <f t="shared" ca="1" si="55"/>
        <v>0</v>
      </c>
      <c r="K190" s="165">
        <f t="shared" ca="1" si="56"/>
        <v>0</v>
      </c>
      <c r="L190" s="165">
        <f t="shared" ca="1" si="57"/>
        <v>0</v>
      </c>
      <c r="M190" s="165">
        <f t="shared" ca="1" si="58"/>
        <v>0</v>
      </c>
      <c r="N190" s="165">
        <f t="shared" ca="1" si="59"/>
        <v>0</v>
      </c>
      <c r="O190" s="165">
        <f t="shared" ca="1" si="60"/>
        <v>0</v>
      </c>
      <c r="P190" s="165">
        <f t="shared" ca="1" si="61"/>
        <v>0</v>
      </c>
      <c r="Q190" s="165">
        <f t="shared" ca="1" si="62"/>
        <v>0</v>
      </c>
      <c r="R190" s="165">
        <f t="shared" ca="1" si="63"/>
        <v>0</v>
      </c>
      <c r="S190" s="165" t="str">
        <f t="shared" ca="1" si="64"/>
        <v/>
      </c>
      <c r="T190" s="168">
        <f t="shared" ca="1" si="69"/>
        <v>0</v>
      </c>
      <c r="U190" s="168">
        <f t="shared" ca="1" si="70"/>
        <v>0</v>
      </c>
      <c r="V190" s="168">
        <f t="shared" ca="1" si="71"/>
        <v>0</v>
      </c>
      <c r="W190" s="168">
        <f t="shared" ca="1" si="72"/>
        <v>0</v>
      </c>
      <c r="X190" s="165">
        <f t="shared" si="65"/>
        <v>8</v>
      </c>
      <c r="Y190" s="165" t="str">
        <f t="shared" ca="1" si="73"/>
        <v>DJ Till, 4 - Newell 1/11/2018</v>
      </c>
      <c r="Z190" s="165" t="str">
        <f t="shared" ca="1" si="74"/>
        <v/>
      </c>
      <c r="AA190" s="225" t="str">
        <f>Season_Summary!$P$1</f>
        <v>2A BB</v>
      </c>
    </row>
    <row r="191" spans="1:27" x14ac:dyDescent="0.2">
      <c r="A191" s="165" t="str">
        <f t="shared" ca="1" si="66"/>
        <v xml:space="preserve">, </v>
      </c>
      <c r="B191" s="165" t="str">
        <f>Roster!$B$1</f>
        <v>Upton</v>
      </c>
      <c r="C191" s="165" t="str">
        <f t="shared" ca="1" si="67"/>
        <v>Newell</v>
      </c>
      <c r="D191" s="175">
        <f t="shared" ca="1" si="68"/>
        <v>43111</v>
      </c>
      <c r="E191" s="165">
        <f t="shared" ca="1" si="50"/>
        <v>0</v>
      </c>
      <c r="F191" s="165">
        <f t="shared" ca="1" si="51"/>
        <v>0</v>
      </c>
      <c r="G191" s="165">
        <f t="shared" ca="1" si="52"/>
        <v>0</v>
      </c>
      <c r="H191" s="165">
        <f t="shared" ca="1" si="53"/>
        <v>0</v>
      </c>
      <c r="I191" s="165">
        <f t="shared" ca="1" si="54"/>
        <v>0</v>
      </c>
      <c r="J191" s="165">
        <f t="shared" ca="1" si="55"/>
        <v>0</v>
      </c>
      <c r="K191" s="165">
        <f t="shared" ca="1" si="56"/>
        <v>0</v>
      </c>
      <c r="L191" s="165">
        <f t="shared" ca="1" si="57"/>
        <v>0</v>
      </c>
      <c r="M191" s="165">
        <f t="shared" ca="1" si="58"/>
        <v>0</v>
      </c>
      <c r="N191" s="165">
        <f t="shared" ca="1" si="59"/>
        <v>0</v>
      </c>
      <c r="O191" s="165">
        <f t="shared" ca="1" si="60"/>
        <v>0</v>
      </c>
      <c r="P191" s="165">
        <f t="shared" ca="1" si="61"/>
        <v>0</v>
      </c>
      <c r="Q191" s="165">
        <f t="shared" ca="1" si="62"/>
        <v>0</v>
      </c>
      <c r="R191" s="165">
        <f t="shared" ca="1" si="63"/>
        <v>0</v>
      </c>
      <c r="S191" s="165" t="str">
        <f t="shared" ca="1" si="64"/>
        <v/>
      </c>
      <c r="T191" s="168">
        <f t="shared" ca="1" si="69"/>
        <v>0</v>
      </c>
      <c r="U191" s="168">
        <f t="shared" ca="1" si="70"/>
        <v>0</v>
      </c>
      <c r="V191" s="168">
        <f t="shared" ca="1" si="71"/>
        <v>0</v>
      </c>
      <c r="W191" s="168">
        <f t="shared" ca="1" si="72"/>
        <v>0</v>
      </c>
      <c r="X191" s="165">
        <f t="shared" si="65"/>
        <v>8</v>
      </c>
      <c r="Y191" s="165" t="str">
        <f t="shared" ca="1" si="73"/>
        <v>,  - Newell 1/11/2018</v>
      </c>
      <c r="Z191" s="165" t="str">
        <f t="shared" ca="1" si="74"/>
        <v/>
      </c>
      <c r="AA191" s="225" t="str">
        <f>Season_Summary!$P$1</f>
        <v>2A BB</v>
      </c>
    </row>
    <row r="192" spans="1:27" x14ac:dyDescent="0.2">
      <c r="A192" s="165" t="str">
        <f t="shared" ca="1" si="66"/>
        <v xml:space="preserve">, </v>
      </c>
      <c r="B192" s="165" t="str">
        <f>Roster!$B$1</f>
        <v>Upton</v>
      </c>
      <c r="C192" s="165" t="str">
        <f t="shared" ca="1" si="67"/>
        <v>Newell</v>
      </c>
      <c r="D192" s="175">
        <f t="shared" ca="1" si="68"/>
        <v>43111</v>
      </c>
      <c r="E192" s="165">
        <f t="shared" ca="1" si="50"/>
        <v>0</v>
      </c>
      <c r="F192" s="165">
        <f t="shared" ca="1" si="51"/>
        <v>0</v>
      </c>
      <c r="G192" s="165">
        <f t="shared" ca="1" si="52"/>
        <v>0</v>
      </c>
      <c r="H192" s="165">
        <f t="shared" ca="1" si="53"/>
        <v>0</v>
      </c>
      <c r="I192" s="165">
        <f t="shared" ca="1" si="54"/>
        <v>0</v>
      </c>
      <c r="J192" s="165">
        <f t="shared" ca="1" si="55"/>
        <v>0</v>
      </c>
      <c r="K192" s="165">
        <f t="shared" ca="1" si="56"/>
        <v>0</v>
      </c>
      <c r="L192" s="165">
        <f t="shared" ca="1" si="57"/>
        <v>0</v>
      </c>
      <c r="M192" s="165">
        <f t="shared" ca="1" si="58"/>
        <v>0</v>
      </c>
      <c r="N192" s="165">
        <f t="shared" ca="1" si="59"/>
        <v>0</v>
      </c>
      <c r="O192" s="165">
        <f t="shared" ca="1" si="60"/>
        <v>0</v>
      </c>
      <c r="P192" s="165">
        <f t="shared" ca="1" si="61"/>
        <v>0</v>
      </c>
      <c r="Q192" s="165">
        <f t="shared" ca="1" si="62"/>
        <v>0</v>
      </c>
      <c r="R192" s="165">
        <f t="shared" ca="1" si="63"/>
        <v>0</v>
      </c>
      <c r="S192" s="165" t="str">
        <f t="shared" ca="1" si="64"/>
        <v/>
      </c>
      <c r="T192" s="168">
        <f t="shared" ca="1" si="69"/>
        <v>0</v>
      </c>
      <c r="U192" s="168">
        <f t="shared" ca="1" si="70"/>
        <v>0</v>
      </c>
      <c r="V192" s="168">
        <f t="shared" ca="1" si="71"/>
        <v>0</v>
      </c>
      <c r="W192" s="168">
        <f t="shared" ca="1" si="72"/>
        <v>0</v>
      </c>
      <c r="X192" s="165">
        <f t="shared" si="65"/>
        <v>8</v>
      </c>
      <c r="Y192" s="165" t="str">
        <f t="shared" ca="1" si="73"/>
        <v>,  - Newell 1/11/2018</v>
      </c>
      <c r="Z192" s="165" t="str">
        <f t="shared" ca="1" si="74"/>
        <v/>
      </c>
      <c r="AA192" s="225" t="str">
        <f>Season_Summary!$P$1</f>
        <v>2A BB</v>
      </c>
    </row>
    <row r="193" spans="1:27" x14ac:dyDescent="0.2">
      <c r="A193" s="165" t="str">
        <f t="shared" ca="1" si="66"/>
        <v xml:space="preserve">, </v>
      </c>
      <c r="B193" s="165" t="str">
        <f>Roster!$B$1</f>
        <v>Upton</v>
      </c>
      <c r="C193" s="165" t="str">
        <f t="shared" ca="1" si="67"/>
        <v>Newell</v>
      </c>
      <c r="D193" s="175">
        <f t="shared" ca="1" si="68"/>
        <v>43111</v>
      </c>
      <c r="E193" s="165">
        <f t="shared" ca="1" si="50"/>
        <v>0</v>
      </c>
      <c r="F193" s="165">
        <f t="shared" ca="1" si="51"/>
        <v>0</v>
      </c>
      <c r="G193" s="165">
        <f t="shared" ca="1" si="52"/>
        <v>0</v>
      </c>
      <c r="H193" s="165">
        <f t="shared" ca="1" si="53"/>
        <v>0</v>
      </c>
      <c r="I193" s="165">
        <f t="shared" ca="1" si="54"/>
        <v>0</v>
      </c>
      <c r="J193" s="165">
        <f t="shared" ca="1" si="55"/>
        <v>0</v>
      </c>
      <c r="K193" s="165">
        <f t="shared" ca="1" si="56"/>
        <v>0</v>
      </c>
      <c r="L193" s="165">
        <f t="shared" ca="1" si="57"/>
        <v>0</v>
      </c>
      <c r="M193" s="165">
        <f t="shared" ca="1" si="58"/>
        <v>0</v>
      </c>
      <c r="N193" s="165">
        <f t="shared" ca="1" si="59"/>
        <v>0</v>
      </c>
      <c r="O193" s="165">
        <f t="shared" ca="1" si="60"/>
        <v>0</v>
      </c>
      <c r="P193" s="165">
        <f t="shared" ca="1" si="61"/>
        <v>0</v>
      </c>
      <c r="Q193" s="165">
        <f t="shared" ca="1" si="62"/>
        <v>0</v>
      </c>
      <c r="R193" s="165">
        <f t="shared" ca="1" si="63"/>
        <v>0</v>
      </c>
      <c r="S193" s="165" t="str">
        <f t="shared" ca="1" si="64"/>
        <v/>
      </c>
      <c r="T193" s="168">
        <f t="shared" ca="1" si="69"/>
        <v>0</v>
      </c>
      <c r="U193" s="168">
        <f t="shared" ca="1" si="70"/>
        <v>0</v>
      </c>
      <c r="V193" s="168">
        <f t="shared" ca="1" si="71"/>
        <v>0</v>
      </c>
      <c r="W193" s="168">
        <f t="shared" ca="1" si="72"/>
        <v>0</v>
      </c>
      <c r="X193" s="165">
        <f t="shared" si="65"/>
        <v>8</v>
      </c>
      <c r="Y193" s="165" t="str">
        <f t="shared" ca="1" si="73"/>
        <v>,  - Newell 1/11/2018</v>
      </c>
      <c r="Z193" s="165" t="str">
        <f t="shared" ca="1" si="74"/>
        <v/>
      </c>
      <c r="AA193" s="225" t="str">
        <f>Season_Summary!$P$1</f>
        <v>2A BB</v>
      </c>
    </row>
    <row r="194" spans="1:27" x14ac:dyDescent="0.2">
      <c r="A194" s="165" t="str">
        <f t="shared" ca="1" si="66"/>
        <v xml:space="preserve">, </v>
      </c>
      <c r="B194" s="165" t="str">
        <f>Roster!$B$1</f>
        <v>Upton</v>
      </c>
      <c r="C194" s="165" t="str">
        <f t="shared" ca="1" si="67"/>
        <v>Newell</v>
      </c>
      <c r="D194" s="175">
        <f t="shared" ca="1" si="68"/>
        <v>43111</v>
      </c>
      <c r="E194" s="165">
        <f t="shared" ca="1" si="50"/>
        <v>0</v>
      </c>
      <c r="F194" s="165">
        <f t="shared" ca="1" si="51"/>
        <v>0</v>
      </c>
      <c r="G194" s="165">
        <f t="shared" ca="1" si="52"/>
        <v>0</v>
      </c>
      <c r="H194" s="165">
        <f t="shared" ca="1" si="53"/>
        <v>0</v>
      </c>
      <c r="I194" s="165">
        <f t="shared" ca="1" si="54"/>
        <v>0</v>
      </c>
      <c r="J194" s="165">
        <f t="shared" ca="1" si="55"/>
        <v>0</v>
      </c>
      <c r="K194" s="165">
        <f t="shared" ca="1" si="56"/>
        <v>0</v>
      </c>
      <c r="L194" s="165">
        <f t="shared" ca="1" si="57"/>
        <v>0</v>
      </c>
      <c r="M194" s="165">
        <f t="shared" ca="1" si="58"/>
        <v>0</v>
      </c>
      <c r="N194" s="165">
        <f t="shared" ca="1" si="59"/>
        <v>0</v>
      </c>
      <c r="O194" s="165">
        <f t="shared" ca="1" si="60"/>
        <v>0</v>
      </c>
      <c r="P194" s="165">
        <f t="shared" ca="1" si="61"/>
        <v>0</v>
      </c>
      <c r="Q194" s="165">
        <f t="shared" ca="1" si="62"/>
        <v>0</v>
      </c>
      <c r="R194" s="165">
        <f t="shared" ca="1" si="63"/>
        <v>0</v>
      </c>
      <c r="S194" s="165" t="str">
        <f t="shared" ca="1" si="64"/>
        <v/>
      </c>
      <c r="T194" s="168">
        <f t="shared" ca="1" si="69"/>
        <v>0</v>
      </c>
      <c r="U194" s="168">
        <f t="shared" ca="1" si="70"/>
        <v>0</v>
      </c>
      <c r="V194" s="168">
        <f t="shared" ca="1" si="71"/>
        <v>0</v>
      </c>
      <c r="W194" s="168">
        <f t="shared" ca="1" si="72"/>
        <v>0</v>
      </c>
      <c r="X194" s="165">
        <f t="shared" si="65"/>
        <v>8</v>
      </c>
      <c r="Y194" s="165" t="str">
        <f t="shared" ca="1" si="73"/>
        <v>,  - Newell 1/11/2018</v>
      </c>
      <c r="Z194" s="165" t="str">
        <f t="shared" ca="1" si="74"/>
        <v/>
      </c>
      <c r="AA194" s="225" t="str">
        <f>Season_Summary!$P$1</f>
        <v>2A BB</v>
      </c>
    </row>
    <row r="195" spans="1:27" x14ac:dyDescent="0.2">
      <c r="A195" s="165" t="str">
        <f t="shared" ca="1" si="66"/>
        <v xml:space="preserve">, </v>
      </c>
      <c r="B195" s="165" t="str">
        <f>Roster!$B$1</f>
        <v>Upton</v>
      </c>
      <c r="C195" s="165" t="str">
        <f t="shared" ca="1" si="67"/>
        <v>Newell</v>
      </c>
      <c r="D195" s="175">
        <f t="shared" ca="1" si="68"/>
        <v>43111</v>
      </c>
      <c r="E195" s="165">
        <f t="shared" ca="1" si="50"/>
        <v>0</v>
      </c>
      <c r="F195" s="165">
        <f t="shared" ca="1" si="51"/>
        <v>0</v>
      </c>
      <c r="G195" s="165">
        <f t="shared" ca="1" si="52"/>
        <v>0</v>
      </c>
      <c r="H195" s="165">
        <f t="shared" ca="1" si="53"/>
        <v>0</v>
      </c>
      <c r="I195" s="165">
        <f t="shared" ca="1" si="54"/>
        <v>0</v>
      </c>
      <c r="J195" s="165">
        <f t="shared" ca="1" si="55"/>
        <v>0</v>
      </c>
      <c r="K195" s="165">
        <f t="shared" ca="1" si="56"/>
        <v>0</v>
      </c>
      <c r="L195" s="165">
        <f t="shared" ca="1" si="57"/>
        <v>0</v>
      </c>
      <c r="M195" s="165">
        <f t="shared" ca="1" si="58"/>
        <v>0</v>
      </c>
      <c r="N195" s="165">
        <f t="shared" ca="1" si="59"/>
        <v>0</v>
      </c>
      <c r="O195" s="165">
        <f t="shared" ca="1" si="60"/>
        <v>0</v>
      </c>
      <c r="P195" s="165">
        <f t="shared" ca="1" si="61"/>
        <v>0</v>
      </c>
      <c r="Q195" s="165">
        <f t="shared" ca="1" si="62"/>
        <v>0</v>
      </c>
      <c r="R195" s="165">
        <f t="shared" ca="1" si="63"/>
        <v>0</v>
      </c>
      <c r="S195" s="165" t="str">
        <f t="shared" ca="1" si="64"/>
        <v/>
      </c>
      <c r="T195" s="168">
        <f t="shared" ca="1" si="69"/>
        <v>0</v>
      </c>
      <c r="U195" s="168">
        <f t="shared" ca="1" si="70"/>
        <v>0</v>
      </c>
      <c r="V195" s="168">
        <f t="shared" ca="1" si="71"/>
        <v>0</v>
      </c>
      <c r="W195" s="168">
        <f t="shared" ca="1" si="72"/>
        <v>0</v>
      </c>
      <c r="X195" s="165">
        <f t="shared" si="65"/>
        <v>8</v>
      </c>
      <c r="Y195" s="165" t="str">
        <f t="shared" ca="1" si="73"/>
        <v>,  - Newell 1/11/2018</v>
      </c>
      <c r="Z195" s="165" t="str">
        <f t="shared" ca="1" si="74"/>
        <v/>
      </c>
      <c r="AA195" s="225" t="str">
        <f>Season_Summary!$P$1</f>
        <v>2A BB</v>
      </c>
    </row>
    <row r="196" spans="1:27" x14ac:dyDescent="0.2">
      <c r="A196" s="165" t="str">
        <f t="shared" ca="1" si="66"/>
        <v xml:space="preserve">, </v>
      </c>
      <c r="B196" s="165" t="str">
        <f>Roster!$B$1</f>
        <v>Upton</v>
      </c>
      <c r="C196" s="165" t="str">
        <f t="shared" ca="1" si="67"/>
        <v>Newell</v>
      </c>
      <c r="D196" s="175">
        <f t="shared" ca="1" si="68"/>
        <v>43111</v>
      </c>
      <c r="E196" s="165">
        <f t="shared" ca="1" si="50"/>
        <v>0</v>
      </c>
      <c r="F196" s="165">
        <f t="shared" ca="1" si="51"/>
        <v>0</v>
      </c>
      <c r="G196" s="165">
        <f t="shared" ca="1" si="52"/>
        <v>0</v>
      </c>
      <c r="H196" s="165">
        <f t="shared" ca="1" si="53"/>
        <v>0</v>
      </c>
      <c r="I196" s="165">
        <f t="shared" ca="1" si="54"/>
        <v>0</v>
      </c>
      <c r="J196" s="165">
        <f t="shared" ca="1" si="55"/>
        <v>0</v>
      </c>
      <c r="K196" s="165">
        <f t="shared" ca="1" si="56"/>
        <v>0</v>
      </c>
      <c r="L196" s="165">
        <f t="shared" ca="1" si="57"/>
        <v>0</v>
      </c>
      <c r="M196" s="165">
        <f t="shared" ca="1" si="58"/>
        <v>0</v>
      </c>
      <c r="N196" s="165">
        <f t="shared" ca="1" si="59"/>
        <v>0</v>
      </c>
      <c r="O196" s="165">
        <f t="shared" ca="1" si="60"/>
        <v>0</v>
      </c>
      <c r="P196" s="165">
        <f t="shared" ca="1" si="61"/>
        <v>0</v>
      </c>
      <c r="Q196" s="165">
        <f t="shared" ca="1" si="62"/>
        <v>0</v>
      </c>
      <c r="R196" s="165">
        <f t="shared" ca="1" si="63"/>
        <v>0</v>
      </c>
      <c r="S196" s="165" t="str">
        <f t="shared" ca="1" si="64"/>
        <v/>
      </c>
      <c r="T196" s="168">
        <f t="shared" ca="1" si="69"/>
        <v>0</v>
      </c>
      <c r="U196" s="168">
        <f t="shared" ca="1" si="70"/>
        <v>0</v>
      </c>
      <c r="V196" s="168">
        <f t="shared" ca="1" si="71"/>
        <v>0</v>
      </c>
      <c r="W196" s="168">
        <f t="shared" ca="1" si="72"/>
        <v>0</v>
      </c>
      <c r="X196" s="165">
        <f t="shared" si="65"/>
        <v>8</v>
      </c>
      <c r="Y196" s="165" t="str">
        <f t="shared" ca="1" si="73"/>
        <v>,  - Newell 1/11/2018</v>
      </c>
      <c r="Z196" s="165" t="str">
        <f t="shared" ca="1" si="74"/>
        <v/>
      </c>
      <c r="AA196" s="225" t="str">
        <f>Season_Summary!$P$1</f>
        <v>2A BB</v>
      </c>
    </row>
    <row r="197" spans="1:27" x14ac:dyDescent="0.2">
      <c r="A197" s="165" t="str">
        <f t="shared" ca="1" si="66"/>
        <v xml:space="preserve">, </v>
      </c>
      <c r="B197" s="165" t="str">
        <f>Roster!$B$1</f>
        <v>Upton</v>
      </c>
      <c r="C197" s="165" t="str">
        <f t="shared" ca="1" si="67"/>
        <v>Newell</v>
      </c>
      <c r="D197" s="175">
        <f t="shared" ca="1" si="68"/>
        <v>43111</v>
      </c>
      <c r="E197" s="165">
        <f t="shared" ca="1" si="50"/>
        <v>0</v>
      </c>
      <c r="F197" s="165">
        <f t="shared" ca="1" si="51"/>
        <v>0</v>
      </c>
      <c r="G197" s="165">
        <f t="shared" ca="1" si="52"/>
        <v>0</v>
      </c>
      <c r="H197" s="165">
        <f t="shared" ca="1" si="53"/>
        <v>0</v>
      </c>
      <c r="I197" s="165">
        <f t="shared" ca="1" si="54"/>
        <v>0</v>
      </c>
      <c r="J197" s="165">
        <f t="shared" ca="1" si="55"/>
        <v>0</v>
      </c>
      <c r="K197" s="165">
        <f t="shared" ca="1" si="56"/>
        <v>0</v>
      </c>
      <c r="L197" s="165">
        <f t="shared" ca="1" si="57"/>
        <v>0</v>
      </c>
      <c r="M197" s="165">
        <f t="shared" ca="1" si="58"/>
        <v>0</v>
      </c>
      <c r="N197" s="165">
        <f t="shared" ca="1" si="59"/>
        <v>0</v>
      </c>
      <c r="O197" s="165">
        <f t="shared" ca="1" si="60"/>
        <v>0</v>
      </c>
      <c r="P197" s="165">
        <f t="shared" ca="1" si="61"/>
        <v>0</v>
      </c>
      <c r="Q197" s="165">
        <f t="shared" ca="1" si="62"/>
        <v>0</v>
      </c>
      <c r="R197" s="165">
        <f t="shared" ca="1" si="63"/>
        <v>0</v>
      </c>
      <c r="S197" s="165" t="str">
        <f t="shared" ca="1" si="64"/>
        <v/>
      </c>
      <c r="T197" s="168">
        <f t="shared" ca="1" si="69"/>
        <v>0</v>
      </c>
      <c r="U197" s="168">
        <f t="shared" ca="1" si="70"/>
        <v>0</v>
      </c>
      <c r="V197" s="168">
        <f t="shared" ca="1" si="71"/>
        <v>0</v>
      </c>
      <c r="W197" s="168">
        <f t="shared" ca="1" si="72"/>
        <v>0</v>
      </c>
      <c r="X197" s="165">
        <f t="shared" si="65"/>
        <v>8</v>
      </c>
      <c r="Y197" s="165" t="str">
        <f t="shared" ca="1" si="73"/>
        <v>,  - Newell 1/11/2018</v>
      </c>
      <c r="Z197" s="165" t="str">
        <f t="shared" ca="1" si="74"/>
        <v/>
      </c>
      <c r="AA197" s="225" t="str">
        <f>Season_Summary!$P$1</f>
        <v>2A BB</v>
      </c>
    </row>
    <row r="198" spans="1:27" x14ac:dyDescent="0.2">
      <c r="A198" s="165" t="str">
        <f t="shared" ca="1" si="66"/>
        <v xml:space="preserve">Team, </v>
      </c>
      <c r="B198" s="165" t="str">
        <f>Roster!$B$1</f>
        <v>Upton</v>
      </c>
      <c r="C198" s="165" t="str">
        <f t="shared" ca="1" si="67"/>
        <v>Newell</v>
      </c>
      <c r="D198" s="175">
        <f t="shared" ca="1" si="68"/>
        <v>43111</v>
      </c>
      <c r="E198" s="165">
        <f t="shared" ca="1" si="50"/>
        <v>1</v>
      </c>
      <c r="F198" s="165">
        <f t="shared" ca="1" si="51"/>
        <v>0</v>
      </c>
      <c r="G198" s="165">
        <f t="shared" ca="1" si="52"/>
        <v>0</v>
      </c>
      <c r="H198" s="165">
        <f t="shared" ca="1" si="53"/>
        <v>0</v>
      </c>
      <c r="I198" s="165">
        <f t="shared" ca="1" si="54"/>
        <v>0</v>
      </c>
      <c r="J198" s="165">
        <f t="shared" ca="1" si="55"/>
        <v>0</v>
      </c>
      <c r="K198" s="165">
        <f t="shared" ca="1" si="56"/>
        <v>0</v>
      </c>
      <c r="L198" s="165">
        <f t="shared" ca="1" si="57"/>
        <v>3</v>
      </c>
      <c r="M198" s="165">
        <f t="shared" ca="1" si="58"/>
        <v>2</v>
      </c>
      <c r="N198" s="165">
        <f t="shared" ca="1" si="59"/>
        <v>0</v>
      </c>
      <c r="O198" s="165">
        <f t="shared" ca="1" si="60"/>
        <v>0</v>
      </c>
      <c r="P198" s="165">
        <f t="shared" ca="1" si="61"/>
        <v>0</v>
      </c>
      <c r="Q198" s="165">
        <f t="shared" ca="1" si="62"/>
        <v>0</v>
      </c>
      <c r="R198" s="165">
        <f t="shared" ca="1" si="63"/>
        <v>0</v>
      </c>
      <c r="S198" s="165" t="str">
        <f t="shared" ca="1" si="64"/>
        <v/>
      </c>
      <c r="T198" s="168">
        <f t="shared" ca="1" si="69"/>
        <v>0</v>
      </c>
      <c r="U198" s="168">
        <f t="shared" ca="1" si="70"/>
        <v>0</v>
      </c>
      <c r="V198" s="168">
        <f t="shared" ca="1" si="71"/>
        <v>0</v>
      </c>
      <c r="W198" s="168">
        <f t="shared" ca="1" si="72"/>
        <v>0</v>
      </c>
      <c r="X198" s="165">
        <f t="shared" si="65"/>
        <v>8</v>
      </c>
      <c r="Y198" s="165" t="str">
        <f t="shared" ca="1" si="73"/>
        <v>Team,  - Newell 1/11/2018</v>
      </c>
      <c r="Z198" s="165" t="str">
        <f t="shared" ca="1" si="74"/>
        <v/>
      </c>
      <c r="AA198" s="225" t="str">
        <f>Season_Summary!$P$1</f>
        <v>2A BB</v>
      </c>
    </row>
    <row r="199" spans="1:27" x14ac:dyDescent="0.2">
      <c r="A199" s="165" t="str">
        <f t="shared" ca="1" si="66"/>
        <v>Payton Watt, 24</v>
      </c>
      <c r="B199" s="165" t="str">
        <f>Roster!$B$1</f>
        <v>Upton</v>
      </c>
      <c r="C199" s="165" t="str">
        <f t="shared" ca="1" si="67"/>
        <v>Faith</v>
      </c>
      <c r="D199" s="175">
        <f t="shared" ca="1" si="68"/>
        <v>43112</v>
      </c>
      <c r="E199" s="165">
        <f t="shared" ref="E199:E262" ca="1" si="75">INDIRECT("'game1 ("&amp;$X199&amp;")'!"&amp;ADDRESS(ROW(A$7)+MOD(ROW(A199)-7,24),COLUMN(C199)))</f>
        <v>1</v>
      </c>
      <c r="F199" s="165">
        <f t="shared" ref="F199:F262" ca="1" si="76">INDIRECT("'game1 ("&amp;$X199&amp;")'!"&amp;ADDRESS(ROW(B$7)+MOD(ROW(B199)-7,24),COLUMN(D199)))</f>
        <v>2</v>
      </c>
      <c r="G199" s="165">
        <f t="shared" ref="G199:G262" ca="1" si="77">INDIRECT("'game1 ("&amp;$X199&amp;")'!"&amp;ADDRESS(ROW(C$7)+MOD(ROW(C199)-7,24),COLUMN(E199)))</f>
        <v>6</v>
      </c>
      <c r="H199" s="165">
        <f t="shared" ref="H199:H262" ca="1" si="78">INDIRECT("'game1 ("&amp;$X199&amp;")'!"&amp;ADDRESS(ROW(D$7)+MOD(ROW(D199)-7,24),COLUMN(F199)))</f>
        <v>9</v>
      </c>
      <c r="I199" s="165">
        <f t="shared" ref="I199:I262" ca="1" si="79">INDIRECT("'game1 ("&amp;$X199&amp;")'!"&amp;ADDRESS(ROW(E$7)+MOD(ROW(E199)-7,24),COLUMN(G199)))</f>
        <v>18</v>
      </c>
      <c r="J199" s="165">
        <f t="shared" ref="J199:J262" ca="1" si="80">INDIRECT("'game1 ("&amp;$X199&amp;")'!"&amp;ADDRESS(ROW(F$7)+MOD(ROW(F199)-7,24),COLUMN(H199)))</f>
        <v>5</v>
      </c>
      <c r="K199" s="165">
        <f t="shared" ref="K199:K262" ca="1" si="81">INDIRECT("'game1 ("&amp;$X199&amp;")'!"&amp;ADDRESS(ROW(G$7)+MOD(ROW(G199)-7,24),COLUMN(I199)))</f>
        <v>7</v>
      </c>
      <c r="L199" s="165">
        <f t="shared" ref="L199:L262" ca="1" si="82">INDIRECT("'game1 ("&amp;$X199&amp;")'!"&amp;ADDRESS(ROW(H$7)+MOD(ROW(H199)-7,24),COLUMN(J199)))</f>
        <v>0</v>
      </c>
      <c r="M199" s="165">
        <f t="shared" ref="M199:M262" ca="1" si="83">INDIRECT("'game1 ("&amp;$X199&amp;")'!"&amp;ADDRESS(ROW(I$7)+MOD(ROW(I199)-7,24),COLUMN(K199)))</f>
        <v>4</v>
      </c>
      <c r="N199" s="165">
        <f t="shared" ref="N199:N262" ca="1" si="84">INDIRECT("'game1 ("&amp;$X199&amp;")'!"&amp;ADDRESS(ROW(J$7)+MOD(ROW(J199)-7,24),COLUMN(L199)))</f>
        <v>3</v>
      </c>
      <c r="O199" s="165">
        <f t="shared" ref="O199:O262" ca="1" si="85">INDIRECT("'game1 ("&amp;$X199&amp;")'!"&amp;ADDRESS(ROW(K$7)+MOD(ROW(K199)-7,24),COLUMN(M199)))</f>
        <v>1</v>
      </c>
      <c r="P199" s="165">
        <f t="shared" ref="P199:P262" ca="1" si="86">INDIRECT("'game1 ("&amp;$X199&amp;")'!"&amp;ADDRESS(ROW(L$7)+MOD(ROW(L199)-7,24),COLUMN(N199)))</f>
        <v>0</v>
      </c>
      <c r="Q199" s="165">
        <f t="shared" ref="Q199:Q262" ca="1" si="87">INDIRECT("'game1 ("&amp;$X199&amp;")'!"&amp;ADDRESS(ROW(M$7)+MOD(ROW(M199)-7,24),COLUMN(O199)))</f>
        <v>4</v>
      </c>
      <c r="R199" s="165">
        <f t="shared" ref="R199:R262" ca="1" si="88">INDIRECT("'game1 ("&amp;$X199&amp;")'!"&amp;ADDRESS(ROW(N$7)+MOD(ROW(N199)-7,24),COLUMN(P199)))</f>
        <v>1</v>
      </c>
      <c r="S199" s="165">
        <f t="shared" ref="S199:S262" ca="1" si="89">INDIRECT("'game1 ("&amp;$X199&amp;")'!"&amp;ADDRESS(ROW(O$7)+MOD(ROW(O199)-7,24),COLUMN(Q199)))</f>
        <v>29</v>
      </c>
      <c r="T199" s="168">
        <f t="shared" ca="1" si="69"/>
        <v>0.33333333333333331</v>
      </c>
      <c r="U199" s="168">
        <f t="shared" ca="1" si="70"/>
        <v>0.5</v>
      </c>
      <c r="V199" s="168">
        <f t="shared" ca="1" si="71"/>
        <v>0.7142857142857143</v>
      </c>
      <c r="W199" s="168">
        <f t="shared" ca="1" si="72"/>
        <v>0.45833333333333331</v>
      </c>
      <c r="X199" s="165">
        <f t="shared" ref="X199:X262" si="90">INT((ROW(A199)-7)/24)+1</f>
        <v>9</v>
      </c>
      <c r="Y199" s="165" t="str">
        <f t="shared" ca="1" si="73"/>
        <v>Payton Watt, 24 - Faith 1/12/2018</v>
      </c>
      <c r="Z199" s="165" t="str">
        <f t="shared" ca="1" si="74"/>
        <v/>
      </c>
      <c r="AA199" s="225" t="str">
        <f>Season_Summary!$P$1</f>
        <v>2A BB</v>
      </c>
    </row>
    <row r="200" spans="1:27" x14ac:dyDescent="0.2">
      <c r="A200" s="165" t="str">
        <f t="shared" ref="A200:A263" ca="1" si="91">CONCATENATE(INDIRECT("Roster!B"&amp;ROW(A$7)+MOD(ROW(A200)-7,24)),", ",INDIRECT("Roster!a"&amp;ROW(A$7)+MOD(ROW(A200)-7,24)))</f>
        <v>Dillon Barritt, 20</v>
      </c>
      <c r="B200" s="165" t="str">
        <f>Roster!$B$1</f>
        <v>Upton</v>
      </c>
      <c r="C200" s="165" t="str">
        <f t="shared" ref="C200:C263" ca="1" si="92">INDIRECT("'game1 ("&amp;$X200&amp;")'!$C$2")</f>
        <v>Faith</v>
      </c>
      <c r="D200" s="175">
        <f t="shared" ref="D200:D263" ca="1" si="93">INDIRECT("'game1 ("&amp;$X200&amp;")'!$k$2")</f>
        <v>43112</v>
      </c>
      <c r="E200" s="165">
        <f t="shared" ca="1" si="75"/>
        <v>1</v>
      </c>
      <c r="F200" s="165">
        <f t="shared" ca="1" si="76"/>
        <v>1</v>
      </c>
      <c r="G200" s="165">
        <f t="shared" ca="1" si="77"/>
        <v>3</v>
      </c>
      <c r="H200" s="165">
        <f t="shared" ca="1" si="78"/>
        <v>0</v>
      </c>
      <c r="I200" s="165">
        <f t="shared" ca="1" si="79"/>
        <v>0</v>
      </c>
      <c r="J200" s="165">
        <f t="shared" ca="1" si="80"/>
        <v>2</v>
      </c>
      <c r="K200" s="165">
        <f t="shared" ca="1" si="81"/>
        <v>2</v>
      </c>
      <c r="L200" s="165">
        <f t="shared" ca="1" si="82"/>
        <v>0</v>
      </c>
      <c r="M200" s="165">
        <f t="shared" ca="1" si="83"/>
        <v>5</v>
      </c>
      <c r="N200" s="165">
        <f t="shared" ca="1" si="84"/>
        <v>4</v>
      </c>
      <c r="O200" s="165">
        <f t="shared" ca="1" si="85"/>
        <v>2</v>
      </c>
      <c r="P200" s="165">
        <f t="shared" ca="1" si="86"/>
        <v>0</v>
      </c>
      <c r="Q200" s="165">
        <f t="shared" ca="1" si="87"/>
        <v>0</v>
      </c>
      <c r="R200" s="165">
        <f t="shared" ca="1" si="88"/>
        <v>2</v>
      </c>
      <c r="S200" s="165">
        <f t="shared" ca="1" si="89"/>
        <v>5</v>
      </c>
      <c r="T200" s="168">
        <f t="shared" ref="T200:T263" ca="1" si="94">IF(G200&lt;$D$2,0,INDIRECT("'game1 ("&amp;$X200&amp;")'!"&amp;ADDRESS(ROW(M$7)+MOD(ROW(M200)-7,24),COLUMN(R200))))</f>
        <v>0</v>
      </c>
      <c r="U200" s="168">
        <f t="shared" ref="U200:U263" ca="1" si="95">IF(I200&lt;$D$2,0,INDIRECT("'game1 ("&amp;$X200&amp;")'!"&amp;ADDRESS(ROW(N$7)+MOD(ROW(N200)-7,24),COLUMN(S200))))</f>
        <v>0</v>
      </c>
      <c r="V200" s="168">
        <f t="shared" ref="V200:V263" ca="1" si="96">IF(K200&lt;$D$2,0,INDIRECT("'game1 ("&amp;$X200&amp;")'!"&amp;ADDRESS(ROW(O$7)+MOD(ROW(O200)-7,24),COLUMN(T200))))</f>
        <v>0</v>
      </c>
      <c r="W200" s="168">
        <f t="shared" ref="W200:W263" ca="1" si="97">IF(G200+I200&lt;$D$2,0,INDIRECT("'game1 ("&amp;$X200&amp;")'!"&amp;ADDRESS(ROW(O$7)+MOD(ROW(O200)-7,24),COLUMN(U200))))</f>
        <v>0</v>
      </c>
      <c r="X200" s="165">
        <f t="shared" si="90"/>
        <v>9</v>
      </c>
      <c r="Y200" s="165" t="str">
        <f t="shared" ref="Y200:Y263" ca="1" si="98">CONCATENATE(A200," - ",C200," ",MONTH(D200),"/",DAY(D200),"/",YEAR(D200))</f>
        <v>Dillon Barritt, 20 - Faith 1/12/2018</v>
      </c>
      <c r="Z200" s="165" t="str">
        <f t="shared" ref="Z200:Z263" ca="1" si="99">IFERROR(INDIRECT("'game1 ("&amp;$X200&amp;")'!$a$2"),"")</f>
        <v/>
      </c>
      <c r="AA200" s="225" t="str">
        <f>Season_Summary!$P$1</f>
        <v>2A BB</v>
      </c>
    </row>
    <row r="201" spans="1:27" x14ac:dyDescent="0.2">
      <c r="A201" s="165" t="str">
        <f t="shared" ca="1" si="91"/>
        <v>Dawson Butts, 14</v>
      </c>
      <c r="B201" s="165" t="str">
        <f>Roster!$B$1</f>
        <v>Upton</v>
      </c>
      <c r="C201" s="165" t="str">
        <f t="shared" ca="1" si="92"/>
        <v>Faith</v>
      </c>
      <c r="D201" s="175">
        <f t="shared" ca="1" si="93"/>
        <v>43112</v>
      </c>
      <c r="E201" s="165">
        <f t="shared" ca="1" si="75"/>
        <v>1</v>
      </c>
      <c r="F201" s="165">
        <f t="shared" ca="1" si="76"/>
        <v>0</v>
      </c>
      <c r="G201" s="165">
        <f t="shared" ca="1" si="77"/>
        <v>0</v>
      </c>
      <c r="H201" s="165">
        <f t="shared" ca="1" si="78"/>
        <v>2</v>
      </c>
      <c r="I201" s="165">
        <f t="shared" ca="1" si="79"/>
        <v>2</v>
      </c>
      <c r="J201" s="165">
        <f t="shared" ca="1" si="80"/>
        <v>2</v>
      </c>
      <c r="K201" s="165">
        <f t="shared" ca="1" si="81"/>
        <v>3</v>
      </c>
      <c r="L201" s="165">
        <f t="shared" ca="1" si="82"/>
        <v>4</v>
      </c>
      <c r="M201" s="165">
        <f t="shared" ca="1" si="83"/>
        <v>3</v>
      </c>
      <c r="N201" s="165">
        <f t="shared" ca="1" si="84"/>
        <v>7</v>
      </c>
      <c r="O201" s="165">
        <f t="shared" ca="1" si="85"/>
        <v>1</v>
      </c>
      <c r="P201" s="165">
        <f t="shared" ca="1" si="86"/>
        <v>0</v>
      </c>
      <c r="Q201" s="165">
        <f t="shared" ca="1" si="87"/>
        <v>3</v>
      </c>
      <c r="R201" s="165">
        <f t="shared" ca="1" si="88"/>
        <v>3</v>
      </c>
      <c r="S201" s="165">
        <f t="shared" ca="1" si="89"/>
        <v>6</v>
      </c>
      <c r="T201" s="168">
        <f t="shared" ca="1" si="94"/>
        <v>0</v>
      </c>
      <c r="U201" s="168">
        <f t="shared" ca="1" si="95"/>
        <v>0</v>
      </c>
      <c r="V201" s="168">
        <f t="shared" ca="1" si="96"/>
        <v>0</v>
      </c>
      <c r="W201" s="168">
        <f t="shared" ca="1" si="97"/>
        <v>0</v>
      </c>
      <c r="X201" s="165">
        <f t="shared" si="90"/>
        <v>9</v>
      </c>
      <c r="Y201" s="165" t="str">
        <f t="shared" ca="1" si="98"/>
        <v>Dawson Butts, 14 - Faith 1/12/2018</v>
      </c>
      <c r="Z201" s="165" t="str">
        <f t="shared" ca="1" si="99"/>
        <v/>
      </c>
      <c r="AA201" s="225" t="str">
        <f>Season_Summary!$P$1</f>
        <v>2A BB</v>
      </c>
    </row>
    <row r="202" spans="1:27" x14ac:dyDescent="0.2">
      <c r="A202" s="165" t="str">
        <f t="shared" ca="1" si="91"/>
        <v>Jayden Caylor, 12</v>
      </c>
      <c r="B202" s="165" t="str">
        <f>Roster!$B$1</f>
        <v>Upton</v>
      </c>
      <c r="C202" s="165" t="str">
        <f t="shared" ca="1" si="92"/>
        <v>Faith</v>
      </c>
      <c r="D202" s="175">
        <f t="shared" ca="1" si="93"/>
        <v>43112</v>
      </c>
      <c r="E202" s="165">
        <f t="shared" ca="1" si="75"/>
        <v>1</v>
      </c>
      <c r="F202" s="165">
        <f t="shared" ca="1" si="76"/>
        <v>1</v>
      </c>
      <c r="G202" s="165">
        <f t="shared" ca="1" si="77"/>
        <v>3</v>
      </c>
      <c r="H202" s="165">
        <f t="shared" ca="1" si="78"/>
        <v>0</v>
      </c>
      <c r="I202" s="165">
        <f t="shared" ca="1" si="79"/>
        <v>1</v>
      </c>
      <c r="J202" s="165">
        <f t="shared" ca="1" si="80"/>
        <v>4</v>
      </c>
      <c r="K202" s="165">
        <f t="shared" ca="1" si="81"/>
        <v>6</v>
      </c>
      <c r="L202" s="165">
        <f t="shared" ca="1" si="82"/>
        <v>2</v>
      </c>
      <c r="M202" s="165">
        <f t="shared" ca="1" si="83"/>
        <v>1</v>
      </c>
      <c r="N202" s="165">
        <f t="shared" ca="1" si="84"/>
        <v>3</v>
      </c>
      <c r="O202" s="165">
        <f t="shared" ca="1" si="85"/>
        <v>2</v>
      </c>
      <c r="P202" s="165">
        <f t="shared" ca="1" si="86"/>
        <v>0</v>
      </c>
      <c r="Q202" s="165">
        <f t="shared" ca="1" si="87"/>
        <v>2</v>
      </c>
      <c r="R202" s="165">
        <f t="shared" ca="1" si="88"/>
        <v>4</v>
      </c>
      <c r="S202" s="165">
        <f t="shared" ca="1" si="89"/>
        <v>7</v>
      </c>
      <c r="T202" s="168">
        <f t="shared" ca="1" si="94"/>
        <v>0</v>
      </c>
      <c r="U202" s="168">
        <f t="shared" ca="1" si="95"/>
        <v>0</v>
      </c>
      <c r="V202" s="168">
        <f t="shared" ca="1" si="96"/>
        <v>0.66666666666666663</v>
      </c>
      <c r="W202" s="168">
        <f t="shared" ca="1" si="97"/>
        <v>0</v>
      </c>
      <c r="X202" s="165">
        <f t="shared" si="90"/>
        <v>9</v>
      </c>
      <c r="Y202" s="165" t="str">
        <f t="shared" ca="1" si="98"/>
        <v>Jayden Caylor, 12 - Faith 1/12/2018</v>
      </c>
      <c r="Z202" s="165" t="str">
        <f t="shared" ca="1" si="99"/>
        <v/>
      </c>
      <c r="AA202" s="225" t="str">
        <f>Season_Summary!$P$1</f>
        <v>2A BB</v>
      </c>
    </row>
    <row r="203" spans="1:27" x14ac:dyDescent="0.2">
      <c r="A203" s="165" t="str">
        <f t="shared" ca="1" si="91"/>
        <v>Clayton Louderback, 23</v>
      </c>
      <c r="B203" s="165" t="str">
        <f>Roster!$B$1</f>
        <v>Upton</v>
      </c>
      <c r="C203" s="165" t="str">
        <f t="shared" ca="1" si="92"/>
        <v>Faith</v>
      </c>
      <c r="D203" s="175">
        <f t="shared" ca="1" si="93"/>
        <v>43112</v>
      </c>
      <c r="E203" s="165">
        <f t="shared" ca="1" si="75"/>
        <v>0</v>
      </c>
      <c r="F203" s="165">
        <f t="shared" ca="1" si="76"/>
        <v>0</v>
      </c>
      <c r="G203" s="165">
        <f t="shared" ca="1" si="77"/>
        <v>0</v>
      </c>
      <c r="H203" s="165">
        <f t="shared" ca="1" si="78"/>
        <v>0</v>
      </c>
      <c r="I203" s="165">
        <f t="shared" ca="1" si="79"/>
        <v>0</v>
      </c>
      <c r="J203" s="165">
        <f t="shared" ca="1" si="80"/>
        <v>0</v>
      </c>
      <c r="K203" s="165">
        <f t="shared" ca="1" si="81"/>
        <v>0</v>
      </c>
      <c r="L203" s="165">
        <f t="shared" ca="1" si="82"/>
        <v>0</v>
      </c>
      <c r="M203" s="165">
        <f t="shared" ca="1" si="83"/>
        <v>0</v>
      </c>
      <c r="N203" s="165">
        <f t="shared" ca="1" si="84"/>
        <v>0</v>
      </c>
      <c r="O203" s="165">
        <f t="shared" ca="1" si="85"/>
        <v>0</v>
      </c>
      <c r="P203" s="165">
        <f t="shared" ca="1" si="86"/>
        <v>0</v>
      </c>
      <c r="Q203" s="165">
        <f t="shared" ca="1" si="87"/>
        <v>0</v>
      </c>
      <c r="R203" s="165">
        <f t="shared" ca="1" si="88"/>
        <v>0</v>
      </c>
      <c r="S203" s="165" t="str">
        <f t="shared" ca="1" si="89"/>
        <v/>
      </c>
      <c r="T203" s="168">
        <f t="shared" ca="1" si="94"/>
        <v>0</v>
      </c>
      <c r="U203" s="168">
        <f t="shared" ca="1" si="95"/>
        <v>0</v>
      </c>
      <c r="V203" s="168">
        <f t="shared" ca="1" si="96"/>
        <v>0</v>
      </c>
      <c r="W203" s="168">
        <f t="shared" ca="1" si="97"/>
        <v>0</v>
      </c>
      <c r="X203" s="165">
        <f t="shared" si="90"/>
        <v>9</v>
      </c>
      <c r="Y203" s="165" t="str">
        <f t="shared" ca="1" si="98"/>
        <v>Clayton Louderback, 23 - Faith 1/12/2018</v>
      </c>
      <c r="Z203" s="165" t="str">
        <f t="shared" ca="1" si="99"/>
        <v/>
      </c>
      <c r="AA203" s="225" t="str">
        <f>Season_Summary!$P$1</f>
        <v>2A BB</v>
      </c>
    </row>
    <row r="204" spans="1:27" x14ac:dyDescent="0.2">
      <c r="A204" s="165" t="str">
        <f t="shared" ca="1" si="91"/>
        <v>Jess Claycomb, 10</v>
      </c>
      <c r="B204" s="165" t="str">
        <f>Roster!$B$1</f>
        <v>Upton</v>
      </c>
      <c r="C204" s="165" t="str">
        <f t="shared" ca="1" si="92"/>
        <v>Faith</v>
      </c>
      <c r="D204" s="175">
        <f t="shared" ca="1" si="93"/>
        <v>43112</v>
      </c>
      <c r="E204" s="165">
        <f t="shared" ca="1" si="75"/>
        <v>1</v>
      </c>
      <c r="F204" s="165">
        <f t="shared" ca="1" si="76"/>
        <v>3</v>
      </c>
      <c r="G204" s="165">
        <f t="shared" ca="1" si="77"/>
        <v>5</v>
      </c>
      <c r="H204" s="165">
        <f t="shared" ca="1" si="78"/>
        <v>4</v>
      </c>
      <c r="I204" s="165">
        <f t="shared" ca="1" si="79"/>
        <v>5</v>
      </c>
      <c r="J204" s="165">
        <f t="shared" ca="1" si="80"/>
        <v>4</v>
      </c>
      <c r="K204" s="165">
        <f t="shared" ca="1" si="81"/>
        <v>4</v>
      </c>
      <c r="L204" s="165">
        <f t="shared" ca="1" si="82"/>
        <v>1</v>
      </c>
      <c r="M204" s="165">
        <f t="shared" ca="1" si="83"/>
        <v>4</v>
      </c>
      <c r="N204" s="165">
        <f t="shared" ca="1" si="84"/>
        <v>3</v>
      </c>
      <c r="O204" s="165">
        <f t="shared" ca="1" si="85"/>
        <v>1</v>
      </c>
      <c r="P204" s="165">
        <f t="shared" ca="1" si="86"/>
        <v>0</v>
      </c>
      <c r="Q204" s="165">
        <f t="shared" ca="1" si="87"/>
        <v>1</v>
      </c>
      <c r="R204" s="165">
        <f t="shared" ca="1" si="88"/>
        <v>2</v>
      </c>
      <c r="S204" s="165">
        <f t="shared" ca="1" si="89"/>
        <v>21</v>
      </c>
      <c r="T204" s="168">
        <f t="shared" ca="1" si="94"/>
        <v>0.6</v>
      </c>
      <c r="U204" s="168">
        <f t="shared" ca="1" si="95"/>
        <v>0.8</v>
      </c>
      <c r="V204" s="168">
        <f t="shared" ca="1" si="96"/>
        <v>0</v>
      </c>
      <c r="W204" s="168">
        <f t="shared" ca="1" si="97"/>
        <v>0.7</v>
      </c>
      <c r="X204" s="165">
        <f t="shared" si="90"/>
        <v>9</v>
      </c>
      <c r="Y204" s="165" t="str">
        <f t="shared" ca="1" si="98"/>
        <v>Jess Claycomb, 10 - Faith 1/12/2018</v>
      </c>
      <c r="Z204" s="165" t="str">
        <f t="shared" ca="1" si="99"/>
        <v/>
      </c>
      <c r="AA204" s="225" t="str">
        <f>Season_Summary!$P$1</f>
        <v>2A BB</v>
      </c>
    </row>
    <row r="205" spans="1:27" x14ac:dyDescent="0.2">
      <c r="A205" s="165" t="str">
        <f t="shared" ca="1" si="91"/>
        <v>Maxx Cowger, 4</v>
      </c>
      <c r="B205" s="165" t="str">
        <f>Roster!$B$1</f>
        <v>Upton</v>
      </c>
      <c r="C205" s="165" t="str">
        <f t="shared" ca="1" si="92"/>
        <v>Faith</v>
      </c>
      <c r="D205" s="175">
        <f t="shared" ca="1" si="93"/>
        <v>43112</v>
      </c>
      <c r="E205" s="165">
        <f t="shared" ca="1" si="75"/>
        <v>0</v>
      </c>
      <c r="F205" s="165">
        <f t="shared" ca="1" si="76"/>
        <v>0</v>
      </c>
      <c r="G205" s="165">
        <f t="shared" ca="1" si="77"/>
        <v>0</v>
      </c>
      <c r="H205" s="165">
        <f t="shared" ca="1" si="78"/>
        <v>0</v>
      </c>
      <c r="I205" s="165">
        <f t="shared" ca="1" si="79"/>
        <v>0</v>
      </c>
      <c r="J205" s="165">
        <f t="shared" ca="1" si="80"/>
        <v>0</v>
      </c>
      <c r="K205" s="165">
        <f t="shared" ca="1" si="81"/>
        <v>0</v>
      </c>
      <c r="L205" s="165">
        <f t="shared" ca="1" si="82"/>
        <v>0</v>
      </c>
      <c r="M205" s="165">
        <f t="shared" ca="1" si="83"/>
        <v>0</v>
      </c>
      <c r="N205" s="165">
        <f t="shared" ca="1" si="84"/>
        <v>0</v>
      </c>
      <c r="O205" s="165">
        <f t="shared" ca="1" si="85"/>
        <v>0</v>
      </c>
      <c r="P205" s="165">
        <f t="shared" ca="1" si="86"/>
        <v>0</v>
      </c>
      <c r="Q205" s="165">
        <f t="shared" ca="1" si="87"/>
        <v>0</v>
      </c>
      <c r="R205" s="165">
        <f t="shared" ca="1" si="88"/>
        <v>0</v>
      </c>
      <c r="S205" s="165" t="str">
        <f t="shared" ca="1" si="89"/>
        <v/>
      </c>
      <c r="T205" s="168">
        <f t="shared" ca="1" si="94"/>
        <v>0</v>
      </c>
      <c r="U205" s="168">
        <f t="shared" ca="1" si="95"/>
        <v>0</v>
      </c>
      <c r="V205" s="168">
        <f t="shared" ca="1" si="96"/>
        <v>0</v>
      </c>
      <c r="W205" s="168">
        <f t="shared" ca="1" si="97"/>
        <v>0</v>
      </c>
      <c r="X205" s="165">
        <f t="shared" si="90"/>
        <v>9</v>
      </c>
      <c r="Y205" s="165" t="str">
        <f t="shared" ca="1" si="98"/>
        <v>Maxx Cowger, 4 - Faith 1/12/2018</v>
      </c>
      <c r="Z205" s="165" t="str">
        <f t="shared" ca="1" si="99"/>
        <v/>
      </c>
      <c r="AA205" s="225" t="str">
        <f>Season_Summary!$P$1</f>
        <v>2A BB</v>
      </c>
    </row>
    <row r="206" spans="1:27" x14ac:dyDescent="0.2">
      <c r="A206" s="165" t="str">
        <f t="shared" ca="1" si="91"/>
        <v>Brayden Bruce, 22</v>
      </c>
      <c r="B206" s="165" t="str">
        <f>Roster!$B$1</f>
        <v>Upton</v>
      </c>
      <c r="C206" s="165" t="str">
        <f t="shared" ca="1" si="92"/>
        <v>Faith</v>
      </c>
      <c r="D206" s="175">
        <f t="shared" ca="1" si="93"/>
        <v>43112</v>
      </c>
      <c r="E206" s="165">
        <f t="shared" ca="1" si="75"/>
        <v>1</v>
      </c>
      <c r="F206" s="165">
        <f t="shared" ca="1" si="76"/>
        <v>1</v>
      </c>
      <c r="G206" s="165">
        <f t="shared" ca="1" si="77"/>
        <v>1</v>
      </c>
      <c r="H206" s="165">
        <f t="shared" ca="1" si="78"/>
        <v>3</v>
      </c>
      <c r="I206" s="165">
        <f t="shared" ca="1" si="79"/>
        <v>4</v>
      </c>
      <c r="J206" s="165">
        <f t="shared" ca="1" si="80"/>
        <v>0</v>
      </c>
      <c r="K206" s="165">
        <f t="shared" ca="1" si="81"/>
        <v>0</v>
      </c>
      <c r="L206" s="165">
        <f t="shared" ca="1" si="82"/>
        <v>1</v>
      </c>
      <c r="M206" s="165">
        <f t="shared" ca="1" si="83"/>
        <v>3</v>
      </c>
      <c r="N206" s="165">
        <f t="shared" ca="1" si="84"/>
        <v>3</v>
      </c>
      <c r="O206" s="165">
        <f t="shared" ca="1" si="85"/>
        <v>2</v>
      </c>
      <c r="P206" s="165">
        <f t="shared" ca="1" si="86"/>
        <v>0</v>
      </c>
      <c r="Q206" s="165">
        <f t="shared" ca="1" si="87"/>
        <v>2</v>
      </c>
      <c r="R206" s="165">
        <f t="shared" ca="1" si="88"/>
        <v>2</v>
      </c>
      <c r="S206" s="165">
        <f t="shared" ca="1" si="89"/>
        <v>9</v>
      </c>
      <c r="T206" s="168">
        <f t="shared" ca="1" si="94"/>
        <v>0</v>
      </c>
      <c r="U206" s="168">
        <f t="shared" ca="1" si="95"/>
        <v>0</v>
      </c>
      <c r="V206" s="168">
        <f t="shared" ca="1" si="96"/>
        <v>0</v>
      </c>
      <c r="W206" s="168">
        <f t="shared" ca="1" si="97"/>
        <v>0.8</v>
      </c>
      <c r="X206" s="165">
        <f t="shared" si="90"/>
        <v>9</v>
      </c>
      <c r="Y206" s="165" t="str">
        <f t="shared" ca="1" si="98"/>
        <v>Brayden Bruce, 22 - Faith 1/12/2018</v>
      </c>
      <c r="Z206" s="165" t="str">
        <f t="shared" ca="1" si="99"/>
        <v/>
      </c>
      <c r="AA206" s="225" t="str">
        <f>Season_Summary!$P$1</f>
        <v>2A BB</v>
      </c>
    </row>
    <row r="207" spans="1:27" x14ac:dyDescent="0.2">
      <c r="A207" s="165" t="str">
        <f t="shared" ca="1" si="91"/>
        <v>Jo Bishop, 30</v>
      </c>
      <c r="B207" s="165" t="str">
        <f>Roster!$B$1</f>
        <v>Upton</v>
      </c>
      <c r="C207" s="165" t="str">
        <f t="shared" ca="1" si="92"/>
        <v>Faith</v>
      </c>
      <c r="D207" s="175">
        <f t="shared" ca="1" si="93"/>
        <v>43112</v>
      </c>
      <c r="E207" s="165">
        <f t="shared" ca="1" si="75"/>
        <v>1</v>
      </c>
      <c r="F207" s="165">
        <f t="shared" ca="1" si="76"/>
        <v>0</v>
      </c>
      <c r="G207" s="165">
        <f t="shared" ca="1" si="77"/>
        <v>0</v>
      </c>
      <c r="H207" s="165">
        <f t="shared" ca="1" si="78"/>
        <v>0</v>
      </c>
      <c r="I207" s="165">
        <f t="shared" ca="1" si="79"/>
        <v>0</v>
      </c>
      <c r="J207" s="165">
        <f t="shared" ca="1" si="80"/>
        <v>0</v>
      </c>
      <c r="K207" s="165">
        <f t="shared" ca="1" si="81"/>
        <v>0</v>
      </c>
      <c r="L207" s="165">
        <f t="shared" ca="1" si="82"/>
        <v>0</v>
      </c>
      <c r="M207" s="165">
        <f t="shared" ca="1" si="83"/>
        <v>1</v>
      </c>
      <c r="N207" s="165">
        <f t="shared" ca="1" si="84"/>
        <v>0</v>
      </c>
      <c r="O207" s="165">
        <f t="shared" ca="1" si="85"/>
        <v>0</v>
      </c>
      <c r="P207" s="165">
        <f t="shared" ca="1" si="86"/>
        <v>0</v>
      </c>
      <c r="Q207" s="165">
        <f t="shared" ca="1" si="87"/>
        <v>2</v>
      </c>
      <c r="R207" s="165">
        <f t="shared" ca="1" si="88"/>
        <v>0</v>
      </c>
      <c r="S207" s="165" t="str">
        <f t="shared" ca="1" si="89"/>
        <v/>
      </c>
      <c r="T207" s="168">
        <f t="shared" ca="1" si="94"/>
        <v>0</v>
      </c>
      <c r="U207" s="168">
        <f t="shared" ca="1" si="95"/>
        <v>0</v>
      </c>
      <c r="V207" s="168">
        <f t="shared" ca="1" si="96"/>
        <v>0</v>
      </c>
      <c r="W207" s="168">
        <f t="shared" ca="1" si="97"/>
        <v>0</v>
      </c>
      <c r="X207" s="165">
        <f t="shared" si="90"/>
        <v>9</v>
      </c>
      <c r="Y207" s="165" t="str">
        <f t="shared" ca="1" si="98"/>
        <v>Jo Bishop, 30 - Faith 1/12/2018</v>
      </c>
      <c r="Z207" s="165" t="str">
        <f t="shared" ca="1" si="99"/>
        <v/>
      </c>
      <c r="AA207" s="225" t="str">
        <f>Season_Summary!$P$1</f>
        <v>2A BB</v>
      </c>
    </row>
    <row r="208" spans="1:27" x14ac:dyDescent="0.2">
      <c r="A208" s="165" t="str">
        <f t="shared" ca="1" si="91"/>
        <v>Nolan Turner, 33</v>
      </c>
      <c r="B208" s="165" t="str">
        <f>Roster!$B$1</f>
        <v>Upton</v>
      </c>
      <c r="C208" s="165" t="str">
        <f t="shared" ca="1" si="92"/>
        <v>Faith</v>
      </c>
      <c r="D208" s="175">
        <f t="shared" ca="1" si="93"/>
        <v>43112</v>
      </c>
      <c r="E208" s="165">
        <f t="shared" ca="1" si="75"/>
        <v>1</v>
      </c>
      <c r="F208" s="165">
        <f t="shared" ca="1" si="76"/>
        <v>0</v>
      </c>
      <c r="G208" s="165">
        <f t="shared" ca="1" si="77"/>
        <v>0</v>
      </c>
      <c r="H208" s="165">
        <f t="shared" ca="1" si="78"/>
        <v>0</v>
      </c>
      <c r="I208" s="165">
        <f t="shared" ca="1" si="79"/>
        <v>0</v>
      </c>
      <c r="J208" s="165">
        <f t="shared" ca="1" si="80"/>
        <v>0</v>
      </c>
      <c r="K208" s="165">
        <f t="shared" ca="1" si="81"/>
        <v>0</v>
      </c>
      <c r="L208" s="165">
        <f t="shared" ca="1" si="82"/>
        <v>0</v>
      </c>
      <c r="M208" s="165">
        <f t="shared" ca="1" si="83"/>
        <v>1</v>
      </c>
      <c r="N208" s="165">
        <f t="shared" ca="1" si="84"/>
        <v>0</v>
      </c>
      <c r="O208" s="165">
        <f t="shared" ca="1" si="85"/>
        <v>0</v>
      </c>
      <c r="P208" s="165">
        <f t="shared" ca="1" si="86"/>
        <v>0</v>
      </c>
      <c r="Q208" s="165">
        <f t="shared" ca="1" si="87"/>
        <v>2</v>
      </c>
      <c r="R208" s="165">
        <f t="shared" ca="1" si="88"/>
        <v>0</v>
      </c>
      <c r="S208" s="165" t="str">
        <f t="shared" ca="1" si="89"/>
        <v/>
      </c>
      <c r="T208" s="168">
        <f t="shared" ca="1" si="94"/>
        <v>0</v>
      </c>
      <c r="U208" s="168">
        <f t="shared" ca="1" si="95"/>
        <v>0</v>
      </c>
      <c r="V208" s="168">
        <f t="shared" ca="1" si="96"/>
        <v>0</v>
      </c>
      <c r="W208" s="168">
        <f t="shared" ca="1" si="97"/>
        <v>0</v>
      </c>
      <c r="X208" s="165">
        <f t="shared" si="90"/>
        <v>9</v>
      </c>
      <c r="Y208" s="165" t="str">
        <f t="shared" ca="1" si="98"/>
        <v>Nolan Turner, 33 - Faith 1/12/2018</v>
      </c>
      <c r="Z208" s="165" t="str">
        <f t="shared" ca="1" si="99"/>
        <v/>
      </c>
      <c r="AA208" s="225" t="str">
        <f>Season_Summary!$P$1</f>
        <v>2A BB</v>
      </c>
    </row>
    <row r="209" spans="1:27" x14ac:dyDescent="0.2">
      <c r="A209" s="165" t="str">
        <f t="shared" ca="1" si="91"/>
        <v>Robert Crawford, 32</v>
      </c>
      <c r="B209" s="165" t="str">
        <f>Roster!$B$1</f>
        <v>Upton</v>
      </c>
      <c r="C209" s="165" t="str">
        <f t="shared" ca="1" si="92"/>
        <v>Faith</v>
      </c>
      <c r="D209" s="175">
        <f t="shared" ca="1" si="93"/>
        <v>43112</v>
      </c>
      <c r="E209" s="165">
        <f t="shared" ca="1" si="75"/>
        <v>1</v>
      </c>
      <c r="F209" s="165">
        <f t="shared" ca="1" si="76"/>
        <v>0</v>
      </c>
      <c r="G209" s="165">
        <f t="shared" ca="1" si="77"/>
        <v>0</v>
      </c>
      <c r="H209" s="165">
        <f t="shared" ca="1" si="78"/>
        <v>0</v>
      </c>
      <c r="I209" s="165">
        <f t="shared" ca="1" si="79"/>
        <v>0</v>
      </c>
      <c r="J209" s="165">
        <f t="shared" ca="1" si="80"/>
        <v>0</v>
      </c>
      <c r="K209" s="165">
        <f t="shared" ca="1" si="81"/>
        <v>0</v>
      </c>
      <c r="L209" s="165">
        <f t="shared" ca="1" si="82"/>
        <v>0</v>
      </c>
      <c r="M209" s="165">
        <f t="shared" ca="1" si="83"/>
        <v>0</v>
      </c>
      <c r="N209" s="165">
        <f t="shared" ca="1" si="84"/>
        <v>0</v>
      </c>
      <c r="O209" s="165">
        <f t="shared" ca="1" si="85"/>
        <v>0</v>
      </c>
      <c r="P209" s="165">
        <f t="shared" ca="1" si="86"/>
        <v>0</v>
      </c>
      <c r="Q209" s="165">
        <f t="shared" ca="1" si="87"/>
        <v>1</v>
      </c>
      <c r="R209" s="165">
        <f t="shared" ca="1" si="88"/>
        <v>1</v>
      </c>
      <c r="S209" s="165" t="str">
        <f t="shared" ca="1" si="89"/>
        <v/>
      </c>
      <c r="T209" s="168">
        <f t="shared" ca="1" si="94"/>
        <v>0</v>
      </c>
      <c r="U209" s="168">
        <f t="shared" ca="1" si="95"/>
        <v>0</v>
      </c>
      <c r="V209" s="168">
        <f t="shared" ca="1" si="96"/>
        <v>0</v>
      </c>
      <c r="W209" s="168">
        <f t="shared" ca="1" si="97"/>
        <v>0</v>
      </c>
      <c r="X209" s="165">
        <f t="shared" si="90"/>
        <v>9</v>
      </c>
      <c r="Y209" s="165" t="str">
        <f t="shared" ca="1" si="98"/>
        <v>Robert Crawford, 32 - Faith 1/12/2018</v>
      </c>
      <c r="Z209" s="165" t="str">
        <f t="shared" ca="1" si="99"/>
        <v/>
      </c>
      <c r="AA209" s="225" t="str">
        <f>Season_Summary!$P$1</f>
        <v>2A BB</v>
      </c>
    </row>
    <row r="210" spans="1:27" x14ac:dyDescent="0.2">
      <c r="A210" s="165" t="str">
        <f t="shared" ca="1" si="91"/>
        <v>Jace Bruce, 40</v>
      </c>
      <c r="B210" s="165" t="str">
        <f>Roster!$B$1</f>
        <v>Upton</v>
      </c>
      <c r="C210" s="165" t="str">
        <f t="shared" ca="1" si="92"/>
        <v>Faith</v>
      </c>
      <c r="D210" s="175">
        <f t="shared" ca="1" si="93"/>
        <v>43112</v>
      </c>
      <c r="E210" s="165">
        <f t="shared" ca="1" si="75"/>
        <v>1</v>
      </c>
      <c r="F210" s="165">
        <f t="shared" ca="1" si="76"/>
        <v>0</v>
      </c>
      <c r="G210" s="165">
        <f t="shared" ca="1" si="77"/>
        <v>0</v>
      </c>
      <c r="H210" s="165">
        <f t="shared" ca="1" si="78"/>
        <v>0</v>
      </c>
      <c r="I210" s="165">
        <f t="shared" ca="1" si="79"/>
        <v>0</v>
      </c>
      <c r="J210" s="165">
        <f t="shared" ca="1" si="80"/>
        <v>0</v>
      </c>
      <c r="K210" s="165">
        <f t="shared" ca="1" si="81"/>
        <v>0</v>
      </c>
      <c r="L210" s="165">
        <f t="shared" ca="1" si="82"/>
        <v>0</v>
      </c>
      <c r="M210" s="165">
        <f t="shared" ca="1" si="83"/>
        <v>1</v>
      </c>
      <c r="N210" s="165">
        <f t="shared" ca="1" si="84"/>
        <v>0</v>
      </c>
      <c r="O210" s="165">
        <f t="shared" ca="1" si="85"/>
        <v>0</v>
      </c>
      <c r="P210" s="165">
        <f t="shared" ca="1" si="86"/>
        <v>0</v>
      </c>
      <c r="Q210" s="165">
        <f t="shared" ca="1" si="87"/>
        <v>0</v>
      </c>
      <c r="R210" s="165">
        <f t="shared" ca="1" si="88"/>
        <v>0</v>
      </c>
      <c r="S210" s="165" t="str">
        <f t="shared" ca="1" si="89"/>
        <v/>
      </c>
      <c r="T210" s="168">
        <f t="shared" ca="1" si="94"/>
        <v>0</v>
      </c>
      <c r="U210" s="168">
        <f t="shared" ca="1" si="95"/>
        <v>0</v>
      </c>
      <c r="V210" s="168">
        <f t="shared" ca="1" si="96"/>
        <v>0</v>
      </c>
      <c r="W210" s="168">
        <f t="shared" ca="1" si="97"/>
        <v>0</v>
      </c>
      <c r="X210" s="165">
        <f t="shared" si="90"/>
        <v>9</v>
      </c>
      <c r="Y210" s="165" t="str">
        <f t="shared" ca="1" si="98"/>
        <v>Jace Bruce, 40 - Faith 1/12/2018</v>
      </c>
      <c r="Z210" s="165" t="str">
        <f t="shared" ca="1" si="99"/>
        <v/>
      </c>
      <c r="AA210" s="225" t="str">
        <f>Season_Summary!$P$1</f>
        <v>2A BB</v>
      </c>
    </row>
    <row r="211" spans="1:27" x14ac:dyDescent="0.2">
      <c r="A211" s="165" t="str">
        <f t="shared" ca="1" si="91"/>
        <v>Ethan Mills, 2</v>
      </c>
      <c r="B211" s="165" t="str">
        <f>Roster!$B$1</f>
        <v>Upton</v>
      </c>
      <c r="C211" s="165" t="str">
        <f t="shared" ca="1" si="92"/>
        <v>Faith</v>
      </c>
      <c r="D211" s="175">
        <f t="shared" ca="1" si="93"/>
        <v>43112</v>
      </c>
      <c r="E211" s="165">
        <f t="shared" ca="1" si="75"/>
        <v>0</v>
      </c>
      <c r="F211" s="165">
        <f t="shared" ca="1" si="76"/>
        <v>0</v>
      </c>
      <c r="G211" s="165">
        <f t="shared" ca="1" si="77"/>
        <v>0</v>
      </c>
      <c r="H211" s="165">
        <f t="shared" ca="1" si="78"/>
        <v>0</v>
      </c>
      <c r="I211" s="165">
        <f t="shared" ca="1" si="79"/>
        <v>0</v>
      </c>
      <c r="J211" s="165">
        <f t="shared" ca="1" si="80"/>
        <v>0</v>
      </c>
      <c r="K211" s="165">
        <f t="shared" ca="1" si="81"/>
        <v>0</v>
      </c>
      <c r="L211" s="165">
        <f t="shared" ca="1" si="82"/>
        <v>0</v>
      </c>
      <c r="M211" s="165">
        <f t="shared" ca="1" si="83"/>
        <v>0</v>
      </c>
      <c r="N211" s="165">
        <f t="shared" ca="1" si="84"/>
        <v>0</v>
      </c>
      <c r="O211" s="165">
        <f t="shared" ca="1" si="85"/>
        <v>0</v>
      </c>
      <c r="P211" s="165">
        <f t="shared" ca="1" si="86"/>
        <v>0</v>
      </c>
      <c r="Q211" s="165">
        <f t="shared" ca="1" si="87"/>
        <v>0</v>
      </c>
      <c r="R211" s="165">
        <f t="shared" ca="1" si="88"/>
        <v>0</v>
      </c>
      <c r="S211" s="165" t="str">
        <f t="shared" ca="1" si="89"/>
        <v/>
      </c>
      <c r="T211" s="168">
        <f t="shared" ca="1" si="94"/>
        <v>0</v>
      </c>
      <c r="U211" s="168">
        <f t="shared" ca="1" si="95"/>
        <v>0</v>
      </c>
      <c r="V211" s="168">
        <f t="shared" ca="1" si="96"/>
        <v>0</v>
      </c>
      <c r="W211" s="168">
        <f t="shared" ca="1" si="97"/>
        <v>0</v>
      </c>
      <c r="X211" s="165">
        <f t="shared" si="90"/>
        <v>9</v>
      </c>
      <c r="Y211" s="165" t="str">
        <f t="shared" ca="1" si="98"/>
        <v>Ethan Mills, 2 - Faith 1/12/2018</v>
      </c>
      <c r="Z211" s="165" t="str">
        <f t="shared" ca="1" si="99"/>
        <v/>
      </c>
      <c r="AA211" s="225" t="str">
        <f>Season_Summary!$P$1</f>
        <v>2A BB</v>
      </c>
    </row>
    <row r="212" spans="1:27" x14ac:dyDescent="0.2">
      <c r="A212" s="165" t="str">
        <f t="shared" ca="1" si="91"/>
        <v>Bridger Alishouse, 2</v>
      </c>
      <c r="B212" s="165" t="str">
        <f>Roster!$B$1</f>
        <v>Upton</v>
      </c>
      <c r="C212" s="165" t="str">
        <f t="shared" ca="1" si="92"/>
        <v>Faith</v>
      </c>
      <c r="D212" s="175">
        <f t="shared" ca="1" si="93"/>
        <v>43112</v>
      </c>
      <c r="E212" s="165">
        <f t="shared" ca="1" si="75"/>
        <v>0</v>
      </c>
      <c r="F212" s="165">
        <f t="shared" ca="1" si="76"/>
        <v>0</v>
      </c>
      <c r="G212" s="165">
        <f t="shared" ca="1" si="77"/>
        <v>0</v>
      </c>
      <c r="H212" s="165">
        <f t="shared" ca="1" si="78"/>
        <v>0</v>
      </c>
      <c r="I212" s="165">
        <f t="shared" ca="1" si="79"/>
        <v>0</v>
      </c>
      <c r="J212" s="165">
        <f t="shared" ca="1" si="80"/>
        <v>0</v>
      </c>
      <c r="K212" s="165">
        <f t="shared" ca="1" si="81"/>
        <v>0</v>
      </c>
      <c r="L212" s="165">
        <f t="shared" ca="1" si="82"/>
        <v>0</v>
      </c>
      <c r="M212" s="165">
        <f t="shared" ca="1" si="83"/>
        <v>0</v>
      </c>
      <c r="N212" s="165">
        <f t="shared" ca="1" si="84"/>
        <v>0</v>
      </c>
      <c r="O212" s="165">
        <f t="shared" ca="1" si="85"/>
        <v>0</v>
      </c>
      <c r="P212" s="165">
        <f t="shared" ca="1" si="86"/>
        <v>0</v>
      </c>
      <c r="Q212" s="165">
        <f t="shared" ca="1" si="87"/>
        <v>0</v>
      </c>
      <c r="R212" s="165">
        <f t="shared" ca="1" si="88"/>
        <v>0</v>
      </c>
      <c r="S212" s="165" t="str">
        <f t="shared" ca="1" si="89"/>
        <v/>
      </c>
      <c r="T212" s="168">
        <f t="shared" ca="1" si="94"/>
        <v>0</v>
      </c>
      <c r="U212" s="168">
        <f t="shared" ca="1" si="95"/>
        <v>0</v>
      </c>
      <c r="V212" s="168">
        <f t="shared" ca="1" si="96"/>
        <v>0</v>
      </c>
      <c r="W212" s="168">
        <f t="shared" ca="1" si="97"/>
        <v>0</v>
      </c>
      <c r="X212" s="165">
        <f t="shared" si="90"/>
        <v>9</v>
      </c>
      <c r="Y212" s="165" t="str">
        <f t="shared" ca="1" si="98"/>
        <v>Bridger Alishouse, 2 - Faith 1/12/2018</v>
      </c>
      <c r="Z212" s="165" t="str">
        <f t="shared" ca="1" si="99"/>
        <v/>
      </c>
      <c r="AA212" s="225" t="str">
        <f>Season_Summary!$P$1</f>
        <v>2A BB</v>
      </c>
    </row>
    <row r="213" spans="1:27" x14ac:dyDescent="0.2">
      <c r="A213" s="165" t="str">
        <f t="shared" ca="1" si="91"/>
        <v>Landon Keever, 4</v>
      </c>
      <c r="B213" s="165" t="str">
        <f>Roster!$B$1</f>
        <v>Upton</v>
      </c>
      <c r="C213" s="165" t="str">
        <f t="shared" ca="1" si="92"/>
        <v>Faith</v>
      </c>
      <c r="D213" s="175">
        <f t="shared" ca="1" si="93"/>
        <v>43112</v>
      </c>
      <c r="E213" s="165">
        <f t="shared" ca="1" si="75"/>
        <v>0</v>
      </c>
      <c r="F213" s="165">
        <f t="shared" ca="1" si="76"/>
        <v>0</v>
      </c>
      <c r="G213" s="165">
        <f t="shared" ca="1" si="77"/>
        <v>0</v>
      </c>
      <c r="H213" s="165">
        <f t="shared" ca="1" si="78"/>
        <v>0</v>
      </c>
      <c r="I213" s="165">
        <f t="shared" ca="1" si="79"/>
        <v>0</v>
      </c>
      <c r="J213" s="165">
        <f t="shared" ca="1" si="80"/>
        <v>0</v>
      </c>
      <c r="K213" s="165">
        <f t="shared" ca="1" si="81"/>
        <v>0</v>
      </c>
      <c r="L213" s="165">
        <f t="shared" ca="1" si="82"/>
        <v>0</v>
      </c>
      <c r="M213" s="165">
        <f t="shared" ca="1" si="83"/>
        <v>0</v>
      </c>
      <c r="N213" s="165">
        <f t="shared" ca="1" si="84"/>
        <v>0</v>
      </c>
      <c r="O213" s="165">
        <f t="shared" ca="1" si="85"/>
        <v>0</v>
      </c>
      <c r="P213" s="165">
        <f t="shared" ca="1" si="86"/>
        <v>0</v>
      </c>
      <c r="Q213" s="165">
        <f t="shared" ca="1" si="87"/>
        <v>0</v>
      </c>
      <c r="R213" s="165">
        <f t="shared" ca="1" si="88"/>
        <v>0</v>
      </c>
      <c r="S213" s="165" t="str">
        <f t="shared" ca="1" si="89"/>
        <v/>
      </c>
      <c r="T213" s="168">
        <f t="shared" ca="1" si="94"/>
        <v>0</v>
      </c>
      <c r="U213" s="168">
        <f t="shared" ca="1" si="95"/>
        <v>0</v>
      </c>
      <c r="V213" s="168">
        <f t="shared" ca="1" si="96"/>
        <v>0</v>
      </c>
      <c r="W213" s="168">
        <f t="shared" ca="1" si="97"/>
        <v>0</v>
      </c>
      <c r="X213" s="165">
        <f t="shared" si="90"/>
        <v>9</v>
      </c>
      <c r="Y213" s="165" t="str">
        <f t="shared" ca="1" si="98"/>
        <v>Landon Keever, 4 - Faith 1/12/2018</v>
      </c>
      <c r="Z213" s="165" t="str">
        <f t="shared" ca="1" si="99"/>
        <v/>
      </c>
      <c r="AA213" s="225" t="str">
        <f>Season_Summary!$P$1</f>
        <v>2A BB</v>
      </c>
    </row>
    <row r="214" spans="1:27" x14ac:dyDescent="0.2">
      <c r="A214" s="165" t="str">
        <f t="shared" ca="1" si="91"/>
        <v>DJ Till, 4</v>
      </c>
      <c r="B214" s="165" t="str">
        <f>Roster!$B$1</f>
        <v>Upton</v>
      </c>
      <c r="C214" s="165" t="str">
        <f t="shared" ca="1" si="92"/>
        <v>Faith</v>
      </c>
      <c r="D214" s="175">
        <f t="shared" ca="1" si="93"/>
        <v>43112</v>
      </c>
      <c r="E214" s="165">
        <f t="shared" ca="1" si="75"/>
        <v>0</v>
      </c>
      <c r="F214" s="165">
        <f t="shared" ca="1" si="76"/>
        <v>0</v>
      </c>
      <c r="G214" s="165">
        <f t="shared" ca="1" si="77"/>
        <v>0</v>
      </c>
      <c r="H214" s="165">
        <f t="shared" ca="1" si="78"/>
        <v>0</v>
      </c>
      <c r="I214" s="165">
        <f t="shared" ca="1" si="79"/>
        <v>0</v>
      </c>
      <c r="J214" s="165">
        <f t="shared" ca="1" si="80"/>
        <v>0</v>
      </c>
      <c r="K214" s="165">
        <f t="shared" ca="1" si="81"/>
        <v>0</v>
      </c>
      <c r="L214" s="165">
        <f t="shared" ca="1" si="82"/>
        <v>0</v>
      </c>
      <c r="M214" s="165">
        <f t="shared" ca="1" si="83"/>
        <v>0</v>
      </c>
      <c r="N214" s="165">
        <f t="shared" ca="1" si="84"/>
        <v>0</v>
      </c>
      <c r="O214" s="165">
        <f t="shared" ca="1" si="85"/>
        <v>0</v>
      </c>
      <c r="P214" s="165">
        <f t="shared" ca="1" si="86"/>
        <v>0</v>
      </c>
      <c r="Q214" s="165">
        <f t="shared" ca="1" si="87"/>
        <v>0</v>
      </c>
      <c r="R214" s="165">
        <f t="shared" ca="1" si="88"/>
        <v>0</v>
      </c>
      <c r="S214" s="165" t="str">
        <f t="shared" ca="1" si="89"/>
        <v/>
      </c>
      <c r="T214" s="168">
        <f t="shared" ca="1" si="94"/>
        <v>0</v>
      </c>
      <c r="U214" s="168">
        <f t="shared" ca="1" si="95"/>
        <v>0</v>
      </c>
      <c r="V214" s="168">
        <f t="shared" ca="1" si="96"/>
        <v>0</v>
      </c>
      <c r="W214" s="168">
        <f t="shared" ca="1" si="97"/>
        <v>0</v>
      </c>
      <c r="X214" s="165">
        <f t="shared" si="90"/>
        <v>9</v>
      </c>
      <c r="Y214" s="165" t="str">
        <f t="shared" ca="1" si="98"/>
        <v>DJ Till, 4 - Faith 1/12/2018</v>
      </c>
      <c r="Z214" s="165" t="str">
        <f t="shared" ca="1" si="99"/>
        <v/>
      </c>
      <c r="AA214" s="225" t="str">
        <f>Season_Summary!$P$1</f>
        <v>2A BB</v>
      </c>
    </row>
    <row r="215" spans="1:27" x14ac:dyDescent="0.2">
      <c r="A215" s="165" t="str">
        <f t="shared" ca="1" si="91"/>
        <v xml:space="preserve">, </v>
      </c>
      <c r="B215" s="165" t="str">
        <f>Roster!$B$1</f>
        <v>Upton</v>
      </c>
      <c r="C215" s="165" t="str">
        <f t="shared" ca="1" si="92"/>
        <v>Faith</v>
      </c>
      <c r="D215" s="175">
        <f t="shared" ca="1" si="93"/>
        <v>43112</v>
      </c>
      <c r="E215" s="165">
        <f t="shared" ca="1" si="75"/>
        <v>0</v>
      </c>
      <c r="F215" s="165">
        <f t="shared" ca="1" si="76"/>
        <v>0</v>
      </c>
      <c r="G215" s="165">
        <f t="shared" ca="1" si="77"/>
        <v>0</v>
      </c>
      <c r="H215" s="165">
        <f t="shared" ca="1" si="78"/>
        <v>0</v>
      </c>
      <c r="I215" s="165">
        <f t="shared" ca="1" si="79"/>
        <v>0</v>
      </c>
      <c r="J215" s="165">
        <f t="shared" ca="1" si="80"/>
        <v>0</v>
      </c>
      <c r="K215" s="165">
        <f t="shared" ca="1" si="81"/>
        <v>0</v>
      </c>
      <c r="L215" s="165">
        <f t="shared" ca="1" si="82"/>
        <v>0</v>
      </c>
      <c r="M215" s="165">
        <f t="shared" ca="1" si="83"/>
        <v>0</v>
      </c>
      <c r="N215" s="165">
        <f t="shared" ca="1" si="84"/>
        <v>0</v>
      </c>
      <c r="O215" s="165">
        <f t="shared" ca="1" si="85"/>
        <v>0</v>
      </c>
      <c r="P215" s="165">
        <f t="shared" ca="1" si="86"/>
        <v>0</v>
      </c>
      <c r="Q215" s="165">
        <f t="shared" ca="1" si="87"/>
        <v>0</v>
      </c>
      <c r="R215" s="165">
        <f t="shared" ca="1" si="88"/>
        <v>0</v>
      </c>
      <c r="S215" s="165" t="str">
        <f t="shared" ca="1" si="89"/>
        <v/>
      </c>
      <c r="T215" s="168">
        <f t="shared" ca="1" si="94"/>
        <v>0</v>
      </c>
      <c r="U215" s="168">
        <f t="shared" ca="1" si="95"/>
        <v>0</v>
      </c>
      <c r="V215" s="168">
        <f t="shared" ca="1" si="96"/>
        <v>0</v>
      </c>
      <c r="W215" s="168">
        <f t="shared" ca="1" si="97"/>
        <v>0</v>
      </c>
      <c r="X215" s="165">
        <f t="shared" si="90"/>
        <v>9</v>
      </c>
      <c r="Y215" s="165" t="str">
        <f t="shared" ca="1" si="98"/>
        <v>,  - Faith 1/12/2018</v>
      </c>
      <c r="Z215" s="165" t="str">
        <f t="shared" ca="1" si="99"/>
        <v/>
      </c>
      <c r="AA215" s="225" t="str">
        <f>Season_Summary!$P$1</f>
        <v>2A BB</v>
      </c>
    </row>
    <row r="216" spans="1:27" x14ac:dyDescent="0.2">
      <c r="A216" s="165" t="str">
        <f t="shared" ca="1" si="91"/>
        <v xml:space="preserve">, </v>
      </c>
      <c r="B216" s="165" t="str">
        <f>Roster!$B$1</f>
        <v>Upton</v>
      </c>
      <c r="C216" s="165" t="str">
        <f t="shared" ca="1" si="92"/>
        <v>Faith</v>
      </c>
      <c r="D216" s="175">
        <f t="shared" ca="1" si="93"/>
        <v>43112</v>
      </c>
      <c r="E216" s="165">
        <f t="shared" ca="1" si="75"/>
        <v>0</v>
      </c>
      <c r="F216" s="165">
        <f t="shared" ca="1" si="76"/>
        <v>0</v>
      </c>
      <c r="G216" s="165">
        <f t="shared" ca="1" si="77"/>
        <v>0</v>
      </c>
      <c r="H216" s="165">
        <f t="shared" ca="1" si="78"/>
        <v>0</v>
      </c>
      <c r="I216" s="165">
        <f t="shared" ca="1" si="79"/>
        <v>0</v>
      </c>
      <c r="J216" s="165">
        <f t="shared" ca="1" si="80"/>
        <v>0</v>
      </c>
      <c r="K216" s="165">
        <f t="shared" ca="1" si="81"/>
        <v>0</v>
      </c>
      <c r="L216" s="165">
        <f t="shared" ca="1" si="82"/>
        <v>0</v>
      </c>
      <c r="M216" s="165">
        <f t="shared" ca="1" si="83"/>
        <v>0</v>
      </c>
      <c r="N216" s="165">
        <f t="shared" ca="1" si="84"/>
        <v>0</v>
      </c>
      <c r="O216" s="165">
        <f t="shared" ca="1" si="85"/>
        <v>0</v>
      </c>
      <c r="P216" s="165">
        <f t="shared" ca="1" si="86"/>
        <v>0</v>
      </c>
      <c r="Q216" s="165">
        <f t="shared" ca="1" si="87"/>
        <v>0</v>
      </c>
      <c r="R216" s="165">
        <f t="shared" ca="1" si="88"/>
        <v>0</v>
      </c>
      <c r="S216" s="165" t="str">
        <f t="shared" ca="1" si="89"/>
        <v/>
      </c>
      <c r="T216" s="168">
        <f t="shared" ca="1" si="94"/>
        <v>0</v>
      </c>
      <c r="U216" s="168">
        <f t="shared" ca="1" si="95"/>
        <v>0</v>
      </c>
      <c r="V216" s="168">
        <f t="shared" ca="1" si="96"/>
        <v>0</v>
      </c>
      <c r="W216" s="168">
        <f t="shared" ca="1" si="97"/>
        <v>0</v>
      </c>
      <c r="X216" s="165">
        <f t="shared" si="90"/>
        <v>9</v>
      </c>
      <c r="Y216" s="165" t="str">
        <f t="shared" ca="1" si="98"/>
        <v>,  - Faith 1/12/2018</v>
      </c>
      <c r="Z216" s="165" t="str">
        <f t="shared" ca="1" si="99"/>
        <v/>
      </c>
      <c r="AA216" s="225" t="str">
        <f>Season_Summary!$P$1</f>
        <v>2A BB</v>
      </c>
    </row>
    <row r="217" spans="1:27" x14ac:dyDescent="0.2">
      <c r="A217" s="165" t="str">
        <f t="shared" ca="1" si="91"/>
        <v xml:space="preserve">, </v>
      </c>
      <c r="B217" s="165" t="str">
        <f>Roster!$B$1</f>
        <v>Upton</v>
      </c>
      <c r="C217" s="165" t="str">
        <f t="shared" ca="1" si="92"/>
        <v>Faith</v>
      </c>
      <c r="D217" s="175">
        <f t="shared" ca="1" si="93"/>
        <v>43112</v>
      </c>
      <c r="E217" s="165">
        <f t="shared" ca="1" si="75"/>
        <v>0</v>
      </c>
      <c r="F217" s="165">
        <f t="shared" ca="1" si="76"/>
        <v>0</v>
      </c>
      <c r="G217" s="165">
        <f t="shared" ca="1" si="77"/>
        <v>0</v>
      </c>
      <c r="H217" s="165">
        <f t="shared" ca="1" si="78"/>
        <v>0</v>
      </c>
      <c r="I217" s="165">
        <f t="shared" ca="1" si="79"/>
        <v>0</v>
      </c>
      <c r="J217" s="165">
        <f t="shared" ca="1" si="80"/>
        <v>0</v>
      </c>
      <c r="K217" s="165">
        <f t="shared" ca="1" si="81"/>
        <v>0</v>
      </c>
      <c r="L217" s="165">
        <f t="shared" ca="1" si="82"/>
        <v>0</v>
      </c>
      <c r="M217" s="165">
        <f t="shared" ca="1" si="83"/>
        <v>0</v>
      </c>
      <c r="N217" s="165">
        <f t="shared" ca="1" si="84"/>
        <v>0</v>
      </c>
      <c r="O217" s="165">
        <f t="shared" ca="1" si="85"/>
        <v>0</v>
      </c>
      <c r="P217" s="165">
        <f t="shared" ca="1" si="86"/>
        <v>0</v>
      </c>
      <c r="Q217" s="165">
        <f t="shared" ca="1" si="87"/>
        <v>0</v>
      </c>
      <c r="R217" s="165">
        <f t="shared" ca="1" si="88"/>
        <v>0</v>
      </c>
      <c r="S217" s="165" t="str">
        <f t="shared" ca="1" si="89"/>
        <v/>
      </c>
      <c r="T217" s="168">
        <f t="shared" ca="1" si="94"/>
        <v>0</v>
      </c>
      <c r="U217" s="168">
        <f t="shared" ca="1" si="95"/>
        <v>0</v>
      </c>
      <c r="V217" s="168">
        <f t="shared" ca="1" si="96"/>
        <v>0</v>
      </c>
      <c r="W217" s="168">
        <f t="shared" ca="1" si="97"/>
        <v>0</v>
      </c>
      <c r="X217" s="165">
        <f t="shared" si="90"/>
        <v>9</v>
      </c>
      <c r="Y217" s="165" t="str">
        <f t="shared" ca="1" si="98"/>
        <v>,  - Faith 1/12/2018</v>
      </c>
      <c r="Z217" s="165" t="str">
        <f t="shared" ca="1" si="99"/>
        <v/>
      </c>
      <c r="AA217" s="225" t="str">
        <f>Season_Summary!$P$1</f>
        <v>2A BB</v>
      </c>
    </row>
    <row r="218" spans="1:27" x14ac:dyDescent="0.2">
      <c r="A218" s="165" t="str">
        <f t="shared" ca="1" si="91"/>
        <v xml:space="preserve">, </v>
      </c>
      <c r="B218" s="165" t="str">
        <f>Roster!$B$1</f>
        <v>Upton</v>
      </c>
      <c r="C218" s="165" t="str">
        <f t="shared" ca="1" si="92"/>
        <v>Faith</v>
      </c>
      <c r="D218" s="175">
        <f t="shared" ca="1" si="93"/>
        <v>43112</v>
      </c>
      <c r="E218" s="165">
        <f t="shared" ca="1" si="75"/>
        <v>0</v>
      </c>
      <c r="F218" s="165">
        <f t="shared" ca="1" si="76"/>
        <v>0</v>
      </c>
      <c r="G218" s="165">
        <f t="shared" ca="1" si="77"/>
        <v>0</v>
      </c>
      <c r="H218" s="165">
        <f t="shared" ca="1" si="78"/>
        <v>0</v>
      </c>
      <c r="I218" s="165">
        <f t="shared" ca="1" si="79"/>
        <v>0</v>
      </c>
      <c r="J218" s="165">
        <f t="shared" ca="1" si="80"/>
        <v>0</v>
      </c>
      <c r="K218" s="165">
        <f t="shared" ca="1" si="81"/>
        <v>0</v>
      </c>
      <c r="L218" s="165">
        <f t="shared" ca="1" si="82"/>
        <v>0</v>
      </c>
      <c r="M218" s="165">
        <f t="shared" ca="1" si="83"/>
        <v>0</v>
      </c>
      <c r="N218" s="165">
        <f t="shared" ca="1" si="84"/>
        <v>0</v>
      </c>
      <c r="O218" s="165">
        <f t="shared" ca="1" si="85"/>
        <v>0</v>
      </c>
      <c r="P218" s="165">
        <f t="shared" ca="1" si="86"/>
        <v>0</v>
      </c>
      <c r="Q218" s="165">
        <f t="shared" ca="1" si="87"/>
        <v>0</v>
      </c>
      <c r="R218" s="165">
        <f t="shared" ca="1" si="88"/>
        <v>0</v>
      </c>
      <c r="S218" s="165" t="str">
        <f t="shared" ca="1" si="89"/>
        <v/>
      </c>
      <c r="T218" s="168">
        <f t="shared" ca="1" si="94"/>
        <v>0</v>
      </c>
      <c r="U218" s="168">
        <f t="shared" ca="1" si="95"/>
        <v>0</v>
      </c>
      <c r="V218" s="168">
        <f t="shared" ca="1" si="96"/>
        <v>0</v>
      </c>
      <c r="W218" s="168">
        <f t="shared" ca="1" si="97"/>
        <v>0</v>
      </c>
      <c r="X218" s="165">
        <f t="shared" si="90"/>
        <v>9</v>
      </c>
      <c r="Y218" s="165" t="str">
        <f t="shared" ca="1" si="98"/>
        <v>,  - Faith 1/12/2018</v>
      </c>
      <c r="Z218" s="165" t="str">
        <f t="shared" ca="1" si="99"/>
        <v/>
      </c>
      <c r="AA218" s="225" t="str">
        <f>Season_Summary!$P$1</f>
        <v>2A BB</v>
      </c>
    </row>
    <row r="219" spans="1:27" x14ac:dyDescent="0.2">
      <c r="A219" s="165" t="str">
        <f t="shared" ca="1" si="91"/>
        <v xml:space="preserve">, </v>
      </c>
      <c r="B219" s="165" t="str">
        <f>Roster!$B$1</f>
        <v>Upton</v>
      </c>
      <c r="C219" s="165" t="str">
        <f t="shared" ca="1" si="92"/>
        <v>Faith</v>
      </c>
      <c r="D219" s="175">
        <f t="shared" ca="1" si="93"/>
        <v>43112</v>
      </c>
      <c r="E219" s="165">
        <f t="shared" ca="1" si="75"/>
        <v>0</v>
      </c>
      <c r="F219" s="165">
        <f t="shared" ca="1" si="76"/>
        <v>0</v>
      </c>
      <c r="G219" s="165">
        <f t="shared" ca="1" si="77"/>
        <v>0</v>
      </c>
      <c r="H219" s="165">
        <f t="shared" ca="1" si="78"/>
        <v>0</v>
      </c>
      <c r="I219" s="165">
        <f t="shared" ca="1" si="79"/>
        <v>0</v>
      </c>
      <c r="J219" s="165">
        <f t="shared" ca="1" si="80"/>
        <v>0</v>
      </c>
      <c r="K219" s="165">
        <f t="shared" ca="1" si="81"/>
        <v>0</v>
      </c>
      <c r="L219" s="165">
        <f t="shared" ca="1" si="82"/>
        <v>0</v>
      </c>
      <c r="M219" s="165">
        <f t="shared" ca="1" si="83"/>
        <v>0</v>
      </c>
      <c r="N219" s="165">
        <f t="shared" ca="1" si="84"/>
        <v>0</v>
      </c>
      <c r="O219" s="165">
        <f t="shared" ca="1" si="85"/>
        <v>0</v>
      </c>
      <c r="P219" s="165">
        <f t="shared" ca="1" si="86"/>
        <v>0</v>
      </c>
      <c r="Q219" s="165">
        <f t="shared" ca="1" si="87"/>
        <v>0</v>
      </c>
      <c r="R219" s="165">
        <f t="shared" ca="1" si="88"/>
        <v>0</v>
      </c>
      <c r="S219" s="165" t="str">
        <f t="shared" ca="1" si="89"/>
        <v/>
      </c>
      <c r="T219" s="168">
        <f t="shared" ca="1" si="94"/>
        <v>0</v>
      </c>
      <c r="U219" s="168">
        <f t="shared" ca="1" si="95"/>
        <v>0</v>
      </c>
      <c r="V219" s="168">
        <f t="shared" ca="1" si="96"/>
        <v>0</v>
      </c>
      <c r="W219" s="168">
        <f t="shared" ca="1" si="97"/>
        <v>0</v>
      </c>
      <c r="X219" s="165">
        <f t="shared" si="90"/>
        <v>9</v>
      </c>
      <c r="Y219" s="165" t="str">
        <f t="shared" ca="1" si="98"/>
        <v>,  - Faith 1/12/2018</v>
      </c>
      <c r="Z219" s="165" t="str">
        <f t="shared" ca="1" si="99"/>
        <v/>
      </c>
      <c r="AA219" s="225" t="str">
        <f>Season_Summary!$P$1</f>
        <v>2A BB</v>
      </c>
    </row>
    <row r="220" spans="1:27" x14ac:dyDescent="0.2">
      <c r="A220" s="165" t="str">
        <f t="shared" ca="1" si="91"/>
        <v xml:space="preserve">, </v>
      </c>
      <c r="B220" s="165" t="str">
        <f>Roster!$B$1</f>
        <v>Upton</v>
      </c>
      <c r="C220" s="165" t="str">
        <f t="shared" ca="1" si="92"/>
        <v>Faith</v>
      </c>
      <c r="D220" s="175">
        <f t="shared" ca="1" si="93"/>
        <v>43112</v>
      </c>
      <c r="E220" s="165">
        <f t="shared" ca="1" si="75"/>
        <v>0</v>
      </c>
      <c r="F220" s="165">
        <f t="shared" ca="1" si="76"/>
        <v>0</v>
      </c>
      <c r="G220" s="165">
        <f t="shared" ca="1" si="77"/>
        <v>0</v>
      </c>
      <c r="H220" s="165">
        <f t="shared" ca="1" si="78"/>
        <v>0</v>
      </c>
      <c r="I220" s="165">
        <f t="shared" ca="1" si="79"/>
        <v>0</v>
      </c>
      <c r="J220" s="165">
        <f t="shared" ca="1" si="80"/>
        <v>0</v>
      </c>
      <c r="K220" s="165">
        <f t="shared" ca="1" si="81"/>
        <v>0</v>
      </c>
      <c r="L220" s="165">
        <f t="shared" ca="1" si="82"/>
        <v>0</v>
      </c>
      <c r="M220" s="165">
        <f t="shared" ca="1" si="83"/>
        <v>0</v>
      </c>
      <c r="N220" s="165">
        <f t="shared" ca="1" si="84"/>
        <v>0</v>
      </c>
      <c r="O220" s="165">
        <f t="shared" ca="1" si="85"/>
        <v>0</v>
      </c>
      <c r="P220" s="165">
        <f t="shared" ca="1" si="86"/>
        <v>0</v>
      </c>
      <c r="Q220" s="165">
        <f t="shared" ca="1" si="87"/>
        <v>0</v>
      </c>
      <c r="R220" s="165">
        <f t="shared" ca="1" si="88"/>
        <v>0</v>
      </c>
      <c r="S220" s="165" t="str">
        <f t="shared" ca="1" si="89"/>
        <v/>
      </c>
      <c r="T220" s="168">
        <f t="shared" ca="1" si="94"/>
        <v>0</v>
      </c>
      <c r="U220" s="168">
        <f t="shared" ca="1" si="95"/>
        <v>0</v>
      </c>
      <c r="V220" s="168">
        <f t="shared" ca="1" si="96"/>
        <v>0</v>
      </c>
      <c r="W220" s="168">
        <f t="shared" ca="1" si="97"/>
        <v>0</v>
      </c>
      <c r="X220" s="165">
        <f t="shared" si="90"/>
        <v>9</v>
      </c>
      <c r="Y220" s="165" t="str">
        <f t="shared" ca="1" si="98"/>
        <v>,  - Faith 1/12/2018</v>
      </c>
      <c r="Z220" s="165" t="str">
        <f t="shared" ca="1" si="99"/>
        <v/>
      </c>
      <c r="AA220" s="225" t="str">
        <f>Season_Summary!$P$1</f>
        <v>2A BB</v>
      </c>
    </row>
    <row r="221" spans="1:27" x14ac:dyDescent="0.2">
      <c r="A221" s="165" t="str">
        <f t="shared" ca="1" si="91"/>
        <v xml:space="preserve">, </v>
      </c>
      <c r="B221" s="165" t="str">
        <f>Roster!$B$1</f>
        <v>Upton</v>
      </c>
      <c r="C221" s="165" t="str">
        <f t="shared" ca="1" si="92"/>
        <v>Faith</v>
      </c>
      <c r="D221" s="175">
        <f t="shared" ca="1" si="93"/>
        <v>43112</v>
      </c>
      <c r="E221" s="165">
        <f t="shared" ca="1" si="75"/>
        <v>0</v>
      </c>
      <c r="F221" s="165">
        <f t="shared" ca="1" si="76"/>
        <v>0</v>
      </c>
      <c r="G221" s="165">
        <f t="shared" ca="1" si="77"/>
        <v>0</v>
      </c>
      <c r="H221" s="165">
        <f t="shared" ca="1" si="78"/>
        <v>0</v>
      </c>
      <c r="I221" s="165">
        <f t="shared" ca="1" si="79"/>
        <v>0</v>
      </c>
      <c r="J221" s="165">
        <f t="shared" ca="1" si="80"/>
        <v>0</v>
      </c>
      <c r="K221" s="165">
        <f t="shared" ca="1" si="81"/>
        <v>0</v>
      </c>
      <c r="L221" s="165">
        <f t="shared" ca="1" si="82"/>
        <v>0</v>
      </c>
      <c r="M221" s="165">
        <f t="shared" ca="1" si="83"/>
        <v>0</v>
      </c>
      <c r="N221" s="165">
        <f t="shared" ca="1" si="84"/>
        <v>0</v>
      </c>
      <c r="O221" s="165">
        <f t="shared" ca="1" si="85"/>
        <v>0</v>
      </c>
      <c r="P221" s="165">
        <f t="shared" ca="1" si="86"/>
        <v>0</v>
      </c>
      <c r="Q221" s="165">
        <f t="shared" ca="1" si="87"/>
        <v>0</v>
      </c>
      <c r="R221" s="165">
        <f t="shared" ca="1" si="88"/>
        <v>0</v>
      </c>
      <c r="S221" s="165" t="str">
        <f t="shared" ca="1" si="89"/>
        <v/>
      </c>
      <c r="T221" s="168">
        <f t="shared" ca="1" si="94"/>
        <v>0</v>
      </c>
      <c r="U221" s="168">
        <f t="shared" ca="1" si="95"/>
        <v>0</v>
      </c>
      <c r="V221" s="168">
        <f t="shared" ca="1" si="96"/>
        <v>0</v>
      </c>
      <c r="W221" s="168">
        <f t="shared" ca="1" si="97"/>
        <v>0</v>
      </c>
      <c r="X221" s="165">
        <f t="shared" si="90"/>
        <v>9</v>
      </c>
      <c r="Y221" s="165" t="str">
        <f t="shared" ca="1" si="98"/>
        <v>,  - Faith 1/12/2018</v>
      </c>
      <c r="Z221" s="165" t="str">
        <f t="shared" ca="1" si="99"/>
        <v/>
      </c>
      <c r="AA221" s="225" t="str">
        <f>Season_Summary!$P$1</f>
        <v>2A BB</v>
      </c>
    </row>
    <row r="222" spans="1:27" x14ac:dyDescent="0.2">
      <c r="A222" s="165" t="str">
        <f t="shared" ca="1" si="91"/>
        <v xml:space="preserve">Team, </v>
      </c>
      <c r="B222" s="165" t="str">
        <f>Roster!$B$1</f>
        <v>Upton</v>
      </c>
      <c r="C222" s="165" t="str">
        <f t="shared" ca="1" si="92"/>
        <v>Faith</v>
      </c>
      <c r="D222" s="175">
        <f t="shared" ca="1" si="93"/>
        <v>43112</v>
      </c>
      <c r="E222" s="165">
        <f t="shared" ca="1" si="75"/>
        <v>1</v>
      </c>
      <c r="F222" s="165">
        <f t="shared" ca="1" si="76"/>
        <v>0</v>
      </c>
      <c r="G222" s="165">
        <f t="shared" ca="1" si="77"/>
        <v>0</v>
      </c>
      <c r="H222" s="165">
        <f t="shared" ca="1" si="78"/>
        <v>0</v>
      </c>
      <c r="I222" s="165">
        <f t="shared" ca="1" si="79"/>
        <v>0</v>
      </c>
      <c r="J222" s="165">
        <f t="shared" ca="1" si="80"/>
        <v>0</v>
      </c>
      <c r="K222" s="165">
        <f t="shared" ca="1" si="81"/>
        <v>0</v>
      </c>
      <c r="L222" s="165">
        <f t="shared" ca="1" si="82"/>
        <v>1</v>
      </c>
      <c r="M222" s="165">
        <f t="shared" ca="1" si="83"/>
        <v>4</v>
      </c>
      <c r="N222" s="165">
        <f t="shared" ca="1" si="84"/>
        <v>0</v>
      </c>
      <c r="O222" s="165">
        <f t="shared" ca="1" si="85"/>
        <v>0</v>
      </c>
      <c r="P222" s="165">
        <f t="shared" ca="1" si="86"/>
        <v>0</v>
      </c>
      <c r="Q222" s="165">
        <f t="shared" ca="1" si="87"/>
        <v>0</v>
      </c>
      <c r="R222" s="165">
        <f t="shared" ca="1" si="88"/>
        <v>0</v>
      </c>
      <c r="S222" s="165" t="str">
        <f t="shared" ca="1" si="89"/>
        <v/>
      </c>
      <c r="T222" s="168">
        <f t="shared" ca="1" si="94"/>
        <v>0</v>
      </c>
      <c r="U222" s="168">
        <f t="shared" ca="1" si="95"/>
        <v>0</v>
      </c>
      <c r="V222" s="168">
        <f t="shared" ca="1" si="96"/>
        <v>0</v>
      </c>
      <c r="W222" s="168">
        <f t="shared" ca="1" si="97"/>
        <v>0</v>
      </c>
      <c r="X222" s="165">
        <f t="shared" si="90"/>
        <v>9</v>
      </c>
      <c r="Y222" s="165" t="str">
        <f t="shared" ca="1" si="98"/>
        <v>Team,  - Faith 1/12/2018</v>
      </c>
      <c r="Z222" s="165" t="str">
        <f t="shared" ca="1" si="99"/>
        <v/>
      </c>
      <c r="AA222" s="225" t="str">
        <f>Season_Summary!$P$1</f>
        <v>2A BB</v>
      </c>
    </row>
    <row r="223" spans="1:27" x14ac:dyDescent="0.2">
      <c r="A223" s="165" t="str">
        <f t="shared" ca="1" si="91"/>
        <v>Payton Watt, 24</v>
      </c>
      <c r="B223" s="165" t="str">
        <f>Roster!$B$1</f>
        <v>Upton</v>
      </c>
      <c r="C223" s="165" t="str">
        <f t="shared" ca="1" si="92"/>
        <v>Hot Springs</v>
      </c>
      <c r="D223" s="175">
        <f t="shared" ca="1" si="93"/>
        <v>43113</v>
      </c>
      <c r="E223" s="165">
        <f t="shared" ca="1" si="75"/>
        <v>1</v>
      </c>
      <c r="F223" s="165">
        <f t="shared" ca="1" si="76"/>
        <v>1</v>
      </c>
      <c r="G223" s="165">
        <f t="shared" ca="1" si="77"/>
        <v>7</v>
      </c>
      <c r="H223" s="165">
        <f t="shared" ca="1" si="78"/>
        <v>5</v>
      </c>
      <c r="I223" s="165">
        <f t="shared" ca="1" si="79"/>
        <v>11</v>
      </c>
      <c r="J223" s="165">
        <f t="shared" ca="1" si="80"/>
        <v>3</v>
      </c>
      <c r="K223" s="165">
        <f t="shared" ca="1" si="81"/>
        <v>5</v>
      </c>
      <c r="L223" s="165">
        <f t="shared" ca="1" si="82"/>
        <v>2</v>
      </c>
      <c r="M223" s="165">
        <f t="shared" ca="1" si="83"/>
        <v>2</v>
      </c>
      <c r="N223" s="165">
        <f t="shared" ca="1" si="84"/>
        <v>2</v>
      </c>
      <c r="O223" s="165">
        <f t="shared" ca="1" si="85"/>
        <v>0</v>
      </c>
      <c r="P223" s="165">
        <f t="shared" ca="1" si="86"/>
        <v>0</v>
      </c>
      <c r="Q223" s="165">
        <f t="shared" ca="1" si="87"/>
        <v>2</v>
      </c>
      <c r="R223" s="165">
        <f t="shared" ca="1" si="88"/>
        <v>3</v>
      </c>
      <c r="S223" s="165">
        <f t="shared" ca="1" si="89"/>
        <v>16</v>
      </c>
      <c r="T223" s="168">
        <f t="shared" ca="1" si="94"/>
        <v>0.14285714285714285</v>
      </c>
      <c r="U223" s="168">
        <f t="shared" ca="1" si="95"/>
        <v>0.45454545454545453</v>
      </c>
      <c r="V223" s="168">
        <f t="shared" ca="1" si="96"/>
        <v>0.6</v>
      </c>
      <c r="W223" s="168">
        <f t="shared" ca="1" si="97"/>
        <v>0.33333333333333331</v>
      </c>
      <c r="X223" s="165">
        <f t="shared" si="90"/>
        <v>10</v>
      </c>
      <c r="Y223" s="165" t="str">
        <f t="shared" ca="1" si="98"/>
        <v>Payton Watt, 24 - Hot Springs 1/13/2018</v>
      </c>
      <c r="Z223" s="165" t="str">
        <f t="shared" ca="1" si="99"/>
        <v/>
      </c>
      <c r="AA223" s="225" t="str">
        <f>Season_Summary!$P$1</f>
        <v>2A BB</v>
      </c>
    </row>
    <row r="224" spans="1:27" x14ac:dyDescent="0.2">
      <c r="A224" s="165" t="str">
        <f t="shared" ca="1" si="91"/>
        <v>Dillon Barritt, 20</v>
      </c>
      <c r="B224" s="165" t="str">
        <f>Roster!$B$1</f>
        <v>Upton</v>
      </c>
      <c r="C224" s="165" t="str">
        <f t="shared" ca="1" si="92"/>
        <v>Hot Springs</v>
      </c>
      <c r="D224" s="175">
        <f t="shared" ca="1" si="93"/>
        <v>43113</v>
      </c>
      <c r="E224" s="165">
        <f t="shared" ca="1" si="75"/>
        <v>1</v>
      </c>
      <c r="F224" s="165">
        <f t="shared" ca="1" si="76"/>
        <v>2</v>
      </c>
      <c r="G224" s="165">
        <f t="shared" ca="1" si="77"/>
        <v>7</v>
      </c>
      <c r="H224" s="165">
        <f t="shared" ca="1" si="78"/>
        <v>3</v>
      </c>
      <c r="I224" s="165">
        <f t="shared" ca="1" si="79"/>
        <v>7</v>
      </c>
      <c r="J224" s="165">
        <f t="shared" ca="1" si="80"/>
        <v>2</v>
      </c>
      <c r="K224" s="165">
        <f t="shared" ca="1" si="81"/>
        <v>2</v>
      </c>
      <c r="L224" s="165">
        <f t="shared" ca="1" si="82"/>
        <v>0</v>
      </c>
      <c r="M224" s="165">
        <f t="shared" ca="1" si="83"/>
        <v>2</v>
      </c>
      <c r="N224" s="165">
        <f t="shared" ca="1" si="84"/>
        <v>2</v>
      </c>
      <c r="O224" s="165">
        <f t="shared" ca="1" si="85"/>
        <v>3</v>
      </c>
      <c r="P224" s="165">
        <f t="shared" ca="1" si="86"/>
        <v>0</v>
      </c>
      <c r="Q224" s="165">
        <f t="shared" ca="1" si="87"/>
        <v>2</v>
      </c>
      <c r="R224" s="165">
        <f t="shared" ca="1" si="88"/>
        <v>2</v>
      </c>
      <c r="S224" s="165">
        <f t="shared" ca="1" si="89"/>
        <v>14</v>
      </c>
      <c r="T224" s="168">
        <f t="shared" ca="1" si="94"/>
        <v>0.2857142857142857</v>
      </c>
      <c r="U224" s="168">
        <f t="shared" ca="1" si="95"/>
        <v>0.42857142857142855</v>
      </c>
      <c r="V224" s="168">
        <f t="shared" ca="1" si="96"/>
        <v>0</v>
      </c>
      <c r="W224" s="168">
        <f t="shared" ca="1" si="97"/>
        <v>0.35714285714285715</v>
      </c>
      <c r="X224" s="165">
        <f t="shared" si="90"/>
        <v>10</v>
      </c>
      <c r="Y224" s="165" t="str">
        <f t="shared" ca="1" si="98"/>
        <v>Dillon Barritt, 20 - Hot Springs 1/13/2018</v>
      </c>
      <c r="Z224" s="165" t="str">
        <f t="shared" ca="1" si="99"/>
        <v/>
      </c>
      <c r="AA224" s="225" t="str">
        <f>Season_Summary!$P$1</f>
        <v>2A BB</v>
      </c>
    </row>
    <row r="225" spans="1:27" x14ac:dyDescent="0.2">
      <c r="A225" s="165" t="str">
        <f t="shared" ca="1" si="91"/>
        <v>Dawson Butts, 14</v>
      </c>
      <c r="B225" s="165" t="str">
        <f>Roster!$B$1</f>
        <v>Upton</v>
      </c>
      <c r="C225" s="165" t="str">
        <f t="shared" ca="1" si="92"/>
        <v>Hot Springs</v>
      </c>
      <c r="D225" s="175">
        <f t="shared" ca="1" si="93"/>
        <v>43113</v>
      </c>
      <c r="E225" s="165">
        <f t="shared" ca="1" si="75"/>
        <v>1</v>
      </c>
      <c r="F225" s="165">
        <f t="shared" ca="1" si="76"/>
        <v>0</v>
      </c>
      <c r="G225" s="165">
        <f t="shared" ca="1" si="77"/>
        <v>0</v>
      </c>
      <c r="H225" s="165">
        <f t="shared" ca="1" si="78"/>
        <v>2</v>
      </c>
      <c r="I225" s="165">
        <f t="shared" ca="1" si="79"/>
        <v>4</v>
      </c>
      <c r="J225" s="165">
        <f t="shared" ca="1" si="80"/>
        <v>0</v>
      </c>
      <c r="K225" s="165">
        <f t="shared" ca="1" si="81"/>
        <v>4</v>
      </c>
      <c r="L225" s="165">
        <f t="shared" ca="1" si="82"/>
        <v>4</v>
      </c>
      <c r="M225" s="165">
        <f t="shared" ca="1" si="83"/>
        <v>4</v>
      </c>
      <c r="N225" s="165">
        <f t="shared" ca="1" si="84"/>
        <v>2</v>
      </c>
      <c r="O225" s="165">
        <f t="shared" ca="1" si="85"/>
        <v>1</v>
      </c>
      <c r="P225" s="165">
        <f t="shared" ca="1" si="86"/>
        <v>0</v>
      </c>
      <c r="Q225" s="165">
        <f t="shared" ca="1" si="87"/>
        <v>5</v>
      </c>
      <c r="R225" s="165">
        <f t="shared" ca="1" si="88"/>
        <v>4</v>
      </c>
      <c r="S225" s="165">
        <f t="shared" ca="1" si="89"/>
        <v>4</v>
      </c>
      <c r="T225" s="168">
        <f t="shared" ca="1" si="94"/>
        <v>0</v>
      </c>
      <c r="U225" s="168">
        <f t="shared" ca="1" si="95"/>
        <v>0</v>
      </c>
      <c r="V225" s="168">
        <f t="shared" ca="1" si="96"/>
        <v>0</v>
      </c>
      <c r="W225" s="168">
        <f t="shared" ca="1" si="97"/>
        <v>0</v>
      </c>
      <c r="X225" s="165">
        <f t="shared" si="90"/>
        <v>10</v>
      </c>
      <c r="Y225" s="165" t="str">
        <f t="shared" ca="1" si="98"/>
        <v>Dawson Butts, 14 - Hot Springs 1/13/2018</v>
      </c>
      <c r="Z225" s="165" t="str">
        <f t="shared" ca="1" si="99"/>
        <v/>
      </c>
      <c r="AA225" s="225" t="str">
        <f>Season_Summary!$P$1</f>
        <v>2A BB</v>
      </c>
    </row>
    <row r="226" spans="1:27" x14ac:dyDescent="0.2">
      <c r="A226" s="165" t="str">
        <f t="shared" ca="1" si="91"/>
        <v>Jayden Caylor, 12</v>
      </c>
      <c r="B226" s="165" t="str">
        <f>Roster!$B$1</f>
        <v>Upton</v>
      </c>
      <c r="C226" s="165" t="str">
        <f t="shared" ca="1" si="92"/>
        <v>Hot Springs</v>
      </c>
      <c r="D226" s="175">
        <f t="shared" ca="1" si="93"/>
        <v>43113</v>
      </c>
      <c r="E226" s="165">
        <f t="shared" ca="1" si="75"/>
        <v>1</v>
      </c>
      <c r="F226" s="165">
        <f t="shared" ca="1" si="76"/>
        <v>0</v>
      </c>
      <c r="G226" s="165">
        <f t="shared" ca="1" si="77"/>
        <v>1</v>
      </c>
      <c r="H226" s="165">
        <f t="shared" ca="1" si="78"/>
        <v>0</v>
      </c>
      <c r="I226" s="165">
        <f t="shared" ca="1" si="79"/>
        <v>2</v>
      </c>
      <c r="J226" s="165">
        <f t="shared" ca="1" si="80"/>
        <v>3</v>
      </c>
      <c r="K226" s="165">
        <f t="shared" ca="1" si="81"/>
        <v>4</v>
      </c>
      <c r="L226" s="165">
        <f t="shared" ca="1" si="82"/>
        <v>1</v>
      </c>
      <c r="M226" s="165">
        <f t="shared" ca="1" si="83"/>
        <v>5</v>
      </c>
      <c r="N226" s="165">
        <f t="shared" ca="1" si="84"/>
        <v>3</v>
      </c>
      <c r="O226" s="165">
        <f t="shared" ca="1" si="85"/>
        <v>2</v>
      </c>
      <c r="P226" s="165">
        <f t="shared" ca="1" si="86"/>
        <v>0</v>
      </c>
      <c r="Q226" s="165">
        <f t="shared" ca="1" si="87"/>
        <v>2</v>
      </c>
      <c r="R226" s="165">
        <f t="shared" ca="1" si="88"/>
        <v>2</v>
      </c>
      <c r="S226" s="165">
        <f t="shared" ca="1" si="89"/>
        <v>3</v>
      </c>
      <c r="T226" s="168">
        <f t="shared" ca="1" si="94"/>
        <v>0</v>
      </c>
      <c r="U226" s="168">
        <f t="shared" ca="1" si="95"/>
        <v>0</v>
      </c>
      <c r="V226" s="168">
        <f t="shared" ca="1" si="96"/>
        <v>0</v>
      </c>
      <c r="W226" s="168">
        <f t="shared" ca="1" si="97"/>
        <v>0</v>
      </c>
      <c r="X226" s="165">
        <f t="shared" si="90"/>
        <v>10</v>
      </c>
      <c r="Y226" s="165" t="str">
        <f t="shared" ca="1" si="98"/>
        <v>Jayden Caylor, 12 - Hot Springs 1/13/2018</v>
      </c>
      <c r="Z226" s="165" t="str">
        <f t="shared" ca="1" si="99"/>
        <v/>
      </c>
      <c r="AA226" s="225" t="str">
        <f>Season_Summary!$P$1</f>
        <v>2A BB</v>
      </c>
    </row>
    <row r="227" spans="1:27" x14ac:dyDescent="0.2">
      <c r="A227" s="165" t="str">
        <f t="shared" ca="1" si="91"/>
        <v>Clayton Louderback, 23</v>
      </c>
      <c r="B227" s="165" t="str">
        <f>Roster!$B$1</f>
        <v>Upton</v>
      </c>
      <c r="C227" s="165" t="str">
        <f t="shared" ca="1" si="92"/>
        <v>Hot Springs</v>
      </c>
      <c r="D227" s="175">
        <f t="shared" ca="1" si="93"/>
        <v>43113</v>
      </c>
      <c r="E227" s="165">
        <f t="shared" ca="1" si="75"/>
        <v>0</v>
      </c>
      <c r="F227" s="165">
        <f t="shared" ca="1" si="76"/>
        <v>0</v>
      </c>
      <c r="G227" s="165">
        <f t="shared" ca="1" si="77"/>
        <v>0</v>
      </c>
      <c r="H227" s="165">
        <f t="shared" ca="1" si="78"/>
        <v>0</v>
      </c>
      <c r="I227" s="165">
        <f t="shared" ca="1" si="79"/>
        <v>0</v>
      </c>
      <c r="J227" s="165">
        <f t="shared" ca="1" si="80"/>
        <v>0</v>
      </c>
      <c r="K227" s="165">
        <f t="shared" ca="1" si="81"/>
        <v>0</v>
      </c>
      <c r="L227" s="165">
        <f t="shared" ca="1" si="82"/>
        <v>0</v>
      </c>
      <c r="M227" s="165">
        <f t="shared" ca="1" si="83"/>
        <v>0</v>
      </c>
      <c r="N227" s="165">
        <f t="shared" ca="1" si="84"/>
        <v>0</v>
      </c>
      <c r="O227" s="165">
        <f t="shared" ca="1" si="85"/>
        <v>0</v>
      </c>
      <c r="P227" s="165">
        <f t="shared" ca="1" si="86"/>
        <v>0</v>
      </c>
      <c r="Q227" s="165">
        <f t="shared" ca="1" si="87"/>
        <v>0</v>
      </c>
      <c r="R227" s="165">
        <f t="shared" ca="1" si="88"/>
        <v>0</v>
      </c>
      <c r="S227" s="165" t="str">
        <f t="shared" ca="1" si="89"/>
        <v/>
      </c>
      <c r="T227" s="168">
        <f t="shared" ca="1" si="94"/>
        <v>0</v>
      </c>
      <c r="U227" s="168">
        <f t="shared" ca="1" si="95"/>
        <v>0</v>
      </c>
      <c r="V227" s="168">
        <f t="shared" ca="1" si="96"/>
        <v>0</v>
      </c>
      <c r="W227" s="168">
        <f t="shared" ca="1" si="97"/>
        <v>0</v>
      </c>
      <c r="X227" s="165">
        <f t="shared" si="90"/>
        <v>10</v>
      </c>
      <c r="Y227" s="165" t="str">
        <f t="shared" ca="1" si="98"/>
        <v>Clayton Louderback, 23 - Hot Springs 1/13/2018</v>
      </c>
      <c r="Z227" s="165" t="str">
        <f t="shared" ca="1" si="99"/>
        <v/>
      </c>
      <c r="AA227" s="225" t="str">
        <f>Season_Summary!$P$1</f>
        <v>2A BB</v>
      </c>
    </row>
    <row r="228" spans="1:27" x14ac:dyDescent="0.2">
      <c r="A228" s="165" t="str">
        <f t="shared" ca="1" si="91"/>
        <v>Jess Claycomb, 10</v>
      </c>
      <c r="B228" s="165" t="str">
        <f>Roster!$B$1</f>
        <v>Upton</v>
      </c>
      <c r="C228" s="165" t="str">
        <f t="shared" ca="1" si="92"/>
        <v>Hot Springs</v>
      </c>
      <c r="D228" s="175">
        <f t="shared" ca="1" si="93"/>
        <v>43113</v>
      </c>
      <c r="E228" s="165">
        <f t="shared" ca="1" si="75"/>
        <v>1</v>
      </c>
      <c r="F228" s="165">
        <f t="shared" ca="1" si="76"/>
        <v>0</v>
      </c>
      <c r="G228" s="165">
        <f t="shared" ca="1" si="77"/>
        <v>2</v>
      </c>
      <c r="H228" s="165">
        <f t="shared" ca="1" si="78"/>
        <v>5</v>
      </c>
      <c r="I228" s="165">
        <f t="shared" ca="1" si="79"/>
        <v>6</v>
      </c>
      <c r="J228" s="165">
        <f t="shared" ca="1" si="80"/>
        <v>3</v>
      </c>
      <c r="K228" s="165">
        <f t="shared" ca="1" si="81"/>
        <v>8</v>
      </c>
      <c r="L228" s="165">
        <f t="shared" ca="1" si="82"/>
        <v>0</v>
      </c>
      <c r="M228" s="165">
        <f t="shared" ca="1" si="83"/>
        <v>2</v>
      </c>
      <c r="N228" s="165">
        <f t="shared" ca="1" si="84"/>
        <v>2</v>
      </c>
      <c r="O228" s="165">
        <f t="shared" ca="1" si="85"/>
        <v>0</v>
      </c>
      <c r="P228" s="165">
        <f t="shared" ca="1" si="86"/>
        <v>1</v>
      </c>
      <c r="Q228" s="165">
        <f t="shared" ca="1" si="87"/>
        <v>2</v>
      </c>
      <c r="R228" s="165">
        <f t="shared" ca="1" si="88"/>
        <v>2</v>
      </c>
      <c r="S228" s="165">
        <f t="shared" ca="1" si="89"/>
        <v>13</v>
      </c>
      <c r="T228" s="168">
        <f t="shared" ca="1" si="94"/>
        <v>0</v>
      </c>
      <c r="U228" s="168">
        <f t="shared" ca="1" si="95"/>
        <v>0.83333333333333337</v>
      </c>
      <c r="V228" s="168">
        <f t="shared" ca="1" si="96"/>
        <v>0.375</v>
      </c>
      <c r="W228" s="168">
        <f t="shared" ca="1" si="97"/>
        <v>0.625</v>
      </c>
      <c r="X228" s="165">
        <f t="shared" si="90"/>
        <v>10</v>
      </c>
      <c r="Y228" s="165" t="str">
        <f t="shared" ca="1" si="98"/>
        <v>Jess Claycomb, 10 - Hot Springs 1/13/2018</v>
      </c>
      <c r="Z228" s="165" t="str">
        <f t="shared" ca="1" si="99"/>
        <v/>
      </c>
      <c r="AA228" s="225" t="str">
        <f>Season_Summary!$P$1</f>
        <v>2A BB</v>
      </c>
    </row>
    <row r="229" spans="1:27" x14ac:dyDescent="0.2">
      <c r="A229" s="165" t="str">
        <f t="shared" ca="1" si="91"/>
        <v>Maxx Cowger, 4</v>
      </c>
      <c r="B229" s="165" t="str">
        <f>Roster!$B$1</f>
        <v>Upton</v>
      </c>
      <c r="C229" s="165" t="str">
        <f t="shared" ca="1" si="92"/>
        <v>Hot Springs</v>
      </c>
      <c r="D229" s="175">
        <f t="shared" ca="1" si="93"/>
        <v>43113</v>
      </c>
      <c r="E229" s="165">
        <f t="shared" ca="1" si="75"/>
        <v>0</v>
      </c>
      <c r="F229" s="165">
        <f t="shared" ca="1" si="76"/>
        <v>0</v>
      </c>
      <c r="G229" s="165">
        <f t="shared" ca="1" si="77"/>
        <v>0</v>
      </c>
      <c r="H229" s="165">
        <f t="shared" ca="1" si="78"/>
        <v>0</v>
      </c>
      <c r="I229" s="165">
        <f t="shared" ca="1" si="79"/>
        <v>0</v>
      </c>
      <c r="J229" s="165">
        <f t="shared" ca="1" si="80"/>
        <v>0</v>
      </c>
      <c r="K229" s="165">
        <f t="shared" ca="1" si="81"/>
        <v>0</v>
      </c>
      <c r="L229" s="165">
        <f t="shared" ca="1" si="82"/>
        <v>0</v>
      </c>
      <c r="M229" s="165">
        <f t="shared" ca="1" si="83"/>
        <v>0</v>
      </c>
      <c r="N229" s="165">
        <f t="shared" ca="1" si="84"/>
        <v>0</v>
      </c>
      <c r="O229" s="165">
        <f t="shared" ca="1" si="85"/>
        <v>0</v>
      </c>
      <c r="P229" s="165">
        <f t="shared" ca="1" si="86"/>
        <v>0</v>
      </c>
      <c r="Q229" s="165">
        <f t="shared" ca="1" si="87"/>
        <v>0</v>
      </c>
      <c r="R229" s="165">
        <f t="shared" ca="1" si="88"/>
        <v>0</v>
      </c>
      <c r="S229" s="165" t="str">
        <f t="shared" ca="1" si="89"/>
        <v/>
      </c>
      <c r="T229" s="168">
        <f t="shared" ca="1" si="94"/>
        <v>0</v>
      </c>
      <c r="U229" s="168">
        <f t="shared" ca="1" si="95"/>
        <v>0</v>
      </c>
      <c r="V229" s="168">
        <f t="shared" ca="1" si="96"/>
        <v>0</v>
      </c>
      <c r="W229" s="168">
        <f t="shared" ca="1" si="97"/>
        <v>0</v>
      </c>
      <c r="X229" s="165">
        <f t="shared" si="90"/>
        <v>10</v>
      </c>
      <c r="Y229" s="165" t="str">
        <f t="shared" ca="1" si="98"/>
        <v>Maxx Cowger, 4 - Hot Springs 1/13/2018</v>
      </c>
      <c r="Z229" s="165" t="str">
        <f t="shared" ca="1" si="99"/>
        <v/>
      </c>
      <c r="AA229" s="225" t="str">
        <f>Season_Summary!$P$1</f>
        <v>2A BB</v>
      </c>
    </row>
    <row r="230" spans="1:27" x14ac:dyDescent="0.2">
      <c r="A230" s="165" t="str">
        <f t="shared" ca="1" si="91"/>
        <v>Brayden Bruce, 22</v>
      </c>
      <c r="B230" s="165" t="str">
        <f>Roster!$B$1</f>
        <v>Upton</v>
      </c>
      <c r="C230" s="165" t="str">
        <f t="shared" ca="1" si="92"/>
        <v>Hot Springs</v>
      </c>
      <c r="D230" s="175">
        <f t="shared" ca="1" si="93"/>
        <v>43113</v>
      </c>
      <c r="E230" s="165">
        <f t="shared" ca="1" si="75"/>
        <v>1</v>
      </c>
      <c r="F230" s="165">
        <f t="shared" ca="1" si="76"/>
        <v>0</v>
      </c>
      <c r="G230" s="165">
        <f t="shared" ca="1" si="77"/>
        <v>0</v>
      </c>
      <c r="H230" s="165">
        <f t="shared" ca="1" si="78"/>
        <v>0</v>
      </c>
      <c r="I230" s="165">
        <f t="shared" ca="1" si="79"/>
        <v>1</v>
      </c>
      <c r="J230" s="165">
        <f t="shared" ca="1" si="80"/>
        <v>5</v>
      </c>
      <c r="K230" s="165">
        <f t="shared" ca="1" si="81"/>
        <v>9</v>
      </c>
      <c r="L230" s="165">
        <f t="shared" ca="1" si="82"/>
        <v>1</v>
      </c>
      <c r="M230" s="165">
        <f t="shared" ca="1" si="83"/>
        <v>3</v>
      </c>
      <c r="N230" s="165">
        <f t="shared" ca="1" si="84"/>
        <v>3</v>
      </c>
      <c r="O230" s="165">
        <f t="shared" ca="1" si="85"/>
        <v>0</v>
      </c>
      <c r="P230" s="165">
        <f t="shared" ca="1" si="86"/>
        <v>0</v>
      </c>
      <c r="Q230" s="165">
        <f t="shared" ca="1" si="87"/>
        <v>1</v>
      </c>
      <c r="R230" s="165">
        <f t="shared" ca="1" si="88"/>
        <v>4</v>
      </c>
      <c r="S230" s="165">
        <f t="shared" ca="1" si="89"/>
        <v>5</v>
      </c>
      <c r="T230" s="168">
        <f t="shared" ca="1" si="94"/>
        <v>0</v>
      </c>
      <c r="U230" s="168">
        <f t="shared" ca="1" si="95"/>
        <v>0</v>
      </c>
      <c r="V230" s="168">
        <f t="shared" ca="1" si="96"/>
        <v>0.55555555555555558</v>
      </c>
      <c r="W230" s="168">
        <f t="shared" ca="1" si="97"/>
        <v>0</v>
      </c>
      <c r="X230" s="165">
        <f t="shared" si="90"/>
        <v>10</v>
      </c>
      <c r="Y230" s="165" t="str">
        <f t="shared" ca="1" si="98"/>
        <v>Brayden Bruce, 22 - Hot Springs 1/13/2018</v>
      </c>
      <c r="Z230" s="165" t="str">
        <f t="shared" ca="1" si="99"/>
        <v/>
      </c>
      <c r="AA230" s="225" t="str">
        <f>Season_Summary!$P$1</f>
        <v>2A BB</v>
      </c>
    </row>
    <row r="231" spans="1:27" x14ac:dyDescent="0.2">
      <c r="A231" s="165" t="str">
        <f t="shared" ca="1" si="91"/>
        <v>Jo Bishop, 30</v>
      </c>
      <c r="B231" s="165" t="str">
        <f>Roster!$B$1</f>
        <v>Upton</v>
      </c>
      <c r="C231" s="165" t="str">
        <f t="shared" ca="1" si="92"/>
        <v>Hot Springs</v>
      </c>
      <c r="D231" s="175">
        <f t="shared" ca="1" si="93"/>
        <v>43113</v>
      </c>
      <c r="E231" s="165">
        <f t="shared" ca="1" si="75"/>
        <v>0</v>
      </c>
      <c r="F231" s="165">
        <f t="shared" ca="1" si="76"/>
        <v>0</v>
      </c>
      <c r="G231" s="165">
        <f t="shared" ca="1" si="77"/>
        <v>0</v>
      </c>
      <c r="H231" s="165">
        <f t="shared" ca="1" si="78"/>
        <v>0</v>
      </c>
      <c r="I231" s="165">
        <f t="shared" ca="1" si="79"/>
        <v>0</v>
      </c>
      <c r="J231" s="165">
        <f t="shared" ca="1" si="80"/>
        <v>0</v>
      </c>
      <c r="K231" s="165">
        <f t="shared" ca="1" si="81"/>
        <v>0</v>
      </c>
      <c r="L231" s="165">
        <f t="shared" ca="1" si="82"/>
        <v>0</v>
      </c>
      <c r="M231" s="165">
        <f t="shared" ca="1" si="83"/>
        <v>0</v>
      </c>
      <c r="N231" s="165">
        <f t="shared" ca="1" si="84"/>
        <v>0</v>
      </c>
      <c r="O231" s="165">
        <f t="shared" ca="1" si="85"/>
        <v>0</v>
      </c>
      <c r="P231" s="165">
        <f t="shared" ca="1" si="86"/>
        <v>0</v>
      </c>
      <c r="Q231" s="165">
        <f t="shared" ca="1" si="87"/>
        <v>0</v>
      </c>
      <c r="R231" s="165">
        <f t="shared" ca="1" si="88"/>
        <v>0</v>
      </c>
      <c r="S231" s="165" t="str">
        <f t="shared" ca="1" si="89"/>
        <v/>
      </c>
      <c r="T231" s="168">
        <f t="shared" ca="1" si="94"/>
        <v>0</v>
      </c>
      <c r="U231" s="168">
        <f t="shared" ca="1" si="95"/>
        <v>0</v>
      </c>
      <c r="V231" s="168">
        <f t="shared" ca="1" si="96"/>
        <v>0</v>
      </c>
      <c r="W231" s="168">
        <f t="shared" ca="1" si="97"/>
        <v>0</v>
      </c>
      <c r="X231" s="165">
        <f t="shared" si="90"/>
        <v>10</v>
      </c>
      <c r="Y231" s="165" t="str">
        <f t="shared" ca="1" si="98"/>
        <v>Jo Bishop, 30 - Hot Springs 1/13/2018</v>
      </c>
      <c r="Z231" s="165" t="str">
        <f t="shared" ca="1" si="99"/>
        <v/>
      </c>
      <c r="AA231" s="225" t="str">
        <f>Season_Summary!$P$1</f>
        <v>2A BB</v>
      </c>
    </row>
    <row r="232" spans="1:27" x14ac:dyDescent="0.2">
      <c r="A232" s="165" t="str">
        <f t="shared" ca="1" si="91"/>
        <v>Nolan Turner, 33</v>
      </c>
      <c r="B232" s="165" t="str">
        <f>Roster!$B$1</f>
        <v>Upton</v>
      </c>
      <c r="C232" s="165" t="str">
        <f t="shared" ca="1" si="92"/>
        <v>Hot Springs</v>
      </c>
      <c r="D232" s="175">
        <f t="shared" ca="1" si="93"/>
        <v>43113</v>
      </c>
      <c r="E232" s="165">
        <f t="shared" ca="1" si="75"/>
        <v>0</v>
      </c>
      <c r="F232" s="165">
        <f t="shared" ca="1" si="76"/>
        <v>0</v>
      </c>
      <c r="G232" s="165">
        <f t="shared" ca="1" si="77"/>
        <v>0</v>
      </c>
      <c r="H232" s="165">
        <f t="shared" ca="1" si="78"/>
        <v>0</v>
      </c>
      <c r="I232" s="165">
        <f t="shared" ca="1" si="79"/>
        <v>0</v>
      </c>
      <c r="J232" s="165">
        <f t="shared" ca="1" si="80"/>
        <v>0</v>
      </c>
      <c r="K232" s="165">
        <f t="shared" ca="1" si="81"/>
        <v>0</v>
      </c>
      <c r="L232" s="165">
        <f t="shared" ca="1" si="82"/>
        <v>0</v>
      </c>
      <c r="M232" s="165">
        <f t="shared" ca="1" si="83"/>
        <v>0</v>
      </c>
      <c r="N232" s="165">
        <f t="shared" ca="1" si="84"/>
        <v>0</v>
      </c>
      <c r="O232" s="165">
        <f t="shared" ca="1" si="85"/>
        <v>0</v>
      </c>
      <c r="P232" s="165">
        <f t="shared" ca="1" si="86"/>
        <v>0</v>
      </c>
      <c r="Q232" s="165">
        <f t="shared" ca="1" si="87"/>
        <v>0</v>
      </c>
      <c r="R232" s="165">
        <f t="shared" ca="1" si="88"/>
        <v>0</v>
      </c>
      <c r="S232" s="165" t="str">
        <f t="shared" ca="1" si="89"/>
        <v/>
      </c>
      <c r="T232" s="168">
        <f t="shared" ca="1" si="94"/>
        <v>0</v>
      </c>
      <c r="U232" s="168">
        <f t="shared" ca="1" si="95"/>
        <v>0</v>
      </c>
      <c r="V232" s="168">
        <f t="shared" ca="1" si="96"/>
        <v>0</v>
      </c>
      <c r="W232" s="168">
        <f t="shared" ca="1" si="97"/>
        <v>0</v>
      </c>
      <c r="X232" s="165">
        <f t="shared" si="90"/>
        <v>10</v>
      </c>
      <c r="Y232" s="165" t="str">
        <f t="shared" ca="1" si="98"/>
        <v>Nolan Turner, 33 - Hot Springs 1/13/2018</v>
      </c>
      <c r="Z232" s="165" t="str">
        <f t="shared" ca="1" si="99"/>
        <v/>
      </c>
      <c r="AA232" s="225" t="str">
        <f>Season_Summary!$P$1</f>
        <v>2A BB</v>
      </c>
    </row>
    <row r="233" spans="1:27" x14ac:dyDescent="0.2">
      <c r="A233" s="165" t="str">
        <f t="shared" ca="1" si="91"/>
        <v>Robert Crawford, 32</v>
      </c>
      <c r="B233" s="165" t="str">
        <f>Roster!$B$1</f>
        <v>Upton</v>
      </c>
      <c r="C233" s="165" t="str">
        <f t="shared" ca="1" si="92"/>
        <v>Hot Springs</v>
      </c>
      <c r="D233" s="175">
        <f t="shared" ca="1" si="93"/>
        <v>43113</v>
      </c>
      <c r="E233" s="165">
        <f t="shared" ca="1" si="75"/>
        <v>1</v>
      </c>
      <c r="F233" s="165">
        <f t="shared" ca="1" si="76"/>
        <v>0</v>
      </c>
      <c r="G233" s="165">
        <f t="shared" ca="1" si="77"/>
        <v>0</v>
      </c>
      <c r="H233" s="165">
        <f t="shared" ca="1" si="78"/>
        <v>0</v>
      </c>
      <c r="I233" s="165">
        <f t="shared" ca="1" si="79"/>
        <v>0</v>
      </c>
      <c r="J233" s="165">
        <f t="shared" ca="1" si="80"/>
        <v>0</v>
      </c>
      <c r="K233" s="165">
        <f t="shared" ca="1" si="81"/>
        <v>0</v>
      </c>
      <c r="L233" s="165">
        <f t="shared" ca="1" si="82"/>
        <v>0</v>
      </c>
      <c r="M233" s="165">
        <f t="shared" ca="1" si="83"/>
        <v>0</v>
      </c>
      <c r="N233" s="165">
        <f t="shared" ca="1" si="84"/>
        <v>0</v>
      </c>
      <c r="O233" s="165">
        <f t="shared" ca="1" si="85"/>
        <v>0</v>
      </c>
      <c r="P233" s="165">
        <f t="shared" ca="1" si="86"/>
        <v>0</v>
      </c>
      <c r="Q233" s="165">
        <f t="shared" ca="1" si="87"/>
        <v>0</v>
      </c>
      <c r="R233" s="165">
        <f t="shared" ca="1" si="88"/>
        <v>0</v>
      </c>
      <c r="S233" s="165" t="str">
        <f t="shared" ca="1" si="89"/>
        <v/>
      </c>
      <c r="T233" s="168">
        <f t="shared" ca="1" si="94"/>
        <v>0</v>
      </c>
      <c r="U233" s="168">
        <f t="shared" ca="1" si="95"/>
        <v>0</v>
      </c>
      <c r="V233" s="168">
        <f t="shared" ca="1" si="96"/>
        <v>0</v>
      </c>
      <c r="W233" s="168">
        <f t="shared" ca="1" si="97"/>
        <v>0</v>
      </c>
      <c r="X233" s="165">
        <f t="shared" si="90"/>
        <v>10</v>
      </c>
      <c r="Y233" s="165" t="str">
        <f t="shared" ca="1" si="98"/>
        <v>Robert Crawford, 32 - Hot Springs 1/13/2018</v>
      </c>
      <c r="Z233" s="165" t="str">
        <f t="shared" ca="1" si="99"/>
        <v/>
      </c>
      <c r="AA233" s="225" t="str">
        <f>Season_Summary!$P$1</f>
        <v>2A BB</v>
      </c>
    </row>
    <row r="234" spans="1:27" x14ac:dyDescent="0.2">
      <c r="A234" s="165" t="str">
        <f t="shared" ca="1" si="91"/>
        <v>Jace Bruce, 40</v>
      </c>
      <c r="B234" s="165" t="str">
        <f>Roster!$B$1</f>
        <v>Upton</v>
      </c>
      <c r="C234" s="165" t="str">
        <f t="shared" ca="1" si="92"/>
        <v>Hot Springs</v>
      </c>
      <c r="D234" s="175">
        <f t="shared" ca="1" si="93"/>
        <v>43113</v>
      </c>
      <c r="E234" s="165">
        <f t="shared" ca="1" si="75"/>
        <v>0</v>
      </c>
      <c r="F234" s="165">
        <f t="shared" ca="1" si="76"/>
        <v>0</v>
      </c>
      <c r="G234" s="165">
        <f t="shared" ca="1" si="77"/>
        <v>0</v>
      </c>
      <c r="H234" s="165">
        <f t="shared" ca="1" si="78"/>
        <v>0</v>
      </c>
      <c r="I234" s="165">
        <f t="shared" ca="1" si="79"/>
        <v>0</v>
      </c>
      <c r="J234" s="165">
        <f t="shared" ca="1" si="80"/>
        <v>0</v>
      </c>
      <c r="K234" s="165">
        <f t="shared" ca="1" si="81"/>
        <v>0</v>
      </c>
      <c r="L234" s="165">
        <f t="shared" ca="1" si="82"/>
        <v>0</v>
      </c>
      <c r="M234" s="165">
        <f t="shared" ca="1" si="83"/>
        <v>0</v>
      </c>
      <c r="N234" s="165">
        <f t="shared" ca="1" si="84"/>
        <v>0</v>
      </c>
      <c r="O234" s="165">
        <f t="shared" ca="1" si="85"/>
        <v>0</v>
      </c>
      <c r="P234" s="165">
        <f t="shared" ca="1" si="86"/>
        <v>0</v>
      </c>
      <c r="Q234" s="165">
        <f t="shared" ca="1" si="87"/>
        <v>0</v>
      </c>
      <c r="R234" s="165">
        <f t="shared" ca="1" si="88"/>
        <v>0</v>
      </c>
      <c r="S234" s="165" t="str">
        <f t="shared" ca="1" si="89"/>
        <v/>
      </c>
      <c r="T234" s="168">
        <f t="shared" ca="1" si="94"/>
        <v>0</v>
      </c>
      <c r="U234" s="168">
        <f t="shared" ca="1" si="95"/>
        <v>0</v>
      </c>
      <c r="V234" s="168">
        <f t="shared" ca="1" si="96"/>
        <v>0</v>
      </c>
      <c r="W234" s="168">
        <f t="shared" ca="1" si="97"/>
        <v>0</v>
      </c>
      <c r="X234" s="165">
        <f t="shared" si="90"/>
        <v>10</v>
      </c>
      <c r="Y234" s="165" t="str">
        <f t="shared" ca="1" si="98"/>
        <v>Jace Bruce, 40 - Hot Springs 1/13/2018</v>
      </c>
      <c r="Z234" s="165" t="str">
        <f t="shared" ca="1" si="99"/>
        <v/>
      </c>
      <c r="AA234" s="225" t="str">
        <f>Season_Summary!$P$1</f>
        <v>2A BB</v>
      </c>
    </row>
    <row r="235" spans="1:27" x14ac:dyDescent="0.2">
      <c r="A235" s="165" t="str">
        <f t="shared" ca="1" si="91"/>
        <v>Ethan Mills, 2</v>
      </c>
      <c r="B235" s="165" t="str">
        <f>Roster!$B$1</f>
        <v>Upton</v>
      </c>
      <c r="C235" s="165" t="str">
        <f t="shared" ca="1" si="92"/>
        <v>Hot Springs</v>
      </c>
      <c r="D235" s="175">
        <f t="shared" ca="1" si="93"/>
        <v>43113</v>
      </c>
      <c r="E235" s="165">
        <f t="shared" ca="1" si="75"/>
        <v>0</v>
      </c>
      <c r="F235" s="165">
        <f t="shared" ca="1" si="76"/>
        <v>0</v>
      </c>
      <c r="G235" s="165">
        <f t="shared" ca="1" si="77"/>
        <v>0</v>
      </c>
      <c r="H235" s="165">
        <f t="shared" ca="1" si="78"/>
        <v>0</v>
      </c>
      <c r="I235" s="165">
        <f t="shared" ca="1" si="79"/>
        <v>0</v>
      </c>
      <c r="J235" s="165">
        <f t="shared" ca="1" si="80"/>
        <v>0</v>
      </c>
      <c r="K235" s="165">
        <f t="shared" ca="1" si="81"/>
        <v>0</v>
      </c>
      <c r="L235" s="165">
        <f t="shared" ca="1" si="82"/>
        <v>0</v>
      </c>
      <c r="M235" s="165">
        <f t="shared" ca="1" si="83"/>
        <v>0</v>
      </c>
      <c r="N235" s="165">
        <f t="shared" ca="1" si="84"/>
        <v>0</v>
      </c>
      <c r="O235" s="165">
        <f t="shared" ca="1" si="85"/>
        <v>0</v>
      </c>
      <c r="P235" s="165">
        <f t="shared" ca="1" si="86"/>
        <v>0</v>
      </c>
      <c r="Q235" s="165">
        <f t="shared" ca="1" si="87"/>
        <v>0</v>
      </c>
      <c r="R235" s="165">
        <f t="shared" ca="1" si="88"/>
        <v>0</v>
      </c>
      <c r="S235" s="165" t="str">
        <f t="shared" ca="1" si="89"/>
        <v/>
      </c>
      <c r="T235" s="168">
        <f t="shared" ca="1" si="94"/>
        <v>0</v>
      </c>
      <c r="U235" s="168">
        <f t="shared" ca="1" si="95"/>
        <v>0</v>
      </c>
      <c r="V235" s="168">
        <f t="shared" ca="1" si="96"/>
        <v>0</v>
      </c>
      <c r="W235" s="168">
        <f t="shared" ca="1" si="97"/>
        <v>0</v>
      </c>
      <c r="X235" s="165">
        <f t="shared" si="90"/>
        <v>10</v>
      </c>
      <c r="Y235" s="165" t="str">
        <f t="shared" ca="1" si="98"/>
        <v>Ethan Mills, 2 - Hot Springs 1/13/2018</v>
      </c>
      <c r="Z235" s="165" t="str">
        <f t="shared" ca="1" si="99"/>
        <v/>
      </c>
      <c r="AA235" s="225" t="str">
        <f>Season_Summary!$P$1</f>
        <v>2A BB</v>
      </c>
    </row>
    <row r="236" spans="1:27" x14ac:dyDescent="0.2">
      <c r="A236" s="165" t="str">
        <f t="shared" ca="1" si="91"/>
        <v>Bridger Alishouse, 2</v>
      </c>
      <c r="B236" s="165" t="str">
        <f>Roster!$B$1</f>
        <v>Upton</v>
      </c>
      <c r="C236" s="165" t="str">
        <f t="shared" ca="1" si="92"/>
        <v>Hot Springs</v>
      </c>
      <c r="D236" s="175">
        <f t="shared" ca="1" si="93"/>
        <v>43113</v>
      </c>
      <c r="E236" s="165">
        <f t="shared" ca="1" si="75"/>
        <v>0</v>
      </c>
      <c r="F236" s="165">
        <f t="shared" ca="1" si="76"/>
        <v>0</v>
      </c>
      <c r="G236" s="165">
        <f t="shared" ca="1" si="77"/>
        <v>0</v>
      </c>
      <c r="H236" s="165">
        <f t="shared" ca="1" si="78"/>
        <v>0</v>
      </c>
      <c r="I236" s="165">
        <f t="shared" ca="1" si="79"/>
        <v>0</v>
      </c>
      <c r="J236" s="165">
        <f t="shared" ca="1" si="80"/>
        <v>0</v>
      </c>
      <c r="K236" s="165">
        <f t="shared" ca="1" si="81"/>
        <v>0</v>
      </c>
      <c r="L236" s="165">
        <f t="shared" ca="1" si="82"/>
        <v>0</v>
      </c>
      <c r="M236" s="165">
        <f t="shared" ca="1" si="83"/>
        <v>0</v>
      </c>
      <c r="N236" s="165">
        <f t="shared" ca="1" si="84"/>
        <v>0</v>
      </c>
      <c r="O236" s="165">
        <f t="shared" ca="1" si="85"/>
        <v>0</v>
      </c>
      <c r="P236" s="165">
        <f t="shared" ca="1" si="86"/>
        <v>0</v>
      </c>
      <c r="Q236" s="165">
        <f t="shared" ca="1" si="87"/>
        <v>0</v>
      </c>
      <c r="R236" s="165">
        <f t="shared" ca="1" si="88"/>
        <v>0</v>
      </c>
      <c r="S236" s="165" t="str">
        <f t="shared" ca="1" si="89"/>
        <v/>
      </c>
      <c r="T236" s="168">
        <f t="shared" ca="1" si="94"/>
        <v>0</v>
      </c>
      <c r="U236" s="168">
        <f t="shared" ca="1" si="95"/>
        <v>0</v>
      </c>
      <c r="V236" s="168">
        <f t="shared" ca="1" si="96"/>
        <v>0</v>
      </c>
      <c r="W236" s="168">
        <f t="shared" ca="1" si="97"/>
        <v>0</v>
      </c>
      <c r="X236" s="165">
        <f t="shared" si="90"/>
        <v>10</v>
      </c>
      <c r="Y236" s="165" t="str">
        <f t="shared" ca="1" si="98"/>
        <v>Bridger Alishouse, 2 - Hot Springs 1/13/2018</v>
      </c>
      <c r="Z236" s="165" t="str">
        <f t="shared" ca="1" si="99"/>
        <v/>
      </c>
      <c r="AA236" s="225" t="str">
        <f>Season_Summary!$P$1</f>
        <v>2A BB</v>
      </c>
    </row>
    <row r="237" spans="1:27" x14ac:dyDescent="0.2">
      <c r="A237" s="165" t="str">
        <f t="shared" ca="1" si="91"/>
        <v>Landon Keever, 4</v>
      </c>
      <c r="B237" s="165" t="str">
        <f>Roster!$B$1</f>
        <v>Upton</v>
      </c>
      <c r="C237" s="165" t="str">
        <f t="shared" ca="1" si="92"/>
        <v>Hot Springs</v>
      </c>
      <c r="D237" s="175">
        <f t="shared" ca="1" si="93"/>
        <v>43113</v>
      </c>
      <c r="E237" s="165">
        <f t="shared" ca="1" si="75"/>
        <v>0</v>
      </c>
      <c r="F237" s="165">
        <f t="shared" ca="1" si="76"/>
        <v>0</v>
      </c>
      <c r="G237" s="165">
        <f t="shared" ca="1" si="77"/>
        <v>0</v>
      </c>
      <c r="H237" s="165">
        <f t="shared" ca="1" si="78"/>
        <v>0</v>
      </c>
      <c r="I237" s="165">
        <f t="shared" ca="1" si="79"/>
        <v>0</v>
      </c>
      <c r="J237" s="165">
        <f t="shared" ca="1" si="80"/>
        <v>0</v>
      </c>
      <c r="K237" s="165">
        <f t="shared" ca="1" si="81"/>
        <v>0</v>
      </c>
      <c r="L237" s="165">
        <f t="shared" ca="1" si="82"/>
        <v>0</v>
      </c>
      <c r="M237" s="165">
        <f t="shared" ca="1" si="83"/>
        <v>0</v>
      </c>
      <c r="N237" s="165">
        <f t="shared" ca="1" si="84"/>
        <v>0</v>
      </c>
      <c r="O237" s="165">
        <f t="shared" ca="1" si="85"/>
        <v>0</v>
      </c>
      <c r="P237" s="165">
        <f t="shared" ca="1" si="86"/>
        <v>0</v>
      </c>
      <c r="Q237" s="165">
        <f t="shared" ca="1" si="87"/>
        <v>0</v>
      </c>
      <c r="R237" s="165">
        <f t="shared" ca="1" si="88"/>
        <v>0</v>
      </c>
      <c r="S237" s="165" t="str">
        <f t="shared" ca="1" si="89"/>
        <v/>
      </c>
      <c r="T237" s="168">
        <f t="shared" ca="1" si="94"/>
        <v>0</v>
      </c>
      <c r="U237" s="168">
        <f t="shared" ca="1" si="95"/>
        <v>0</v>
      </c>
      <c r="V237" s="168">
        <f t="shared" ca="1" si="96"/>
        <v>0</v>
      </c>
      <c r="W237" s="168">
        <f t="shared" ca="1" si="97"/>
        <v>0</v>
      </c>
      <c r="X237" s="165">
        <f t="shared" si="90"/>
        <v>10</v>
      </c>
      <c r="Y237" s="165" t="str">
        <f t="shared" ca="1" si="98"/>
        <v>Landon Keever, 4 - Hot Springs 1/13/2018</v>
      </c>
      <c r="Z237" s="165" t="str">
        <f t="shared" ca="1" si="99"/>
        <v/>
      </c>
      <c r="AA237" s="225" t="str">
        <f>Season_Summary!$P$1</f>
        <v>2A BB</v>
      </c>
    </row>
    <row r="238" spans="1:27" x14ac:dyDescent="0.2">
      <c r="A238" s="165" t="str">
        <f t="shared" ca="1" si="91"/>
        <v>DJ Till, 4</v>
      </c>
      <c r="B238" s="165" t="str">
        <f>Roster!$B$1</f>
        <v>Upton</v>
      </c>
      <c r="C238" s="165" t="str">
        <f t="shared" ca="1" si="92"/>
        <v>Hot Springs</v>
      </c>
      <c r="D238" s="175">
        <f t="shared" ca="1" si="93"/>
        <v>43113</v>
      </c>
      <c r="E238" s="165">
        <f t="shared" ca="1" si="75"/>
        <v>0</v>
      </c>
      <c r="F238" s="165">
        <f t="shared" ca="1" si="76"/>
        <v>0</v>
      </c>
      <c r="G238" s="165">
        <f t="shared" ca="1" si="77"/>
        <v>0</v>
      </c>
      <c r="H238" s="165">
        <f t="shared" ca="1" si="78"/>
        <v>0</v>
      </c>
      <c r="I238" s="165">
        <f t="shared" ca="1" si="79"/>
        <v>0</v>
      </c>
      <c r="J238" s="165">
        <f t="shared" ca="1" si="80"/>
        <v>0</v>
      </c>
      <c r="K238" s="165">
        <f t="shared" ca="1" si="81"/>
        <v>0</v>
      </c>
      <c r="L238" s="165">
        <f t="shared" ca="1" si="82"/>
        <v>0</v>
      </c>
      <c r="M238" s="165">
        <f t="shared" ca="1" si="83"/>
        <v>0</v>
      </c>
      <c r="N238" s="165">
        <f t="shared" ca="1" si="84"/>
        <v>0</v>
      </c>
      <c r="O238" s="165">
        <f t="shared" ca="1" si="85"/>
        <v>0</v>
      </c>
      <c r="P238" s="165">
        <f t="shared" ca="1" si="86"/>
        <v>0</v>
      </c>
      <c r="Q238" s="165">
        <f t="shared" ca="1" si="87"/>
        <v>0</v>
      </c>
      <c r="R238" s="165">
        <f t="shared" ca="1" si="88"/>
        <v>0</v>
      </c>
      <c r="S238" s="165" t="str">
        <f t="shared" ca="1" si="89"/>
        <v/>
      </c>
      <c r="T238" s="168">
        <f t="shared" ca="1" si="94"/>
        <v>0</v>
      </c>
      <c r="U238" s="168">
        <f t="shared" ca="1" si="95"/>
        <v>0</v>
      </c>
      <c r="V238" s="168">
        <f t="shared" ca="1" si="96"/>
        <v>0</v>
      </c>
      <c r="W238" s="168">
        <f t="shared" ca="1" si="97"/>
        <v>0</v>
      </c>
      <c r="X238" s="165">
        <f t="shared" si="90"/>
        <v>10</v>
      </c>
      <c r="Y238" s="165" t="str">
        <f t="shared" ca="1" si="98"/>
        <v>DJ Till, 4 - Hot Springs 1/13/2018</v>
      </c>
      <c r="Z238" s="165" t="str">
        <f t="shared" ca="1" si="99"/>
        <v/>
      </c>
      <c r="AA238" s="225" t="str">
        <f>Season_Summary!$P$1</f>
        <v>2A BB</v>
      </c>
    </row>
    <row r="239" spans="1:27" x14ac:dyDescent="0.2">
      <c r="A239" s="165" t="str">
        <f t="shared" ca="1" si="91"/>
        <v xml:space="preserve">, </v>
      </c>
      <c r="B239" s="165" t="str">
        <f>Roster!$B$1</f>
        <v>Upton</v>
      </c>
      <c r="C239" s="165" t="str">
        <f t="shared" ca="1" si="92"/>
        <v>Hot Springs</v>
      </c>
      <c r="D239" s="175">
        <f t="shared" ca="1" si="93"/>
        <v>43113</v>
      </c>
      <c r="E239" s="165">
        <f t="shared" ca="1" si="75"/>
        <v>0</v>
      </c>
      <c r="F239" s="165">
        <f t="shared" ca="1" si="76"/>
        <v>0</v>
      </c>
      <c r="G239" s="165">
        <f t="shared" ca="1" si="77"/>
        <v>0</v>
      </c>
      <c r="H239" s="165">
        <f t="shared" ca="1" si="78"/>
        <v>0</v>
      </c>
      <c r="I239" s="165">
        <f t="shared" ca="1" si="79"/>
        <v>0</v>
      </c>
      <c r="J239" s="165">
        <f t="shared" ca="1" si="80"/>
        <v>0</v>
      </c>
      <c r="K239" s="165">
        <f t="shared" ca="1" si="81"/>
        <v>0</v>
      </c>
      <c r="L239" s="165">
        <f t="shared" ca="1" si="82"/>
        <v>0</v>
      </c>
      <c r="M239" s="165">
        <f t="shared" ca="1" si="83"/>
        <v>0</v>
      </c>
      <c r="N239" s="165">
        <f t="shared" ca="1" si="84"/>
        <v>0</v>
      </c>
      <c r="O239" s="165">
        <f t="shared" ca="1" si="85"/>
        <v>0</v>
      </c>
      <c r="P239" s="165">
        <f t="shared" ca="1" si="86"/>
        <v>0</v>
      </c>
      <c r="Q239" s="165">
        <f t="shared" ca="1" si="87"/>
        <v>0</v>
      </c>
      <c r="R239" s="165">
        <f t="shared" ca="1" si="88"/>
        <v>0</v>
      </c>
      <c r="S239" s="165" t="str">
        <f t="shared" ca="1" si="89"/>
        <v/>
      </c>
      <c r="T239" s="168">
        <f t="shared" ca="1" si="94"/>
        <v>0</v>
      </c>
      <c r="U239" s="168">
        <f t="shared" ca="1" si="95"/>
        <v>0</v>
      </c>
      <c r="V239" s="168">
        <f t="shared" ca="1" si="96"/>
        <v>0</v>
      </c>
      <c r="W239" s="168">
        <f t="shared" ca="1" si="97"/>
        <v>0</v>
      </c>
      <c r="X239" s="165">
        <f t="shared" si="90"/>
        <v>10</v>
      </c>
      <c r="Y239" s="165" t="str">
        <f t="shared" ca="1" si="98"/>
        <v>,  - Hot Springs 1/13/2018</v>
      </c>
      <c r="Z239" s="165" t="str">
        <f t="shared" ca="1" si="99"/>
        <v/>
      </c>
      <c r="AA239" s="225" t="str">
        <f>Season_Summary!$P$1</f>
        <v>2A BB</v>
      </c>
    </row>
    <row r="240" spans="1:27" x14ac:dyDescent="0.2">
      <c r="A240" s="165" t="str">
        <f t="shared" ca="1" si="91"/>
        <v xml:space="preserve">, </v>
      </c>
      <c r="B240" s="165" t="str">
        <f>Roster!$B$1</f>
        <v>Upton</v>
      </c>
      <c r="C240" s="165" t="str">
        <f t="shared" ca="1" si="92"/>
        <v>Hot Springs</v>
      </c>
      <c r="D240" s="175">
        <f t="shared" ca="1" si="93"/>
        <v>43113</v>
      </c>
      <c r="E240" s="165">
        <f t="shared" ca="1" si="75"/>
        <v>0</v>
      </c>
      <c r="F240" s="165">
        <f t="shared" ca="1" si="76"/>
        <v>0</v>
      </c>
      <c r="G240" s="165">
        <f t="shared" ca="1" si="77"/>
        <v>0</v>
      </c>
      <c r="H240" s="165">
        <f t="shared" ca="1" si="78"/>
        <v>0</v>
      </c>
      <c r="I240" s="165">
        <f t="shared" ca="1" si="79"/>
        <v>0</v>
      </c>
      <c r="J240" s="165">
        <f t="shared" ca="1" si="80"/>
        <v>0</v>
      </c>
      <c r="K240" s="165">
        <f t="shared" ca="1" si="81"/>
        <v>0</v>
      </c>
      <c r="L240" s="165">
        <f t="shared" ca="1" si="82"/>
        <v>0</v>
      </c>
      <c r="M240" s="165">
        <f t="shared" ca="1" si="83"/>
        <v>0</v>
      </c>
      <c r="N240" s="165">
        <f t="shared" ca="1" si="84"/>
        <v>0</v>
      </c>
      <c r="O240" s="165">
        <f t="shared" ca="1" si="85"/>
        <v>0</v>
      </c>
      <c r="P240" s="165">
        <f t="shared" ca="1" si="86"/>
        <v>0</v>
      </c>
      <c r="Q240" s="165">
        <f t="shared" ca="1" si="87"/>
        <v>0</v>
      </c>
      <c r="R240" s="165">
        <f t="shared" ca="1" si="88"/>
        <v>0</v>
      </c>
      <c r="S240" s="165" t="str">
        <f t="shared" ca="1" si="89"/>
        <v/>
      </c>
      <c r="T240" s="168">
        <f t="shared" ca="1" si="94"/>
        <v>0</v>
      </c>
      <c r="U240" s="168">
        <f t="shared" ca="1" si="95"/>
        <v>0</v>
      </c>
      <c r="V240" s="168">
        <f t="shared" ca="1" si="96"/>
        <v>0</v>
      </c>
      <c r="W240" s="168">
        <f t="shared" ca="1" si="97"/>
        <v>0</v>
      </c>
      <c r="X240" s="165">
        <f t="shared" si="90"/>
        <v>10</v>
      </c>
      <c r="Y240" s="165" t="str">
        <f t="shared" ca="1" si="98"/>
        <v>,  - Hot Springs 1/13/2018</v>
      </c>
      <c r="Z240" s="165" t="str">
        <f t="shared" ca="1" si="99"/>
        <v/>
      </c>
      <c r="AA240" s="225" t="str">
        <f>Season_Summary!$P$1</f>
        <v>2A BB</v>
      </c>
    </row>
    <row r="241" spans="1:27" x14ac:dyDescent="0.2">
      <c r="A241" s="165" t="str">
        <f t="shared" ca="1" si="91"/>
        <v xml:space="preserve">, </v>
      </c>
      <c r="B241" s="165" t="str">
        <f>Roster!$B$1</f>
        <v>Upton</v>
      </c>
      <c r="C241" s="165" t="str">
        <f t="shared" ca="1" si="92"/>
        <v>Hot Springs</v>
      </c>
      <c r="D241" s="175">
        <f t="shared" ca="1" si="93"/>
        <v>43113</v>
      </c>
      <c r="E241" s="165">
        <f t="shared" ca="1" si="75"/>
        <v>0</v>
      </c>
      <c r="F241" s="165">
        <f t="shared" ca="1" si="76"/>
        <v>0</v>
      </c>
      <c r="G241" s="165">
        <f t="shared" ca="1" si="77"/>
        <v>0</v>
      </c>
      <c r="H241" s="165">
        <f t="shared" ca="1" si="78"/>
        <v>0</v>
      </c>
      <c r="I241" s="165">
        <f t="shared" ca="1" si="79"/>
        <v>0</v>
      </c>
      <c r="J241" s="165">
        <f t="shared" ca="1" si="80"/>
        <v>0</v>
      </c>
      <c r="K241" s="165">
        <f t="shared" ca="1" si="81"/>
        <v>0</v>
      </c>
      <c r="L241" s="165">
        <f t="shared" ca="1" si="82"/>
        <v>0</v>
      </c>
      <c r="M241" s="165">
        <f t="shared" ca="1" si="83"/>
        <v>0</v>
      </c>
      <c r="N241" s="165">
        <f t="shared" ca="1" si="84"/>
        <v>0</v>
      </c>
      <c r="O241" s="165">
        <f t="shared" ca="1" si="85"/>
        <v>0</v>
      </c>
      <c r="P241" s="165">
        <f t="shared" ca="1" si="86"/>
        <v>0</v>
      </c>
      <c r="Q241" s="165">
        <f t="shared" ca="1" si="87"/>
        <v>0</v>
      </c>
      <c r="R241" s="165">
        <f t="shared" ca="1" si="88"/>
        <v>0</v>
      </c>
      <c r="S241" s="165" t="str">
        <f t="shared" ca="1" si="89"/>
        <v/>
      </c>
      <c r="T241" s="168">
        <f t="shared" ca="1" si="94"/>
        <v>0</v>
      </c>
      <c r="U241" s="168">
        <f t="shared" ca="1" si="95"/>
        <v>0</v>
      </c>
      <c r="V241" s="168">
        <f t="shared" ca="1" si="96"/>
        <v>0</v>
      </c>
      <c r="W241" s="168">
        <f t="shared" ca="1" si="97"/>
        <v>0</v>
      </c>
      <c r="X241" s="165">
        <f t="shared" si="90"/>
        <v>10</v>
      </c>
      <c r="Y241" s="165" t="str">
        <f t="shared" ca="1" si="98"/>
        <v>,  - Hot Springs 1/13/2018</v>
      </c>
      <c r="Z241" s="165" t="str">
        <f t="shared" ca="1" si="99"/>
        <v/>
      </c>
      <c r="AA241" s="225" t="str">
        <f>Season_Summary!$P$1</f>
        <v>2A BB</v>
      </c>
    </row>
    <row r="242" spans="1:27" x14ac:dyDescent="0.2">
      <c r="A242" s="165" t="str">
        <f t="shared" ca="1" si="91"/>
        <v xml:space="preserve">, </v>
      </c>
      <c r="B242" s="165" t="str">
        <f>Roster!$B$1</f>
        <v>Upton</v>
      </c>
      <c r="C242" s="165" t="str">
        <f t="shared" ca="1" si="92"/>
        <v>Hot Springs</v>
      </c>
      <c r="D242" s="175">
        <f t="shared" ca="1" si="93"/>
        <v>43113</v>
      </c>
      <c r="E242" s="165">
        <f t="shared" ca="1" si="75"/>
        <v>0</v>
      </c>
      <c r="F242" s="165">
        <f t="shared" ca="1" si="76"/>
        <v>0</v>
      </c>
      <c r="G242" s="165">
        <f t="shared" ca="1" si="77"/>
        <v>0</v>
      </c>
      <c r="H242" s="165">
        <f t="shared" ca="1" si="78"/>
        <v>0</v>
      </c>
      <c r="I242" s="165">
        <f t="shared" ca="1" si="79"/>
        <v>0</v>
      </c>
      <c r="J242" s="165">
        <f t="shared" ca="1" si="80"/>
        <v>0</v>
      </c>
      <c r="K242" s="165">
        <f t="shared" ca="1" si="81"/>
        <v>0</v>
      </c>
      <c r="L242" s="165">
        <f t="shared" ca="1" si="82"/>
        <v>0</v>
      </c>
      <c r="M242" s="165">
        <f t="shared" ca="1" si="83"/>
        <v>0</v>
      </c>
      <c r="N242" s="165">
        <f t="shared" ca="1" si="84"/>
        <v>0</v>
      </c>
      <c r="O242" s="165">
        <f t="shared" ca="1" si="85"/>
        <v>0</v>
      </c>
      <c r="P242" s="165">
        <f t="shared" ca="1" si="86"/>
        <v>0</v>
      </c>
      <c r="Q242" s="165">
        <f t="shared" ca="1" si="87"/>
        <v>0</v>
      </c>
      <c r="R242" s="165">
        <f t="shared" ca="1" si="88"/>
        <v>0</v>
      </c>
      <c r="S242" s="165" t="str">
        <f t="shared" ca="1" si="89"/>
        <v/>
      </c>
      <c r="T242" s="168">
        <f t="shared" ca="1" si="94"/>
        <v>0</v>
      </c>
      <c r="U242" s="168">
        <f t="shared" ca="1" si="95"/>
        <v>0</v>
      </c>
      <c r="V242" s="168">
        <f t="shared" ca="1" si="96"/>
        <v>0</v>
      </c>
      <c r="W242" s="168">
        <f t="shared" ca="1" si="97"/>
        <v>0</v>
      </c>
      <c r="X242" s="165">
        <f t="shared" si="90"/>
        <v>10</v>
      </c>
      <c r="Y242" s="165" t="str">
        <f t="shared" ca="1" si="98"/>
        <v>,  - Hot Springs 1/13/2018</v>
      </c>
      <c r="Z242" s="165" t="str">
        <f t="shared" ca="1" si="99"/>
        <v/>
      </c>
      <c r="AA242" s="225" t="str">
        <f>Season_Summary!$P$1</f>
        <v>2A BB</v>
      </c>
    </row>
    <row r="243" spans="1:27" x14ac:dyDescent="0.2">
      <c r="A243" s="165" t="str">
        <f t="shared" ca="1" si="91"/>
        <v xml:space="preserve">, </v>
      </c>
      <c r="B243" s="165" t="str">
        <f>Roster!$B$1</f>
        <v>Upton</v>
      </c>
      <c r="C243" s="165" t="str">
        <f t="shared" ca="1" si="92"/>
        <v>Hot Springs</v>
      </c>
      <c r="D243" s="175">
        <f t="shared" ca="1" si="93"/>
        <v>43113</v>
      </c>
      <c r="E243" s="165">
        <f t="shared" ca="1" si="75"/>
        <v>0</v>
      </c>
      <c r="F243" s="165">
        <f t="shared" ca="1" si="76"/>
        <v>0</v>
      </c>
      <c r="G243" s="165">
        <f t="shared" ca="1" si="77"/>
        <v>0</v>
      </c>
      <c r="H243" s="165">
        <f t="shared" ca="1" si="78"/>
        <v>0</v>
      </c>
      <c r="I243" s="165">
        <f t="shared" ca="1" si="79"/>
        <v>0</v>
      </c>
      <c r="J243" s="165">
        <f t="shared" ca="1" si="80"/>
        <v>0</v>
      </c>
      <c r="K243" s="165">
        <f t="shared" ca="1" si="81"/>
        <v>0</v>
      </c>
      <c r="L243" s="165">
        <f t="shared" ca="1" si="82"/>
        <v>0</v>
      </c>
      <c r="M243" s="165">
        <f t="shared" ca="1" si="83"/>
        <v>0</v>
      </c>
      <c r="N243" s="165">
        <f t="shared" ca="1" si="84"/>
        <v>0</v>
      </c>
      <c r="O243" s="165">
        <f t="shared" ca="1" si="85"/>
        <v>0</v>
      </c>
      <c r="P243" s="165">
        <f t="shared" ca="1" si="86"/>
        <v>0</v>
      </c>
      <c r="Q243" s="165">
        <f t="shared" ca="1" si="87"/>
        <v>0</v>
      </c>
      <c r="R243" s="165">
        <f t="shared" ca="1" si="88"/>
        <v>0</v>
      </c>
      <c r="S243" s="165" t="str">
        <f t="shared" ca="1" si="89"/>
        <v/>
      </c>
      <c r="T243" s="168">
        <f t="shared" ca="1" si="94"/>
        <v>0</v>
      </c>
      <c r="U243" s="168">
        <f t="shared" ca="1" si="95"/>
        <v>0</v>
      </c>
      <c r="V243" s="168">
        <f t="shared" ca="1" si="96"/>
        <v>0</v>
      </c>
      <c r="W243" s="168">
        <f t="shared" ca="1" si="97"/>
        <v>0</v>
      </c>
      <c r="X243" s="165">
        <f t="shared" si="90"/>
        <v>10</v>
      </c>
      <c r="Y243" s="165" t="str">
        <f t="shared" ca="1" si="98"/>
        <v>,  - Hot Springs 1/13/2018</v>
      </c>
      <c r="Z243" s="165" t="str">
        <f t="shared" ca="1" si="99"/>
        <v/>
      </c>
      <c r="AA243" s="225" t="str">
        <f>Season_Summary!$P$1</f>
        <v>2A BB</v>
      </c>
    </row>
    <row r="244" spans="1:27" x14ac:dyDescent="0.2">
      <c r="A244" s="165" t="str">
        <f t="shared" ca="1" si="91"/>
        <v xml:space="preserve">, </v>
      </c>
      <c r="B244" s="165" t="str">
        <f>Roster!$B$1</f>
        <v>Upton</v>
      </c>
      <c r="C244" s="165" t="str">
        <f t="shared" ca="1" si="92"/>
        <v>Hot Springs</v>
      </c>
      <c r="D244" s="175">
        <f t="shared" ca="1" si="93"/>
        <v>43113</v>
      </c>
      <c r="E244" s="165">
        <f t="shared" ca="1" si="75"/>
        <v>0</v>
      </c>
      <c r="F244" s="165">
        <f t="shared" ca="1" si="76"/>
        <v>0</v>
      </c>
      <c r="G244" s="165">
        <f t="shared" ca="1" si="77"/>
        <v>0</v>
      </c>
      <c r="H244" s="165">
        <f t="shared" ca="1" si="78"/>
        <v>0</v>
      </c>
      <c r="I244" s="165">
        <f t="shared" ca="1" si="79"/>
        <v>0</v>
      </c>
      <c r="J244" s="165">
        <f t="shared" ca="1" si="80"/>
        <v>0</v>
      </c>
      <c r="K244" s="165">
        <f t="shared" ca="1" si="81"/>
        <v>0</v>
      </c>
      <c r="L244" s="165">
        <f t="shared" ca="1" si="82"/>
        <v>0</v>
      </c>
      <c r="M244" s="165">
        <f t="shared" ca="1" si="83"/>
        <v>0</v>
      </c>
      <c r="N244" s="165">
        <f t="shared" ca="1" si="84"/>
        <v>0</v>
      </c>
      <c r="O244" s="165">
        <f t="shared" ca="1" si="85"/>
        <v>0</v>
      </c>
      <c r="P244" s="165">
        <f t="shared" ca="1" si="86"/>
        <v>0</v>
      </c>
      <c r="Q244" s="165">
        <f t="shared" ca="1" si="87"/>
        <v>0</v>
      </c>
      <c r="R244" s="165">
        <f t="shared" ca="1" si="88"/>
        <v>0</v>
      </c>
      <c r="S244" s="165" t="str">
        <f t="shared" ca="1" si="89"/>
        <v/>
      </c>
      <c r="T244" s="168">
        <f t="shared" ca="1" si="94"/>
        <v>0</v>
      </c>
      <c r="U244" s="168">
        <f t="shared" ca="1" si="95"/>
        <v>0</v>
      </c>
      <c r="V244" s="168">
        <f t="shared" ca="1" si="96"/>
        <v>0</v>
      </c>
      <c r="W244" s="168">
        <f t="shared" ca="1" si="97"/>
        <v>0</v>
      </c>
      <c r="X244" s="165">
        <f t="shared" si="90"/>
        <v>10</v>
      </c>
      <c r="Y244" s="165" t="str">
        <f t="shared" ca="1" si="98"/>
        <v>,  - Hot Springs 1/13/2018</v>
      </c>
      <c r="Z244" s="165" t="str">
        <f t="shared" ca="1" si="99"/>
        <v/>
      </c>
      <c r="AA244" s="225" t="str">
        <f>Season_Summary!$P$1</f>
        <v>2A BB</v>
      </c>
    </row>
    <row r="245" spans="1:27" x14ac:dyDescent="0.2">
      <c r="A245" s="165" t="str">
        <f t="shared" ca="1" si="91"/>
        <v xml:space="preserve">, </v>
      </c>
      <c r="B245" s="165" t="str">
        <f>Roster!$B$1</f>
        <v>Upton</v>
      </c>
      <c r="C245" s="165" t="str">
        <f t="shared" ca="1" si="92"/>
        <v>Hot Springs</v>
      </c>
      <c r="D245" s="175">
        <f t="shared" ca="1" si="93"/>
        <v>43113</v>
      </c>
      <c r="E245" s="165">
        <f t="shared" ca="1" si="75"/>
        <v>0</v>
      </c>
      <c r="F245" s="165">
        <f t="shared" ca="1" si="76"/>
        <v>0</v>
      </c>
      <c r="G245" s="165">
        <f t="shared" ca="1" si="77"/>
        <v>0</v>
      </c>
      <c r="H245" s="165">
        <f t="shared" ca="1" si="78"/>
        <v>0</v>
      </c>
      <c r="I245" s="165">
        <f t="shared" ca="1" si="79"/>
        <v>0</v>
      </c>
      <c r="J245" s="165">
        <f t="shared" ca="1" si="80"/>
        <v>0</v>
      </c>
      <c r="K245" s="165">
        <f t="shared" ca="1" si="81"/>
        <v>0</v>
      </c>
      <c r="L245" s="165">
        <f t="shared" ca="1" si="82"/>
        <v>0</v>
      </c>
      <c r="M245" s="165">
        <f t="shared" ca="1" si="83"/>
        <v>0</v>
      </c>
      <c r="N245" s="165">
        <f t="shared" ca="1" si="84"/>
        <v>0</v>
      </c>
      <c r="O245" s="165">
        <f t="shared" ca="1" si="85"/>
        <v>0</v>
      </c>
      <c r="P245" s="165">
        <f t="shared" ca="1" si="86"/>
        <v>0</v>
      </c>
      <c r="Q245" s="165">
        <f t="shared" ca="1" si="87"/>
        <v>0</v>
      </c>
      <c r="R245" s="165">
        <f t="shared" ca="1" si="88"/>
        <v>0</v>
      </c>
      <c r="S245" s="165" t="str">
        <f t="shared" ca="1" si="89"/>
        <v/>
      </c>
      <c r="T245" s="168">
        <f t="shared" ca="1" si="94"/>
        <v>0</v>
      </c>
      <c r="U245" s="168">
        <f t="shared" ca="1" si="95"/>
        <v>0</v>
      </c>
      <c r="V245" s="168">
        <f t="shared" ca="1" si="96"/>
        <v>0</v>
      </c>
      <c r="W245" s="168">
        <f t="shared" ca="1" si="97"/>
        <v>0</v>
      </c>
      <c r="X245" s="165">
        <f t="shared" si="90"/>
        <v>10</v>
      </c>
      <c r="Y245" s="165" t="str">
        <f t="shared" ca="1" si="98"/>
        <v>,  - Hot Springs 1/13/2018</v>
      </c>
      <c r="Z245" s="165" t="str">
        <f t="shared" ca="1" si="99"/>
        <v/>
      </c>
      <c r="AA245" s="225" t="str">
        <f>Season_Summary!$P$1</f>
        <v>2A BB</v>
      </c>
    </row>
    <row r="246" spans="1:27" x14ac:dyDescent="0.2">
      <c r="A246" s="165" t="str">
        <f t="shared" ca="1" si="91"/>
        <v xml:space="preserve">Team, </v>
      </c>
      <c r="B246" s="165" t="str">
        <f>Roster!$B$1</f>
        <v>Upton</v>
      </c>
      <c r="C246" s="165" t="str">
        <f t="shared" ca="1" si="92"/>
        <v>Hot Springs</v>
      </c>
      <c r="D246" s="175">
        <f t="shared" ca="1" si="93"/>
        <v>43113</v>
      </c>
      <c r="E246" s="165">
        <f t="shared" ca="1" si="75"/>
        <v>1</v>
      </c>
      <c r="F246" s="165">
        <f t="shared" ca="1" si="76"/>
        <v>0</v>
      </c>
      <c r="G246" s="165">
        <f t="shared" ca="1" si="77"/>
        <v>0</v>
      </c>
      <c r="H246" s="165">
        <f t="shared" ca="1" si="78"/>
        <v>0</v>
      </c>
      <c r="I246" s="165">
        <f t="shared" ca="1" si="79"/>
        <v>0</v>
      </c>
      <c r="J246" s="165">
        <f t="shared" ca="1" si="80"/>
        <v>0</v>
      </c>
      <c r="K246" s="165">
        <f t="shared" ca="1" si="81"/>
        <v>0</v>
      </c>
      <c r="L246" s="165">
        <f t="shared" ca="1" si="82"/>
        <v>1</v>
      </c>
      <c r="M246" s="165">
        <f t="shared" ca="1" si="83"/>
        <v>4</v>
      </c>
      <c r="N246" s="165">
        <f t="shared" ca="1" si="84"/>
        <v>0</v>
      </c>
      <c r="O246" s="165">
        <f t="shared" ca="1" si="85"/>
        <v>0</v>
      </c>
      <c r="P246" s="165">
        <f t="shared" ca="1" si="86"/>
        <v>0</v>
      </c>
      <c r="Q246" s="165">
        <f t="shared" ca="1" si="87"/>
        <v>0</v>
      </c>
      <c r="R246" s="165">
        <f t="shared" ca="1" si="88"/>
        <v>0</v>
      </c>
      <c r="S246" s="165" t="str">
        <f t="shared" ca="1" si="89"/>
        <v/>
      </c>
      <c r="T246" s="168">
        <f t="shared" ca="1" si="94"/>
        <v>0</v>
      </c>
      <c r="U246" s="168">
        <f t="shared" ca="1" si="95"/>
        <v>0</v>
      </c>
      <c r="V246" s="168">
        <f t="shared" ca="1" si="96"/>
        <v>0</v>
      </c>
      <c r="W246" s="168">
        <f t="shared" ca="1" si="97"/>
        <v>0</v>
      </c>
      <c r="X246" s="165">
        <f t="shared" si="90"/>
        <v>10</v>
      </c>
      <c r="Y246" s="165" t="str">
        <f t="shared" ca="1" si="98"/>
        <v>Team,  - Hot Springs 1/13/2018</v>
      </c>
      <c r="Z246" s="165" t="str">
        <f t="shared" ca="1" si="99"/>
        <v/>
      </c>
      <c r="AA246" s="225" t="str">
        <f>Season_Summary!$P$1</f>
        <v>2A BB</v>
      </c>
    </row>
    <row r="247" spans="1:27" x14ac:dyDescent="0.2">
      <c r="A247" s="165" t="str">
        <f t="shared" ca="1" si="91"/>
        <v>Payton Watt, 24</v>
      </c>
      <c r="B247" s="165" t="str">
        <f>Roster!$B$1</f>
        <v>Upton</v>
      </c>
      <c r="C247" s="165" t="str">
        <f t="shared" ca="1" si="92"/>
        <v>Moorcroft</v>
      </c>
      <c r="D247" s="175">
        <f t="shared" ca="1" si="93"/>
        <v>43118</v>
      </c>
      <c r="E247" s="165">
        <f t="shared" ca="1" si="75"/>
        <v>1</v>
      </c>
      <c r="F247" s="165">
        <f t="shared" ca="1" si="76"/>
        <v>1</v>
      </c>
      <c r="G247" s="165">
        <f t="shared" ca="1" si="77"/>
        <v>5</v>
      </c>
      <c r="H247" s="165">
        <f t="shared" ca="1" si="78"/>
        <v>6</v>
      </c>
      <c r="I247" s="165">
        <f t="shared" ca="1" si="79"/>
        <v>11</v>
      </c>
      <c r="J247" s="165">
        <f t="shared" ca="1" si="80"/>
        <v>1</v>
      </c>
      <c r="K247" s="165">
        <f t="shared" ca="1" si="81"/>
        <v>5</v>
      </c>
      <c r="L247" s="165">
        <f t="shared" ca="1" si="82"/>
        <v>1</v>
      </c>
      <c r="M247" s="165">
        <f t="shared" ca="1" si="83"/>
        <v>2</v>
      </c>
      <c r="N247" s="165">
        <f t="shared" ca="1" si="84"/>
        <v>2</v>
      </c>
      <c r="O247" s="165">
        <f t="shared" ca="1" si="85"/>
        <v>0</v>
      </c>
      <c r="P247" s="165">
        <f t="shared" ca="1" si="86"/>
        <v>0</v>
      </c>
      <c r="Q247" s="165">
        <f t="shared" ca="1" si="87"/>
        <v>2</v>
      </c>
      <c r="R247" s="165">
        <f t="shared" ca="1" si="88"/>
        <v>0</v>
      </c>
      <c r="S247" s="165">
        <f t="shared" ca="1" si="89"/>
        <v>16</v>
      </c>
      <c r="T247" s="168">
        <f t="shared" ca="1" si="94"/>
        <v>0.2</v>
      </c>
      <c r="U247" s="168">
        <f t="shared" ca="1" si="95"/>
        <v>0.54545454545454541</v>
      </c>
      <c r="V247" s="168">
        <f t="shared" ca="1" si="96"/>
        <v>0.2</v>
      </c>
      <c r="W247" s="168">
        <f t="shared" ca="1" si="97"/>
        <v>0.4375</v>
      </c>
      <c r="X247" s="165">
        <f t="shared" si="90"/>
        <v>11</v>
      </c>
      <c r="Y247" s="165" t="str">
        <f t="shared" ca="1" si="98"/>
        <v>Payton Watt, 24 - Moorcroft 1/18/2018</v>
      </c>
      <c r="Z247" s="165" t="str">
        <f t="shared" ca="1" si="99"/>
        <v>R</v>
      </c>
      <c r="AA247" s="225" t="str">
        <f>Season_Summary!$P$1</f>
        <v>2A BB</v>
      </c>
    </row>
    <row r="248" spans="1:27" x14ac:dyDescent="0.2">
      <c r="A248" s="165" t="str">
        <f t="shared" ca="1" si="91"/>
        <v>Dillon Barritt, 20</v>
      </c>
      <c r="B248" s="165" t="str">
        <f>Roster!$B$1</f>
        <v>Upton</v>
      </c>
      <c r="C248" s="165" t="str">
        <f t="shared" ca="1" si="92"/>
        <v>Moorcroft</v>
      </c>
      <c r="D248" s="175">
        <f t="shared" ca="1" si="93"/>
        <v>43118</v>
      </c>
      <c r="E248" s="165">
        <f t="shared" ca="1" si="75"/>
        <v>1</v>
      </c>
      <c r="F248" s="165">
        <f t="shared" ca="1" si="76"/>
        <v>3</v>
      </c>
      <c r="G248" s="165">
        <f t="shared" ca="1" si="77"/>
        <v>7</v>
      </c>
      <c r="H248" s="165">
        <f t="shared" ca="1" si="78"/>
        <v>1</v>
      </c>
      <c r="I248" s="165">
        <f t="shared" ca="1" si="79"/>
        <v>3</v>
      </c>
      <c r="J248" s="165">
        <f t="shared" ca="1" si="80"/>
        <v>0</v>
      </c>
      <c r="K248" s="165">
        <f t="shared" ca="1" si="81"/>
        <v>0</v>
      </c>
      <c r="L248" s="165">
        <f t="shared" ca="1" si="82"/>
        <v>2</v>
      </c>
      <c r="M248" s="165">
        <f t="shared" ca="1" si="83"/>
        <v>4</v>
      </c>
      <c r="N248" s="165">
        <f t="shared" ca="1" si="84"/>
        <v>1</v>
      </c>
      <c r="O248" s="165">
        <f t="shared" ca="1" si="85"/>
        <v>2</v>
      </c>
      <c r="P248" s="165">
        <f t="shared" ca="1" si="86"/>
        <v>0</v>
      </c>
      <c r="Q248" s="165">
        <f t="shared" ca="1" si="87"/>
        <v>0</v>
      </c>
      <c r="R248" s="165">
        <f t="shared" ca="1" si="88"/>
        <v>0</v>
      </c>
      <c r="S248" s="165">
        <f t="shared" ca="1" si="89"/>
        <v>11</v>
      </c>
      <c r="T248" s="168">
        <f t="shared" ca="1" si="94"/>
        <v>0.42857142857142855</v>
      </c>
      <c r="U248" s="168">
        <f t="shared" ca="1" si="95"/>
        <v>0</v>
      </c>
      <c r="V248" s="168">
        <f t="shared" ca="1" si="96"/>
        <v>0</v>
      </c>
      <c r="W248" s="168">
        <f t="shared" ca="1" si="97"/>
        <v>0.4</v>
      </c>
      <c r="X248" s="165">
        <f t="shared" si="90"/>
        <v>11</v>
      </c>
      <c r="Y248" s="165" t="str">
        <f t="shared" ca="1" si="98"/>
        <v>Dillon Barritt, 20 - Moorcroft 1/18/2018</v>
      </c>
      <c r="Z248" s="165" t="str">
        <f t="shared" ca="1" si="99"/>
        <v>R</v>
      </c>
      <c r="AA248" s="225" t="str">
        <f>Season_Summary!$P$1</f>
        <v>2A BB</v>
      </c>
    </row>
    <row r="249" spans="1:27" x14ac:dyDescent="0.2">
      <c r="A249" s="165" t="str">
        <f t="shared" ca="1" si="91"/>
        <v>Dawson Butts, 14</v>
      </c>
      <c r="B249" s="165" t="str">
        <f>Roster!$B$1</f>
        <v>Upton</v>
      </c>
      <c r="C249" s="165" t="str">
        <f t="shared" ca="1" si="92"/>
        <v>Moorcroft</v>
      </c>
      <c r="D249" s="175">
        <f t="shared" ca="1" si="93"/>
        <v>43118</v>
      </c>
      <c r="E249" s="165">
        <f t="shared" ca="1" si="75"/>
        <v>1</v>
      </c>
      <c r="F249" s="165">
        <f t="shared" ca="1" si="76"/>
        <v>0</v>
      </c>
      <c r="G249" s="165">
        <f t="shared" ca="1" si="77"/>
        <v>0</v>
      </c>
      <c r="H249" s="165">
        <f t="shared" ca="1" si="78"/>
        <v>2</v>
      </c>
      <c r="I249" s="165">
        <f t="shared" ca="1" si="79"/>
        <v>3</v>
      </c>
      <c r="J249" s="165">
        <f t="shared" ca="1" si="80"/>
        <v>0</v>
      </c>
      <c r="K249" s="165">
        <f t="shared" ca="1" si="81"/>
        <v>0</v>
      </c>
      <c r="L249" s="165">
        <f t="shared" ca="1" si="82"/>
        <v>0</v>
      </c>
      <c r="M249" s="165">
        <f t="shared" ca="1" si="83"/>
        <v>5</v>
      </c>
      <c r="N249" s="165">
        <f t="shared" ca="1" si="84"/>
        <v>5</v>
      </c>
      <c r="O249" s="165">
        <f t="shared" ca="1" si="85"/>
        <v>3</v>
      </c>
      <c r="P249" s="165">
        <f t="shared" ca="1" si="86"/>
        <v>0</v>
      </c>
      <c r="Q249" s="165">
        <f t="shared" ca="1" si="87"/>
        <v>0</v>
      </c>
      <c r="R249" s="165">
        <f t="shared" ca="1" si="88"/>
        <v>0</v>
      </c>
      <c r="S249" s="165">
        <f t="shared" ca="1" si="89"/>
        <v>4</v>
      </c>
      <c r="T249" s="168">
        <f t="shared" ca="1" si="94"/>
        <v>0</v>
      </c>
      <c r="U249" s="168">
        <f t="shared" ca="1" si="95"/>
        <v>0</v>
      </c>
      <c r="V249" s="168">
        <f t="shared" ca="1" si="96"/>
        <v>0</v>
      </c>
      <c r="W249" s="168">
        <f t="shared" ca="1" si="97"/>
        <v>0</v>
      </c>
      <c r="X249" s="165">
        <f t="shared" si="90"/>
        <v>11</v>
      </c>
      <c r="Y249" s="165" t="str">
        <f t="shared" ca="1" si="98"/>
        <v>Dawson Butts, 14 - Moorcroft 1/18/2018</v>
      </c>
      <c r="Z249" s="165" t="str">
        <f t="shared" ca="1" si="99"/>
        <v>R</v>
      </c>
      <c r="AA249" s="225" t="str">
        <f>Season_Summary!$P$1</f>
        <v>2A BB</v>
      </c>
    </row>
    <row r="250" spans="1:27" x14ac:dyDescent="0.2">
      <c r="A250" s="165" t="str">
        <f t="shared" ca="1" si="91"/>
        <v>Jayden Caylor, 12</v>
      </c>
      <c r="B250" s="165" t="str">
        <f>Roster!$B$1</f>
        <v>Upton</v>
      </c>
      <c r="C250" s="165" t="str">
        <f t="shared" ca="1" si="92"/>
        <v>Moorcroft</v>
      </c>
      <c r="D250" s="175">
        <f t="shared" ca="1" si="93"/>
        <v>43118</v>
      </c>
      <c r="E250" s="165">
        <f t="shared" ca="1" si="75"/>
        <v>1</v>
      </c>
      <c r="F250" s="165">
        <f t="shared" ca="1" si="76"/>
        <v>1</v>
      </c>
      <c r="G250" s="165">
        <f t="shared" ca="1" si="77"/>
        <v>1</v>
      </c>
      <c r="H250" s="165">
        <f t="shared" ca="1" si="78"/>
        <v>7</v>
      </c>
      <c r="I250" s="165">
        <f t="shared" ca="1" si="79"/>
        <v>10</v>
      </c>
      <c r="J250" s="165">
        <f t="shared" ca="1" si="80"/>
        <v>1</v>
      </c>
      <c r="K250" s="165">
        <f t="shared" ca="1" si="81"/>
        <v>1</v>
      </c>
      <c r="L250" s="165">
        <f t="shared" ca="1" si="82"/>
        <v>3</v>
      </c>
      <c r="M250" s="165">
        <f t="shared" ca="1" si="83"/>
        <v>7</v>
      </c>
      <c r="N250" s="165">
        <f t="shared" ca="1" si="84"/>
        <v>3</v>
      </c>
      <c r="O250" s="165">
        <f t="shared" ca="1" si="85"/>
        <v>3</v>
      </c>
      <c r="P250" s="165">
        <f t="shared" ca="1" si="86"/>
        <v>0</v>
      </c>
      <c r="Q250" s="165">
        <f t="shared" ca="1" si="87"/>
        <v>4</v>
      </c>
      <c r="R250" s="165">
        <f t="shared" ca="1" si="88"/>
        <v>2</v>
      </c>
      <c r="S250" s="165">
        <f t="shared" ca="1" si="89"/>
        <v>18</v>
      </c>
      <c r="T250" s="168">
        <f t="shared" ca="1" si="94"/>
        <v>0</v>
      </c>
      <c r="U250" s="168">
        <f t="shared" ca="1" si="95"/>
        <v>0.7</v>
      </c>
      <c r="V250" s="168">
        <f t="shared" ca="1" si="96"/>
        <v>0</v>
      </c>
      <c r="W250" s="168">
        <f t="shared" ca="1" si="97"/>
        <v>0.72727272727272729</v>
      </c>
      <c r="X250" s="165">
        <f t="shared" si="90"/>
        <v>11</v>
      </c>
      <c r="Y250" s="165" t="str">
        <f t="shared" ca="1" si="98"/>
        <v>Jayden Caylor, 12 - Moorcroft 1/18/2018</v>
      </c>
      <c r="Z250" s="165" t="str">
        <f t="shared" ca="1" si="99"/>
        <v>R</v>
      </c>
      <c r="AA250" s="225" t="str">
        <f>Season_Summary!$P$1</f>
        <v>2A BB</v>
      </c>
    </row>
    <row r="251" spans="1:27" x14ac:dyDescent="0.2">
      <c r="A251" s="165" t="str">
        <f t="shared" ca="1" si="91"/>
        <v>Clayton Louderback, 23</v>
      </c>
      <c r="B251" s="165" t="str">
        <f>Roster!$B$1</f>
        <v>Upton</v>
      </c>
      <c r="C251" s="165" t="str">
        <f t="shared" ca="1" si="92"/>
        <v>Moorcroft</v>
      </c>
      <c r="D251" s="175">
        <f t="shared" ca="1" si="93"/>
        <v>43118</v>
      </c>
      <c r="E251" s="165">
        <f t="shared" ca="1" si="75"/>
        <v>0</v>
      </c>
      <c r="F251" s="165">
        <f t="shared" ca="1" si="76"/>
        <v>0</v>
      </c>
      <c r="G251" s="165">
        <f t="shared" ca="1" si="77"/>
        <v>0</v>
      </c>
      <c r="H251" s="165">
        <f t="shared" ca="1" si="78"/>
        <v>0</v>
      </c>
      <c r="I251" s="165">
        <f t="shared" ca="1" si="79"/>
        <v>0</v>
      </c>
      <c r="J251" s="165">
        <f t="shared" ca="1" si="80"/>
        <v>0</v>
      </c>
      <c r="K251" s="165">
        <f t="shared" ca="1" si="81"/>
        <v>0</v>
      </c>
      <c r="L251" s="165">
        <f t="shared" ca="1" si="82"/>
        <v>0</v>
      </c>
      <c r="M251" s="165">
        <f t="shared" ca="1" si="83"/>
        <v>0</v>
      </c>
      <c r="N251" s="165">
        <f t="shared" ca="1" si="84"/>
        <v>0</v>
      </c>
      <c r="O251" s="165">
        <f t="shared" ca="1" si="85"/>
        <v>0</v>
      </c>
      <c r="P251" s="165">
        <f t="shared" ca="1" si="86"/>
        <v>0</v>
      </c>
      <c r="Q251" s="165">
        <f t="shared" ca="1" si="87"/>
        <v>0</v>
      </c>
      <c r="R251" s="165">
        <f t="shared" ca="1" si="88"/>
        <v>0</v>
      </c>
      <c r="S251" s="165" t="str">
        <f t="shared" ca="1" si="89"/>
        <v/>
      </c>
      <c r="T251" s="168">
        <f t="shared" ca="1" si="94"/>
        <v>0</v>
      </c>
      <c r="U251" s="168">
        <f t="shared" ca="1" si="95"/>
        <v>0</v>
      </c>
      <c r="V251" s="168">
        <f t="shared" ca="1" si="96"/>
        <v>0</v>
      </c>
      <c r="W251" s="168">
        <f t="shared" ca="1" si="97"/>
        <v>0</v>
      </c>
      <c r="X251" s="165">
        <f t="shared" si="90"/>
        <v>11</v>
      </c>
      <c r="Y251" s="165" t="str">
        <f t="shared" ca="1" si="98"/>
        <v>Clayton Louderback, 23 - Moorcroft 1/18/2018</v>
      </c>
      <c r="Z251" s="165" t="str">
        <f t="shared" ca="1" si="99"/>
        <v>R</v>
      </c>
      <c r="AA251" s="225" t="str">
        <f>Season_Summary!$P$1</f>
        <v>2A BB</v>
      </c>
    </row>
    <row r="252" spans="1:27" x14ac:dyDescent="0.2">
      <c r="A252" s="165" t="str">
        <f t="shared" ca="1" si="91"/>
        <v>Jess Claycomb, 10</v>
      </c>
      <c r="B252" s="165" t="str">
        <f>Roster!$B$1</f>
        <v>Upton</v>
      </c>
      <c r="C252" s="165" t="str">
        <f t="shared" ca="1" si="92"/>
        <v>Moorcroft</v>
      </c>
      <c r="D252" s="175">
        <f t="shared" ca="1" si="93"/>
        <v>43118</v>
      </c>
      <c r="E252" s="165">
        <f t="shared" ca="1" si="75"/>
        <v>1</v>
      </c>
      <c r="F252" s="165">
        <f t="shared" ca="1" si="76"/>
        <v>1</v>
      </c>
      <c r="G252" s="165">
        <f t="shared" ca="1" si="77"/>
        <v>2</v>
      </c>
      <c r="H252" s="165">
        <f t="shared" ca="1" si="78"/>
        <v>1</v>
      </c>
      <c r="I252" s="165">
        <f t="shared" ca="1" si="79"/>
        <v>5</v>
      </c>
      <c r="J252" s="165">
        <f t="shared" ca="1" si="80"/>
        <v>4</v>
      </c>
      <c r="K252" s="165">
        <f t="shared" ca="1" si="81"/>
        <v>4</v>
      </c>
      <c r="L252" s="165">
        <f t="shared" ca="1" si="82"/>
        <v>3</v>
      </c>
      <c r="M252" s="165">
        <f t="shared" ca="1" si="83"/>
        <v>2</v>
      </c>
      <c r="N252" s="165">
        <f t="shared" ca="1" si="84"/>
        <v>7</v>
      </c>
      <c r="O252" s="165">
        <f t="shared" ca="1" si="85"/>
        <v>2</v>
      </c>
      <c r="P252" s="165">
        <f t="shared" ca="1" si="86"/>
        <v>0</v>
      </c>
      <c r="Q252" s="165">
        <f t="shared" ca="1" si="87"/>
        <v>3</v>
      </c>
      <c r="R252" s="165">
        <f t="shared" ca="1" si="88"/>
        <v>2</v>
      </c>
      <c r="S252" s="165">
        <f t="shared" ca="1" si="89"/>
        <v>9</v>
      </c>
      <c r="T252" s="168">
        <f t="shared" ca="1" si="94"/>
        <v>0</v>
      </c>
      <c r="U252" s="168">
        <f t="shared" ca="1" si="95"/>
        <v>0.2</v>
      </c>
      <c r="V252" s="168">
        <f t="shared" ca="1" si="96"/>
        <v>0</v>
      </c>
      <c r="W252" s="168">
        <f t="shared" ca="1" si="97"/>
        <v>0.2857142857142857</v>
      </c>
      <c r="X252" s="165">
        <f t="shared" si="90"/>
        <v>11</v>
      </c>
      <c r="Y252" s="165" t="str">
        <f t="shared" ca="1" si="98"/>
        <v>Jess Claycomb, 10 - Moorcroft 1/18/2018</v>
      </c>
      <c r="Z252" s="165" t="str">
        <f t="shared" ca="1" si="99"/>
        <v>R</v>
      </c>
      <c r="AA252" s="225" t="str">
        <f>Season_Summary!$P$1</f>
        <v>2A BB</v>
      </c>
    </row>
    <row r="253" spans="1:27" x14ac:dyDescent="0.2">
      <c r="A253" s="165" t="str">
        <f t="shared" ca="1" si="91"/>
        <v>Maxx Cowger, 4</v>
      </c>
      <c r="B253" s="165" t="str">
        <f>Roster!$B$1</f>
        <v>Upton</v>
      </c>
      <c r="C253" s="165" t="str">
        <f t="shared" ca="1" si="92"/>
        <v>Moorcroft</v>
      </c>
      <c r="D253" s="175">
        <f t="shared" ca="1" si="93"/>
        <v>43118</v>
      </c>
      <c r="E253" s="165">
        <f t="shared" ca="1" si="75"/>
        <v>1</v>
      </c>
      <c r="F253" s="165">
        <f t="shared" ca="1" si="76"/>
        <v>0</v>
      </c>
      <c r="G253" s="165">
        <f t="shared" ca="1" si="77"/>
        <v>0</v>
      </c>
      <c r="H253" s="165">
        <f t="shared" ca="1" si="78"/>
        <v>0</v>
      </c>
      <c r="I253" s="165">
        <f t="shared" ca="1" si="79"/>
        <v>0</v>
      </c>
      <c r="J253" s="165">
        <f t="shared" ca="1" si="80"/>
        <v>0</v>
      </c>
      <c r="K253" s="165">
        <f t="shared" ca="1" si="81"/>
        <v>0</v>
      </c>
      <c r="L253" s="165">
        <f t="shared" ca="1" si="82"/>
        <v>0</v>
      </c>
      <c r="M253" s="165">
        <f t="shared" ca="1" si="83"/>
        <v>0</v>
      </c>
      <c r="N253" s="165">
        <f t="shared" ca="1" si="84"/>
        <v>0</v>
      </c>
      <c r="O253" s="165">
        <f t="shared" ca="1" si="85"/>
        <v>0</v>
      </c>
      <c r="P253" s="165">
        <f t="shared" ca="1" si="86"/>
        <v>0</v>
      </c>
      <c r="Q253" s="165">
        <f t="shared" ca="1" si="87"/>
        <v>0</v>
      </c>
      <c r="R253" s="165">
        <f t="shared" ca="1" si="88"/>
        <v>0</v>
      </c>
      <c r="S253" s="165" t="str">
        <f t="shared" ca="1" si="89"/>
        <v/>
      </c>
      <c r="T253" s="168">
        <f t="shared" ca="1" si="94"/>
        <v>0</v>
      </c>
      <c r="U253" s="168">
        <f t="shared" ca="1" si="95"/>
        <v>0</v>
      </c>
      <c r="V253" s="168">
        <f t="shared" ca="1" si="96"/>
        <v>0</v>
      </c>
      <c r="W253" s="168">
        <f t="shared" ca="1" si="97"/>
        <v>0</v>
      </c>
      <c r="X253" s="165">
        <f t="shared" si="90"/>
        <v>11</v>
      </c>
      <c r="Y253" s="165" t="str">
        <f t="shared" ca="1" si="98"/>
        <v>Maxx Cowger, 4 - Moorcroft 1/18/2018</v>
      </c>
      <c r="Z253" s="165" t="str">
        <f t="shared" ca="1" si="99"/>
        <v>R</v>
      </c>
      <c r="AA253" s="225" t="str">
        <f>Season_Summary!$P$1</f>
        <v>2A BB</v>
      </c>
    </row>
    <row r="254" spans="1:27" x14ac:dyDescent="0.2">
      <c r="A254" s="165" t="str">
        <f t="shared" ca="1" si="91"/>
        <v>Brayden Bruce, 22</v>
      </c>
      <c r="B254" s="165" t="str">
        <f>Roster!$B$1</f>
        <v>Upton</v>
      </c>
      <c r="C254" s="165" t="str">
        <f t="shared" ca="1" si="92"/>
        <v>Moorcroft</v>
      </c>
      <c r="D254" s="175">
        <f t="shared" ca="1" si="93"/>
        <v>43118</v>
      </c>
      <c r="E254" s="165">
        <f t="shared" ca="1" si="75"/>
        <v>1</v>
      </c>
      <c r="F254" s="165">
        <f t="shared" ca="1" si="76"/>
        <v>1</v>
      </c>
      <c r="G254" s="165">
        <f t="shared" ca="1" si="77"/>
        <v>1</v>
      </c>
      <c r="H254" s="165">
        <f t="shared" ca="1" si="78"/>
        <v>1</v>
      </c>
      <c r="I254" s="165">
        <f t="shared" ca="1" si="79"/>
        <v>2</v>
      </c>
      <c r="J254" s="165">
        <f t="shared" ca="1" si="80"/>
        <v>0</v>
      </c>
      <c r="K254" s="165">
        <f t="shared" ca="1" si="81"/>
        <v>0</v>
      </c>
      <c r="L254" s="165">
        <f t="shared" ca="1" si="82"/>
        <v>1</v>
      </c>
      <c r="M254" s="165">
        <f t="shared" ca="1" si="83"/>
        <v>1</v>
      </c>
      <c r="N254" s="165">
        <f t="shared" ca="1" si="84"/>
        <v>3</v>
      </c>
      <c r="O254" s="165">
        <f t="shared" ca="1" si="85"/>
        <v>1</v>
      </c>
      <c r="P254" s="165">
        <f t="shared" ca="1" si="86"/>
        <v>0</v>
      </c>
      <c r="Q254" s="165">
        <f t="shared" ca="1" si="87"/>
        <v>2</v>
      </c>
      <c r="R254" s="165">
        <f t="shared" ca="1" si="88"/>
        <v>1</v>
      </c>
      <c r="S254" s="165">
        <f t="shared" ca="1" si="89"/>
        <v>5</v>
      </c>
      <c r="T254" s="168">
        <f t="shared" ca="1" si="94"/>
        <v>0</v>
      </c>
      <c r="U254" s="168">
        <f t="shared" ca="1" si="95"/>
        <v>0</v>
      </c>
      <c r="V254" s="168">
        <f t="shared" ca="1" si="96"/>
        <v>0</v>
      </c>
      <c r="W254" s="168">
        <f t="shared" ca="1" si="97"/>
        <v>0</v>
      </c>
      <c r="X254" s="165">
        <f t="shared" si="90"/>
        <v>11</v>
      </c>
      <c r="Y254" s="165" t="str">
        <f t="shared" ca="1" si="98"/>
        <v>Brayden Bruce, 22 - Moorcroft 1/18/2018</v>
      </c>
      <c r="Z254" s="165" t="str">
        <f t="shared" ca="1" si="99"/>
        <v>R</v>
      </c>
      <c r="AA254" s="225" t="str">
        <f>Season_Summary!$P$1</f>
        <v>2A BB</v>
      </c>
    </row>
    <row r="255" spans="1:27" x14ac:dyDescent="0.2">
      <c r="A255" s="165" t="str">
        <f t="shared" ca="1" si="91"/>
        <v>Jo Bishop, 30</v>
      </c>
      <c r="B255" s="165" t="str">
        <f>Roster!$B$1</f>
        <v>Upton</v>
      </c>
      <c r="C255" s="165" t="str">
        <f t="shared" ca="1" si="92"/>
        <v>Moorcroft</v>
      </c>
      <c r="D255" s="175">
        <f t="shared" ca="1" si="93"/>
        <v>43118</v>
      </c>
      <c r="E255" s="165">
        <f t="shared" ca="1" si="75"/>
        <v>1</v>
      </c>
      <c r="F255" s="165">
        <f t="shared" ca="1" si="76"/>
        <v>0</v>
      </c>
      <c r="G255" s="165">
        <f t="shared" ca="1" si="77"/>
        <v>0</v>
      </c>
      <c r="H255" s="165">
        <f t="shared" ca="1" si="78"/>
        <v>1</v>
      </c>
      <c r="I255" s="165">
        <f t="shared" ca="1" si="79"/>
        <v>1</v>
      </c>
      <c r="J255" s="165">
        <f t="shared" ca="1" si="80"/>
        <v>0</v>
      </c>
      <c r="K255" s="165">
        <f t="shared" ca="1" si="81"/>
        <v>0</v>
      </c>
      <c r="L255" s="165">
        <f t="shared" ca="1" si="82"/>
        <v>0</v>
      </c>
      <c r="M255" s="165">
        <f t="shared" ca="1" si="83"/>
        <v>0</v>
      </c>
      <c r="N255" s="165">
        <f t="shared" ca="1" si="84"/>
        <v>0</v>
      </c>
      <c r="O255" s="165">
        <f t="shared" ca="1" si="85"/>
        <v>1</v>
      </c>
      <c r="P255" s="165">
        <f t="shared" ca="1" si="86"/>
        <v>0</v>
      </c>
      <c r="Q255" s="165">
        <f t="shared" ca="1" si="87"/>
        <v>0</v>
      </c>
      <c r="R255" s="165">
        <f t="shared" ca="1" si="88"/>
        <v>2</v>
      </c>
      <c r="S255" s="165">
        <f t="shared" ca="1" si="89"/>
        <v>2</v>
      </c>
      <c r="T255" s="168">
        <f t="shared" ca="1" si="94"/>
        <v>0</v>
      </c>
      <c r="U255" s="168">
        <f t="shared" ca="1" si="95"/>
        <v>0</v>
      </c>
      <c r="V255" s="168">
        <f t="shared" ca="1" si="96"/>
        <v>0</v>
      </c>
      <c r="W255" s="168">
        <f t="shared" ca="1" si="97"/>
        <v>0</v>
      </c>
      <c r="X255" s="165">
        <f t="shared" si="90"/>
        <v>11</v>
      </c>
      <c r="Y255" s="165" t="str">
        <f t="shared" ca="1" si="98"/>
        <v>Jo Bishop, 30 - Moorcroft 1/18/2018</v>
      </c>
      <c r="Z255" s="165" t="str">
        <f t="shared" ca="1" si="99"/>
        <v>R</v>
      </c>
      <c r="AA255" s="225" t="str">
        <f>Season_Summary!$P$1</f>
        <v>2A BB</v>
      </c>
    </row>
    <row r="256" spans="1:27" x14ac:dyDescent="0.2">
      <c r="A256" s="165" t="str">
        <f t="shared" ca="1" si="91"/>
        <v>Nolan Turner, 33</v>
      </c>
      <c r="B256" s="165" t="str">
        <f>Roster!$B$1</f>
        <v>Upton</v>
      </c>
      <c r="C256" s="165" t="str">
        <f t="shared" ca="1" si="92"/>
        <v>Moorcroft</v>
      </c>
      <c r="D256" s="175">
        <f t="shared" ca="1" si="93"/>
        <v>43118</v>
      </c>
      <c r="E256" s="165">
        <f t="shared" ca="1" si="75"/>
        <v>1</v>
      </c>
      <c r="F256" s="165">
        <f t="shared" ca="1" si="76"/>
        <v>0</v>
      </c>
      <c r="G256" s="165">
        <f t="shared" ca="1" si="77"/>
        <v>0</v>
      </c>
      <c r="H256" s="165">
        <f t="shared" ca="1" si="78"/>
        <v>0</v>
      </c>
      <c r="I256" s="165">
        <f t="shared" ca="1" si="79"/>
        <v>0</v>
      </c>
      <c r="J256" s="165">
        <f t="shared" ca="1" si="80"/>
        <v>0</v>
      </c>
      <c r="K256" s="165">
        <f t="shared" ca="1" si="81"/>
        <v>0</v>
      </c>
      <c r="L256" s="165">
        <f t="shared" ca="1" si="82"/>
        <v>1</v>
      </c>
      <c r="M256" s="165">
        <f t="shared" ca="1" si="83"/>
        <v>2</v>
      </c>
      <c r="N256" s="165">
        <f t="shared" ca="1" si="84"/>
        <v>0</v>
      </c>
      <c r="O256" s="165">
        <f t="shared" ca="1" si="85"/>
        <v>0</v>
      </c>
      <c r="P256" s="165">
        <f t="shared" ca="1" si="86"/>
        <v>0</v>
      </c>
      <c r="Q256" s="165">
        <f t="shared" ca="1" si="87"/>
        <v>0</v>
      </c>
      <c r="R256" s="165">
        <f t="shared" ca="1" si="88"/>
        <v>3</v>
      </c>
      <c r="S256" s="165" t="str">
        <f t="shared" ca="1" si="89"/>
        <v/>
      </c>
      <c r="T256" s="168">
        <f t="shared" ca="1" si="94"/>
        <v>0</v>
      </c>
      <c r="U256" s="168">
        <f t="shared" ca="1" si="95"/>
        <v>0</v>
      </c>
      <c r="V256" s="168">
        <f t="shared" ca="1" si="96"/>
        <v>0</v>
      </c>
      <c r="W256" s="168">
        <f t="shared" ca="1" si="97"/>
        <v>0</v>
      </c>
      <c r="X256" s="165">
        <f t="shared" si="90"/>
        <v>11</v>
      </c>
      <c r="Y256" s="165" t="str">
        <f t="shared" ca="1" si="98"/>
        <v>Nolan Turner, 33 - Moorcroft 1/18/2018</v>
      </c>
      <c r="Z256" s="165" t="str">
        <f t="shared" ca="1" si="99"/>
        <v>R</v>
      </c>
      <c r="AA256" s="225" t="str">
        <f>Season_Summary!$P$1</f>
        <v>2A BB</v>
      </c>
    </row>
    <row r="257" spans="1:27" x14ac:dyDescent="0.2">
      <c r="A257" s="165" t="str">
        <f t="shared" ca="1" si="91"/>
        <v>Robert Crawford, 32</v>
      </c>
      <c r="B257" s="165" t="str">
        <f>Roster!$B$1</f>
        <v>Upton</v>
      </c>
      <c r="C257" s="165" t="str">
        <f t="shared" ca="1" si="92"/>
        <v>Moorcroft</v>
      </c>
      <c r="D257" s="175">
        <f t="shared" ca="1" si="93"/>
        <v>43118</v>
      </c>
      <c r="E257" s="165">
        <f t="shared" ca="1" si="75"/>
        <v>1</v>
      </c>
      <c r="F257" s="165">
        <f t="shared" ca="1" si="76"/>
        <v>0</v>
      </c>
      <c r="G257" s="165">
        <f t="shared" ca="1" si="77"/>
        <v>0</v>
      </c>
      <c r="H257" s="165">
        <f t="shared" ca="1" si="78"/>
        <v>2</v>
      </c>
      <c r="I257" s="165">
        <f t="shared" ca="1" si="79"/>
        <v>4</v>
      </c>
      <c r="J257" s="165">
        <f t="shared" ca="1" si="80"/>
        <v>0</v>
      </c>
      <c r="K257" s="165">
        <f t="shared" ca="1" si="81"/>
        <v>2</v>
      </c>
      <c r="L257" s="165">
        <f t="shared" ca="1" si="82"/>
        <v>0</v>
      </c>
      <c r="M257" s="165">
        <f t="shared" ca="1" si="83"/>
        <v>2</v>
      </c>
      <c r="N257" s="165">
        <f t="shared" ca="1" si="84"/>
        <v>1</v>
      </c>
      <c r="O257" s="165">
        <f t="shared" ca="1" si="85"/>
        <v>0</v>
      </c>
      <c r="P257" s="165">
        <f t="shared" ca="1" si="86"/>
        <v>0</v>
      </c>
      <c r="Q257" s="165">
        <f t="shared" ca="1" si="87"/>
        <v>2</v>
      </c>
      <c r="R257" s="165">
        <f t="shared" ca="1" si="88"/>
        <v>0</v>
      </c>
      <c r="S257" s="165">
        <f t="shared" ca="1" si="89"/>
        <v>4</v>
      </c>
      <c r="T257" s="168">
        <f t="shared" ca="1" si="94"/>
        <v>0</v>
      </c>
      <c r="U257" s="168">
        <f t="shared" ca="1" si="95"/>
        <v>0</v>
      </c>
      <c r="V257" s="168">
        <f t="shared" ca="1" si="96"/>
        <v>0</v>
      </c>
      <c r="W257" s="168">
        <f t="shared" ca="1" si="97"/>
        <v>0</v>
      </c>
      <c r="X257" s="165">
        <f t="shared" si="90"/>
        <v>11</v>
      </c>
      <c r="Y257" s="165" t="str">
        <f t="shared" ca="1" si="98"/>
        <v>Robert Crawford, 32 - Moorcroft 1/18/2018</v>
      </c>
      <c r="Z257" s="165" t="str">
        <f t="shared" ca="1" si="99"/>
        <v>R</v>
      </c>
      <c r="AA257" s="225" t="str">
        <f>Season_Summary!$P$1</f>
        <v>2A BB</v>
      </c>
    </row>
    <row r="258" spans="1:27" x14ac:dyDescent="0.2">
      <c r="A258" s="165" t="str">
        <f t="shared" ca="1" si="91"/>
        <v>Jace Bruce, 40</v>
      </c>
      <c r="B258" s="165" t="str">
        <f>Roster!$B$1</f>
        <v>Upton</v>
      </c>
      <c r="C258" s="165" t="str">
        <f t="shared" ca="1" si="92"/>
        <v>Moorcroft</v>
      </c>
      <c r="D258" s="175">
        <f t="shared" ca="1" si="93"/>
        <v>43118</v>
      </c>
      <c r="E258" s="165">
        <f t="shared" ca="1" si="75"/>
        <v>1</v>
      </c>
      <c r="F258" s="165">
        <f t="shared" ca="1" si="76"/>
        <v>0</v>
      </c>
      <c r="G258" s="165">
        <f t="shared" ca="1" si="77"/>
        <v>1</v>
      </c>
      <c r="H258" s="165">
        <f t="shared" ca="1" si="78"/>
        <v>1</v>
      </c>
      <c r="I258" s="165">
        <f t="shared" ca="1" si="79"/>
        <v>1</v>
      </c>
      <c r="J258" s="165">
        <f t="shared" ca="1" si="80"/>
        <v>0</v>
      </c>
      <c r="K258" s="165">
        <f t="shared" ca="1" si="81"/>
        <v>0</v>
      </c>
      <c r="L258" s="165">
        <f t="shared" ca="1" si="82"/>
        <v>0</v>
      </c>
      <c r="M258" s="165">
        <f t="shared" ca="1" si="83"/>
        <v>0</v>
      </c>
      <c r="N258" s="165">
        <f t="shared" ca="1" si="84"/>
        <v>1</v>
      </c>
      <c r="O258" s="165">
        <f t="shared" ca="1" si="85"/>
        <v>1</v>
      </c>
      <c r="P258" s="165">
        <f t="shared" ca="1" si="86"/>
        <v>0</v>
      </c>
      <c r="Q258" s="165">
        <f t="shared" ca="1" si="87"/>
        <v>1</v>
      </c>
      <c r="R258" s="165">
        <f t="shared" ca="1" si="88"/>
        <v>1</v>
      </c>
      <c r="S258" s="165">
        <f t="shared" ca="1" si="89"/>
        <v>2</v>
      </c>
      <c r="T258" s="168">
        <f t="shared" ca="1" si="94"/>
        <v>0</v>
      </c>
      <c r="U258" s="168">
        <f t="shared" ca="1" si="95"/>
        <v>0</v>
      </c>
      <c r="V258" s="168">
        <f t="shared" ca="1" si="96"/>
        <v>0</v>
      </c>
      <c r="W258" s="168">
        <f t="shared" ca="1" si="97"/>
        <v>0</v>
      </c>
      <c r="X258" s="165">
        <f t="shared" si="90"/>
        <v>11</v>
      </c>
      <c r="Y258" s="165" t="str">
        <f t="shared" ca="1" si="98"/>
        <v>Jace Bruce, 40 - Moorcroft 1/18/2018</v>
      </c>
      <c r="Z258" s="165" t="str">
        <f t="shared" ca="1" si="99"/>
        <v>R</v>
      </c>
      <c r="AA258" s="225" t="str">
        <f>Season_Summary!$P$1</f>
        <v>2A BB</v>
      </c>
    </row>
    <row r="259" spans="1:27" x14ac:dyDescent="0.2">
      <c r="A259" s="165" t="str">
        <f t="shared" ca="1" si="91"/>
        <v>Ethan Mills, 2</v>
      </c>
      <c r="B259" s="165" t="str">
        <f>Roster!$B$1</f>
        <v>Upton</v>
      </c>
      <c r="C259" s="165" t="str">
        <f t="shared" ca="1" si="92"/>
        <v>Moorcroft</v>
      </c>
      <c r="D259" s="175">
        <f t="shared" ca="1" si="93"/>
        <v>43118</v>
      </c>
      <c r="E259" s="165">
        <f t="shared" ca="1" si="75"/>
        <v>1</v>
      </c>
      <c r="F259" s="165">
        <f t="shared" ca="1" si="76"/>
        <v>0</v>
      </c>
      <c r="G259" s="165">
        <f t="shared" ca="1" si="77"/>
        <v>0</v>
      </c>
      <c r="H259" s="165">
        <f t="shared" ca="1" si="78"/>
        <v>0</v>
      </c>
      <c r="I259" s="165">
        <f t="shared" ca="1" si="79"/>
        <v>0</v>
      </c>
      <c r="J259" s="165">
        <f t="shared" ca="1" si="80"/>
        <v>0</v>
      </c>
      <c r="K259" s="165">
        <f t="shared" ca="1" si="81"/>
        <v>0</v>
      </c>
      <c r="L259" s="165">
        <f t="shared" ca="1" si="82"/>
        <v>0</v>
      </c>
      <c r="M259" s="165">
        <f t="shared" ca="1" si="83"/>
        <v>0</v>
      </c>
      <c r="N259" s="165">
        <f t="shared" ca="1" si="84"/>
        <v>0</v>
      </c>
      <c r="O259" s="165">
        <f t="shared" ca="1" si="85"/>
        <v>0</v>
      </c>
      <c r="P259" s="165">
        <f t="shared" ca="1" si="86"/>
        <v>0</v>
      </c>
      <c r="Q259" s="165">
        <f t="shared" ca="1" si="87"/>
        <v>0</v>
      </c>
      <c r="R259" s="165">
        <f t="shared" ca="1" si="88"/>
        <v>0</v>
      </c>
      <c r="S259" s="165" t="str">
        <f t="shared" ca="1" si="89"/>
        <v/>
      </c>
      <c r="T259" s="168">
        <f t="shared" ca="1" si="94"/>
        <v>0</v>
      </c>
      <c r="U259" s="168">
        <f t="shared" ca="1" si="95"/>
        <v>0</v>
      </c>
      <c r="V259" s="168">
        <f t="shared" ca="1" si="96"/>
        <v>0</v>
      </c>
      <c r="W259" s="168">
        <f t="shared" ca="1" si="97"/>
        <v>0</v>
      </c>
      <c r="X259" s="165">
        <f t="shared" si="90"/>
        <v>11</v>
      </c>
      <c r="Y259" s="165" t="str">
        <f t="shared" ca="1" si="98"/>
        <v>Ethan Mills, 2 - Moorcroft 1/18/2018</v>
      </c>
      <c r="Z259" s="165" t="str">
        <f t="shared" ca="1" si="99"/>
        <v>R</v>
      </c>
      <c r="AA259" s="225" t="str">
        <f>Season_Summary!$P$1</f>
        <v>2A BB</v>
      </c>
    </row>
    <row r="260" spans="1:27" x14ac:dyDescent="0.2">
      <c r="A260" s="165" t="str">
        <f t="shared" ca="1" si="91"/>
        <v>Bridger Alishouse, 2</v>
      </c>
      <c r="B260" s="165" t="str">
        <f>Roster!$B$1</f>
        <v>Upton</v>
      </c>
      <c r="C260" s="165" t="str">
        <f t="shared" ca="1" si="92"/>
        <v>Moorcroft</v>
      </c>
      <c r="D260" s="175">
        <f t="shared" ca="1" si="93"/>
        <v>43118</v>
      </c>
      <c r="E260" s="165">
        <f t="shared" ca="1" si="75"/>
        <v>1</v>
      </c>
      <c r="F260" s="165">
        <f t="shared" ca="1" si="76"/>
        <v>0</v>
      </c>
      <c r="G260" s="165">
        <f t="shared" ca="1" si="77"/>
        <v>0</v>
      </c>
      <c r="H260" s="165">
        <f t="shared" ca="1" si="78"/>
        <v>0</v>
      </c>
      <c r="I260" s="165">
        <f t="shared" ca="1" si="79"/>
        <v>1</v>
      </c>
      <c r="J260" s="165">
        <f t="shared" ca="1" si="80"/>
        <v>0</v>
      </c>
      <c r="K260" s="165">
        <f t="shared" ca="1" si="81"/>
        <v>0</v>
      </c>
      <c r="L260" s="165">
        <f t="shared" ca="1" si="82"/>
        <v>0</v>
      </c>
      <c r="M260" s="165">
        <f t="shared" ca="1" si="83"/>
        <v>1</v>
      </c>
      <c r="N260" s="165">
        <f t="shared" ca="1" si="84"/>
        <v>1</v>
      </c>
      <c r="O260" s="165">
        <f t="shared" ca="1" si="85"/>
        <v>0</v>
      </c>
      <c r="P260" s="165">
        <f t="shared" ca="1" si="86"/>
        <v>0</v>
      </c>
      <c r="Q260" s="165">
        <f t="shared" ca="1" si="87"/>
        <v>0</v>
      </c>
      <c r="R260" s="165">
        <f t="shared" ca="1" si="88"/>
        <v>0</v>
      </c>
      <c r="S260" s="165" t="str">
        <f t="shared" ca="1" si="89"/>
        <v/>
      </c>
      <c r="T260" s="168">
        <f t="shared" ca="1" si="94"/>
        <v>0</v>
      </c>
      <c r="U260" s="168">
        <f t="shared" ca="1" si="95"/>
        <v>0</v>
      </c>
      <c r="V260" s="168">
        <f t="shared" ca="1" si="96"/>
        <v>0</v>
      </c>
      <c r="W260" s="168">
        <f t="shared" ca="1" si="97"/>
        <v>0</v>
      </c>
      <c r="X260" s="165">
        <f t="shared" si="90"/>
        <v>11</v>
      </c>
      <c r="Y260" s="165" t="str">
        <f t="shared" ca="1" si="98"/>
        <v>Bridger Alishouse, 2 - Moorcroft 1/18/2018</v>
      </c>
      <c r="Z260" s="165" t="str">
        <f t="shared" ca="1" si="99"/>
        <v>R</v>
      </c>
      <c r="AA260" s="225" t="str">
        <f>Season_Summary!$P$1</f>
        <v>2A BB</v>
      </c>
    </row>
    <row r="261" spans="1:27" x14ac:dyDescent="0.2">
      <c r="A261" s="165" t="str">
        <f t="shared" ca="1" si="91"/>
        <v>Landon Keever, 4</v>
      </c>
      <c r="B261" s="165" t="str">
        <f>Roster!$B$1</f>
        <v>Upton</v>
      </c>
      <c r="C261" s="165" t="str">
        <f t="shared" ca="1" si="92"/>
        <v>Moorcroft</v>
      </c>
      <c r="D261" s="175">
        <f t="shared" ca="1" si="93"/>
        <v>43118</v>
      </c>
      <c r="E261" s="165">
        <f t="shared" ca="1" si="75"/>
        <v>1</v>
      </c>
      <c r="F261" s="165">
        <f t="shared" ca="1" si="76"/>
        <v>1</v>
      </c>
      <c r="G261" s="165">
        <f t="shared" ca="1" si="77"/>
        <v>2</v>
      </c>
      <c r="H261" s="165">
        <f t="shared" ca="1" si="78"/>
        <v>0</v>
      </c>
      <c r="I261" s="165">
        <f t="shared" ca="1" si="79"/>
        <v>1</v>
      </c>
      <c r="J261" s="165">
        <f t="shared" ca="1" si="80"/>
        <v>0</v>
      </c>
      <c r="K261" s="165">
        <f t="shared" ca="1" si="81"/>
        <v>0</v>
      </c>
      <c r="L261" s="165">
        <f t="shared" ca="1" si="82"/>
        <v>0</v>
      </c>
      <c r="M261" s="165">
        <f t="shared" ca="1" si="83"/>
        <v>0</v>
      </c>
      <c r="N261" s="165">
        <f t="shared" ca="1" si="84"/>
        <v>0</v>
      </c>
      <c r="O261" s="165">
        <f t="shared" ca="1" si="85"/>
        <v>0</v>
      </c>
      <c r="P261" s="165">
        <f t="shared" ca="1" si="86"/>
        <v>0</v>
      </c>
      <c r="Q261" s="165">
        <f t="shared" ca="1" si="87"/>
        <v>0</v>
      </c>
      <c r="R261" s="165">
        <f t="shared" ca="1" si="88"/>
        <v>0</v>
      </c>
      <c r="S261" s="165">
        <f t="shared" ca="1" si="89"/>
        <v>3</v>
      </c>
      <c r="T261" s="168">
        <f t="shared" ca="1" si="94"/>
        <v>0</v>
      </c>
      <c r="U261" s="168">
        <f t="shared" ca="1" si="95"/>
        <v>0</v>
      </c>
      <c r="V261" s="168">
        <f t="shared" ca="1" si="96"/>
        <v>0</v>
      </c>
      <c r="W261" s="168">
        <f t="shared" ca="1" si="97"/>
        <v>0</v>
      </c>
      <c r="X261" s="165">
        <f t="shared" si="90"/>
        <v>11</v>
      </c>
      <c r="Y261" s="165" t="str">
        <f t="shared" ca="1" si="98"/>
        <v>Landon Keever, 4 - Moorcroft 1/18/2018</v>
      </c>
      <c r="Z261" s="165" t="str">
        <f t="shared" ca="1" si="99"/>
        <v>R</v>
      </c>
      <c r="AA261" s="225" t="str">
        <f>Season_Summary!$P$1</f>
        <v>2A BB</v>
      </c>
    </row>
    <row r="262" spans="1:27" x14ac:dyDescent="0.2">
      <c r="A262" s="165" t="str">
        <f t="shared" ca="1" si="91"/>
        <v>DJ Till, 4</v>
      </c>
      <c r="B262" s="165" t="str">
        <f>Roster!$B$1</f>
        <v>Upton</v>
      </c>
      <c r="C262" s="165" t="str">
        <f t="shared" ca="1" si="92"/>
        <v>Moorcroft</v>
      </c>
      <c r="D262" s="175">
        <f t="shared" ca="1" si="93"/>
        <v>43118</v>
      </c>
      <c r="E262" s="165">
        <f t="shared" ca="1" si="75"/>
        <v>0</v>
      </c>
      <c r="F262" s="165">
        <f t="shared" ca="1" si="76"/>
        <v>0</v>
      </c>
      <c r="G262" s="165">
        <f t="shared" ca="1" si="77"/>
        <v>0</v>
      </c>
      <c r="H262" s="165">
        <f t="shared" ca="1" si="78"/>
        <v>0</v>
      </c>
      <c r="I262" s="165">
        <f t="shared" ca="1" si="79"/>
        <v>0</v>
      </c>
      <c r="J262" s="165">
        <f t="shared" ca="1" si="80"/>
        <v>0</v>
      </c>
      <c r="K262" s="165">
        <f t="shared" ca="1" si="81"/>
        <v>0</v>
      </c>
      <c r="L262" s="165">
        <f t="shared" ca="1" si="82"/>
        <v>0</v>
      </c>
      <c r="M262" s="165">
        <f t="shared" ca="1" si="83"/>
        <v>0</v>
      </c>
      <c r="N262" s="165">
        <f t="shared" ca="1" si="84"/>
        <v>0</v>
      </c>
      <c r="O262" s="165">
        <f t="shared" ca="1" si="85"/>
        <v>0</v>
      </c>
      <c r="P262" s="165">
        <f t="shared" ca="1" si="86"/>
        <v>0</v>
      </c>
      <c r="Q262" s="165">
        <f t="shared" ca="1" si="87"/>
        <v>0</v>
      </c>
      <c r="R262" s="165">
        <f t="shared" ca="1" si="88"/>
        <v>0</v>
      </c>
      <c r="S262" s="165" t="str">
        <f t="shared" ca="1" si="89"/>
        <v/>
      </c>
      <c r="T262" s="168">
        <f t="shared" ca="1" si="94"/>
        <v>0</v>
      </c>
      <c r="U262" s="168">
        <f t="shared" ca="1" si="95"/>
        <v>0</v>
      </c>
      <c r="V262" s="168">
        <f t="shared" ca="1" si="96"/>
        <v>0</v>
      </c>
      <c r="W262" s="168">
        <f t="shared" ca="1" si="97"/>
        <v>0</v>
      </c>
      <c r="X262" s="165">
        <f t="shared" si="90"/>
        <v>11</v>
      </c>
      <c r="Y262" s="165" t="str">
        <f t="shared" ca="1" si="98"/>
        <v>DJ Till, 4 - Moorcroft 1/18/2018</v>
      </c>
      <c r="Z262" s="165" t="str">
        <f t="shared" ca="1" si="99"/>
        <v>R</v>
      </c>
      <c r="AA262" s="225" t="str">
        <f>Season_Summary!$P$1</f>
        <v>2A BB</v>
      </c>
    </row>
    <row r="263" spans="1:27" x14ac:dyDescent="0.2">
      <c r="A263" s="165" t="str">
        <f t="shared" ca="1" si="91"/>
        <v xml:space="preserve">, </v>
      </c>
      <c r="B263" s="165" t="str">
        <f>Roster!$B$1</f>
        <v>Upton</v>
      </c>
      <c r="C263" s="165" t="str">
        <f t="shared" ca="1" si="92"/>
        <v>Moorcroft</v>
      </c>
      <c r="D263" s="175">
        <f t="shared" ca="1" si="93"/>
        <v>43118</v>
      </c>
      <c r="E263" s="165">
        <f t="shared" ref="E263:E326" ca="1" si="100">INDIRECT("'game1 ("&amp;$X263&amp;")'!"&amp;ADDRESS(ROW(A$7)+MOD(ROW(A263)-7,24),COLUMN(C263)))</f>
        <v>0</v>
      </c>
      <c r="F263" s="165">
        <f t="shared" ref="F263:F326" ca="1" si="101">INDIRECT("'game1 ("&amp;$X263&amp;")'!"&amp;ADDRESS(ROW(B$7)+MOD(ROW(B263)-7,24),COLUMN(D263)))</f>
        <v>0</v>
      </c>
      <c r="G263" s="165">
        <f t="shared" ref="G263:G326" ca="1" si="102">INDIRECT("'game1 ("&amp;$X263&amp;")'!"&amp;ADDRESS(ROW(C$7)+MOD(ROW(C263)-7,24),COLUMN(E263)))</f>
        <v>0</v>
      </c>
      <c r="H263" s="165">
        <f t="shared" ref="H263:H326" ca="1" si="103">INDIRECT("'game1 ("&amp;$X263&amp;")'!"&amp;ADDRESS(ROW(D$7)+MOD(ROW(D263)-7,24),COLUMN(F263)))</f>
        <v>0</v>
      </c>
      <c r="I263" s="165">
        <f t="shared" ref="I263:I326" ca="1" si="104">INDIRECT("'game1 ("&amp;$X263&amp;")'!"&amp;ADDRESS(ROW(E$7)+MOD(ROW(E263)-7,24),COLUMN(G263)))</f>
        <v>0</v>
      </c>
      <c r="J263" s="165">
        <f t="shared" ref="J263:J326" ca="1" si="105">INDIRECT("'game1 ("&amp;$X263&amp;")'!"&amp;ADDRESS(ROW(F$7)+MOD(ROW(F263)-7,24),COLUMN(H263)))</f>
        <v>0</v>
      </c>
      <c r="K263" s="165">
        <f t="shared" ref="K263:K326" ca="1" si="106">INDIRECT("'game1 ("&amp;$X263&amp;")'!"&amp;ADDRESS(ROW(G$7)+MOD(ROW(G263)-7,24),COLUMN(I263)))</f>
        <v>0</v>
      </c>
      <c r="L263" s="165">
        <f t="shared" ref="L263:L326" ca="1" si="107">INDIRECT("'game1 ("&amp;$X263&amp;")'!"&amp;ADDRESS(ROW(H$7)+MOD(ROW(H263)-7,24),COLUMN(J263)))</f>
        <v>0</v>
      </c>
      <c r="M263" s="165">
        <f t="shared" ref="M263:M326" ca="1" si="108">INDIRECT("'game1 ("&amp;$X263&amp;")'!"&amp;ADDRESS(ROW(I$7)+MOD(ROW(I263)-7,24),COLUMN(K263)))</f>
        <v>0</v>
      </c>
      <c r="N263" s="165">
        <f t="shared" ref="N263:N326" ca="1" si="109">INDIRECT("'game1 ("&amp;$X263&amp;")'!"&amp;ADDRESS(ROW(J$7)+MOD(ROW(J263)-7,24),COLUMN(L263)))</f>
        <v>0</v>
      </c>
      <c r="O263" s="165">
        <f t="shared" ref="O263:O326" ca="1" si="110">INDIRECT("'game1 ("&amp;$X263&amp;")'!"&amp;ADDRESS(ROW(K$7)+MOD(ROW(K263)-7,24),COLUMN(M263)))</f>
        <v>0</v>
      </c>
      <c r="P263" s="165">
        <f t="shared" ref="P263:P326" ca="1" si="111">INDIRECT("'game1 ("&amp;$X263&amp;")'!"&amp;ADDRESS(ROW(L$7)+MOD(ROW(L263)-7,24),COLUMN(N263)))</f>
        <v>0</v>
      </c>
      <c r="Q263" s="165">
        <f t="shared" ref="Q263:Q326" ca="1" si="112">INDIRECT("'game1 ("&amp;$X263&amp;")'!"&amp;ADDRESS(ROW(M$7)+MOD(ROW(M263)-7,24),COLUMN(O263)))</f>
        <v>0</v>
      </c>
      <c r="R263" s="165">
        <f t="shared" ref="R263:R326" ca="1" si="113">INDIRECT("'game1 ("&amp;$X263&amp;")'!"&amp;ADDRESS(ROW(N$7)+MOD(ROW(N263)-7,24),COLUMN(P263)))</f>
        <v>0</v>
      </c>
      <c r="S263" s="165" t="str">
        <f t="shared" ref="S263:S326" ca="1" si="114">INDIRECT("'game1 ("&amp;$X263&amp;")'!"&amp;ADDRESS(ROW(O$7)+MOD(ROW(O263)-7,24),COLUMN(Q263)))</f>
        <v/>
      </c>
      <c r="T263" s="168">
        <f t="shared" ca="1" si="94"/>
        <v>0</v>
      </c>
      <c r="U263" s="168">
        <f t="shared" ca="1" si="95"/>
        <v>0</v>
      </c>
      <c r="V263" s="168">
        <f t="shared" ca="1" si="96"/>
        <v>0</v>
      </c>
      <c r="W263" s="168">
        <f t="shared" ca="1" si="97"/>
        <v>0</v>
      </c>
      <c r="X263" s="165">
        <f t="shared" ref="X263:X326" si="115">INT((ROW(A263)-7)/24)+1</f>
        <v>11</v>
      </c>
      <c r="Y263" s="165" t="str">
        <f t="shared" ca="1" si="98"/>
        <v>,  - Moorcroft 1/18/2018</v>
      </c>
      <c r="Z263" s="165" t="str">
        <f t="shared" ca="1" si="99"/>
        <v>R</v>
      </c>
      <c r="AA263" s="225" t="str">
        <f>Season_Summary!$P$1</f>
        <v>2A BB</v>
      </c>
    </row>
    <row r="264" spans="1:27" x14ac:dyDescent="0.2">
      <c r="A264" s="165" t="str">
        <f t="shared" ref="A264:A327" ca="1" si="116">CONCATENATE(INDIRECT("Roster!B"&amp;ROW(A$7)+MOD(ROW(A264)-7,24)),", ",INDIRECT("Roster!a"&amp;ROW(A$7)+MOD(ROW(A264)-7,24)))</f>
        <v xml:space="preserve">, </v>
      </c>
      <c r="B264" s="165" t="str">
        <f>Roster!$B$1</f>
        <v>Upton</v>
      </c>
      <c r="C264" s="165" t="str">
        <f t="shared" ref="C264:C327" ca="1" si="117">INDIRECT("'game1 ("&amp;$X264&amp;")'!$C$2")</f>
        <v>Moorcroft</v>
      </c>
      <c r="D264" s="175">
        <f t="shared" ref="D264:D327" ca="1" si="118">INDIRECT("'game1 ("&amp;$X264&amp;")'!$k$2")</f>
        <v>43118</v>
      </c>
      <c r="E264" s="165">
        <f t="shared" ca="1" si="100"/>
        <v>0</v>
      </c>
      <c r="F264" s="165">
        <f t="shared" ca="1" si="101"/>
        <v>0</v>
      </c>
      <c r="G264" s="165">
        <f t="shared" ca="1" si="102"/>
        <v>0</v>
      </c>
      <c r="H264" s="165">
        <f t="shared" ca="1" si="103"/>
        <v>0</v>
      </c>
      <c r="I264" s="165">
        <f t="shared" ca="1" si="104"/>
        <v>0</v>
      </c>
      <c r="J264" s="165">
        <f t="shared" ca="1" si="105"/>
        <v>0</v>
      </c>
      <c r="K264" s="165">
        <f t="shared" ca="1" si="106"/>
        <v>0</v>
      </c>
      <c r="L264" s="165">
        <f t="shared" ca="1" si="107"/>
        <v>0</v>
      </c>
      <c r="M264" s="165">
        <f t="shared" ca="1" si="108"/>
        <v>0</v>
      </c>
      <c r="N264" s="165">
        <f t="shared" ca="1" si="109"/>
        <v>0</v>
      </c>
      <c r="O264" s="165">
        <f t="shared" ca="1" si="110"/>
        <v>0</v>
      </c>
      <c r="P264" s="165">
        <f t="shared" ca="1" si="111"/>
        <v>0</v>
      </c>
      <c r="Q264" s="165">
        <f t="shared" ca="1" si="112"/>
        <v>0</v>
      </c>
      <c r="R264" s="165">
        <f t="shared" ca="1" si="113"/>
        <v>0</v>
      </c>
      <c r="S264" s="165" t="str">
        <f t="shared" ca="1" si="114"/>
        <v/>
      </c>
      <c r="T264" s="168">
        <f t="shared" ref="T264:T327" ca="1" si="119">IF(G264&lt;$D$2,0,INDIRECT("'game1 ("&amp;$X264&amp;")'!"&amp;ADDRESS(ROW(M$7)+MOD(ROW(M264)-7,24),COLUMN(R264))))</f>
        <v>0</v>
      </c>
      <c r="U264" s="168">
        <f t="shared" ref="U264:U327" ca="1" si="120">IF(I264&lt;$D$2,0,INDIRECT("'game1 ("&amp;$X264&amp;")'!"&amp;ADDRESS(ROW(N$7)+MOD(ROW(N264)-7,24),COLUMN(S264))))</f>
        <v>0</v>
      </c>
      <c r="V264" s="168">
        <f t="shared" ref="V264:V327" ca="1" si="121">IF(K264&lt;$D$2,0,INDIRECT("'game1 ("&amp;$X264&amp;")'!"&amp;ADDRESS(ROW(O$7)+MOD(ROW(O264)-7,24),COLUMN(T264))))</f>
        <v>0</v>
      </c>
      <c r="W264" s="168">
        <f t="shared" ref="W264:W327" ca="1" si="122">IF(G264+I264&lt;$D$2,0,INDIRECT("'game1 ("&amp;$X264&amp;")'!"&amp;ADDRESS(ROW(O$7)+MOD(ROW(O264)-7,24),COLUMN(U264))))</f>
        <v>0</v>
      </c>
      <c r="X264" s="165">
        <f t="shared" si="115"/>
        <v>11</v>
      </c>
      <c r="Y264" s="165" t="str">
        <f t="shared" ref="Y264:Y327" ca="1" si="123">CONCATENATE(A264," - ",C264," ",MONTH(D264),"/",DAY(D264),"/",YEAR(D264))</f>
        <v>,  - Moorcroft 1/18/2018</v>
      </c>
      <c r="Z264" s="165" t="str">
        <f t="shared" ref="Z264:Z327" ca="1" si="124">IFERROR(INDIRECT("'game1 ("&amp;$X264&amp;")'!$a$2"),"")</f>
        <v>R</v>
      </c>
      <c r="AA264" s="225" t="str">
        <f>Season_Summary!$P$1</f>
        <v>2A BB</v>
      </c>
    </row>
    <row r="265" spans="1:27" x14ac:dyDescent="0.2">
      <c r="A265" s="165" t="str">
        <f t="shared" ca="1" si="116"/>
        <v xml:space="preserve">, </v>
      </c>
      <c r="B265" s="165" t="str">
        <f>Roster!$B$1</f>
        <v>Upton</v>
      </c>
      <c r="C265" s="165" t="str">
        <f t="shared" ca="1" si="117"/>
        <v>Moorcroft</v>
      </c>
      <c r="D265" s="175">
        <f t="shared" ca="1" si="118"/>
        <v>43118</v>
      </c>
      <c r="E265" s="165">
        <f t="shared" ca="1" si="100"/>
        <v>0</v>
      </c>
      <c r="F265" s="165">
        <f t="shared" ca="1" si="101"/>
        <v>0</v>
      </c>
      <c r="G265" s="165">
        <f t="shared" ca="1" si="102"/>
        <v>0</v>
      </c>
      <c r="H265" s="165">
        <f t="shared" ca="1" si="103"/>
        <v>0</v>
      </c>
      <c r="I265" s="165">
        <f t="shared" ca="1" si="104"/>
        <v>0</v>
      </c>
      <c r="J265" s="165">
        <f t="shared" ca="1" si="105"/>
        <v>0</v>
      </c>
      <c r="K265" s="165">
        <f t="shared" ca="1" si="106"/>
        <v>0</v>
      </c>
      <c r="L265" s="165">
        <f t="shared" ca="1" si="107"/>
        <v>0</v>
      </c>
      <c r="M265" s="165">
        <f t="shared" ca="1" si="108"/>
        <v>0</v>
      </c>
      <c r="N265" s="165">
        <f t="shared" ca="1" si="109"/>
        <v>0</v>
      </c>
      <c r="O265" s="165">
        <f t="shared" ca="1" si="110"/>
        <v>0</v>
      </c>
      <c r="P265" s="165">
        <f t="shared" ca="1" si="111"/>
        <v>0</v>
      </c>
      <c r="Q265" s="165">
        <f t="shared" ca="1" si="112"/>
        <v>0</v>
      </c>
      <c r="R265" s="165">
        <f t="shared" ca="1" si="113"/>
        <v>0</v>
      </c>
      <c r="S265" s="165" t="str">
        <f t="shared" ca="1" si="114"/>
        <v/>
      </c>
      <c r="T265" s="168">
        <f t="shared" ca="1" si="119"/>
        <v>0</v>
      </c>
      <c r="U265" s="168">
        <f t="shared" ca="1" si="120"/>
        <v>0</v>
      </c>
      <c r="V265" s="168">
        <f t="shared" ca="1" si="121"/>
        <v>0</v>
      </c>
      <c r="W265" s="168">
        <f t="shared" ca="1" si="122"/>
        <v>0</v>
      </c>
      <c r="X265" s="165">
        <f t="shared" si="115"/>
        <v>11</v>
      </c>
      <c r="Y265" s="165" t="str">
        <f t="shared" ca="1" si="123"/>
        <v>,  - Moorcroft 1/18/2018</v>
      </c>
      <c r="Z265" s="165" t="str">
        <f t="shared" ca="1" si="124"/>
        <v>R</v>
      </c>
      <c r="AA265" s="225" t="str">
        <f>Season_Summary!$P$1</f>
        <v>2A BB</v>
      </c>
    </row>
    <row r="266" spans="1:27" x14ac:dyDescent="0.2">
      <c r="A266" s="165" t="str">
        <f t="shared" ca="1" si="116"/>
        <v xml:space="preserve">, </v>
      </c>
      <c r="B266" s="165" t="str">
        <f>Roster!$B$1</f>
        <v>Upton</v>
      </c>
      <c r="C266" s="165" t="str">
        <f t="shared" ca="1" si="117"/>
        <v>Moorcroft</v>
      </c>
      <c r="D266" s="175">
        <f t="shared" ca="1" si="118"/>
        <v>43118</v>
      </c>
      <c r="E266" s="165">
        <f t="shared" ca="1" si="100"/>
        <v>0</v>
      </c>
      <c r="F266" s="165">
        <f t="shared" ca="1" si="101"/>
        <v>0</v>
      </c>
      <c r="G266" s="165">
        <f t="shared" ca="1" si="102"/>
        <v>0</v>
      </c>
      <c r="H266" s="165">
        <f t="shared" ca="1" si="103"/>
        <v>0</v>
      </c>
      <c r="I266" s="165">
        <f t="shared" ca="1" si="104"/>
        <v>0</v>
      </c>
      <c r="J266" s="165">
        <f t="shared" ca="1" si="105"/>
        <v>0</v>
      </c>
      <c r="K266" s="165">
        <f t="shared" ca="1" si="106"/>
        <v>0</v>
      </c>
      <c r="L266" s="165">
        <f t="shared" ca="1" si="107"/>
        <v>0</v>
      </c>
      <c r="M266" s="165">
        <f t="shared" ca="1" si="108"/>
        <v>0</v>
      </c>
      <c r="N266" s="165">
        <f t="shared" ca="1" si="109"/>
        <v>0</v>
      </c>
      <c r="O266" s="165">
        <f t="shared" ca="1" si="110"/>
        <v>0</v>
      </c>
      <c r="P266" s="165">
        <f t="shared" ca="1" si="111"/>
        <v>0</v>
      </c>
      <c r="Q266" s="165">
        <f t="shared" ca="1" si="112"/>
        <v>0</v>
      </c>
      <c r="R266" s="165">
        <f t="shared" ca="1" si="113"/>
        <v>0</v>
      </c>
      <c r="S266" s="165" t="str">
        <f t="shared" ca="1" si="114"/>
        <v/>
      </c>
      <c r="T266" s="168">
        <f t="shared" ca="1" si="119"/>
        <v>0</v>
      </c>
      <c r="U266" s="168">
        <f t="shared" ca="1" si="120"/>
        <v>0</v>
      </c>
      <c r="V266" s="168">
        <f t="shared" ca="1" si="121"/>
        <v>0</v>
      </c>
      <c r="W266" s="168">
        <f t="shared" ca="1" si="122"/>
        <v>0</v>
      </c>
      <c r="X266" s="165">
        <f t="shared" si="115"/>
        <v>11</v>
      </c>
      <c r="Y266" s="165" t="str">
        <f t="shared" ca="1" si="123"/>
        <v>,  - Moorcroft 1/18/2018</v>
      </c>
      <c r="Z266" s="165" t="str">
        <f t="shared" ca="1" si="124"/>
        <v>R</v>
      </c>
      <c r="AA266" s="225" t="str">
        <f>Season_Summary!$P$1</f>
        <v>2A BB</v>
      </c>
    </row>
    <row r="267" spans="1:27" x14ac:dyDescent="0.2">
      <c r="A267" s="165" t="str">
        <f t="shared" ca="1" si="116"/>
        <v xml:space="preserve">, </v>
      </c>
      <c r="B267" s="165" t="str">
        <f>Roster!$B$1</f>
        <v>Upton</v>
      </c>
      <c r="C267" s="165" t="str">
        <f t="shared" ca="1" si="117"/>
        <v>Moorcroft</v>
      </c>
      <c r="D267" s="175">
        <f t="shared" ca="1" si="118"/>
        <v>43118</v>
      </c>
      <c r="E267" s="165">
        <f t="shared" ca="1" si="100"/>
        <v>0</v>
      </c>
      <c r="F267" s="165">
        <f t="shared" ca="1" si="101"/>
        <v>0</v>
      </c>
      <c r="G267" s="165">
        <f t="shared" ca="1" si="102"/>
        <v>0</v>
      </c>
      <c r="H267" s="165">
        <f t="shared" ca="1" si="103"/>
        <v>0</v>
      </c>
      <c r="I267" s="165">
        <f t="shared" ca="1" si="104"/>
        <v>0</v>
      </c>
      <c r="J267" s="165">
        <f t="shared" ca="1" si="105"/>
        <v>0</v>
      </c>
      <c r="K267" s="165">
        <f t="shared" ca="1" si="106"/>
        <v>0</v>
      </c>
      <c r="L267" s="165">
        <f t="shared" ca="1" si="107"/>
        <v>0</v>
      </c>
      <c r="M267" s="165">
        <f t="shared" ca="1" si="108"/>
        <v>0</v>
      </c>
      <c r="N267" s="165">
        <f t="shared" ca="1" si="109"/>
        <v>0</v>
      </c>
      <c r="O267" s="165">
        <f t="shared" ca="1" si="110"/>
        <v>0</v>
      </c>
      <c r="P267" s="165">
        <f t="shared" ca="1" si="111"/>
        <v>0</v>
      </c>
      <c r="Q267" s="165">
        <f t="shared" ca="1" si="112"/>
        <v>0</v>
      </c>
      <c r="R267" s="165">
        <f t="shared" ca="1" si="113"/>
        <v>0</v>
      </c>
      <c r="S267" s="165" t="str">
        <f t="shared" ca="1" si="114"/>
        <v/>
      </c>
      <c r="T267" s="168">
        <f t="shared" ca="1" si="119"/>
        <v>0</v>
      </c>
      <c r="U267" s="168">
        <f t="shared" ca="1" si="120"/>
        <v>0</v>
      </c>
      <c r="V267" s="168">
        <f t="shared" ca="1" si="121"/>
        <v>0</v>
      </c>
      <c r="W267" s="168">
        <f t="shared" ca="1" si="122"/>
        <v>0</v>
      </c>
      <c r="X267" s="165">
        <f t="shared" si="115"/>
        <v>11</v>
      </c>
      <c r="Y267" s="165" t="str">
        <f t="shared" ca="1" si="123"/>
        <v>,  - Moorcroft 1/18/2018</v>
      </c>
      <c r="Z267" s="165" t="str">
        <f t="shared" ca="1" si="124"/>
        <v>R</v>
      </c>
      <c r="AA267" s="225" t="str">
        <f>Season_Summary!$P$1</f>
        <v>2A BB</v>
      </c>
    </row>
    <row r="268" spans="1:27" x14ac:dyDescent="0.2">
      <c r="A268" s="165" t="str">
        <f t="shared" ca="1" si="116"/>
        <v xml:space="preserve">, </v>
      </c>
      <c r="B268" s="165" t="str">
        <f>Roster!$B$1</f>
        <v>Upton</v>
      </c>
      <c r="C268" s="165" t="str">
        <f t="shared" ca="1" si="117"/>
        <v>Moorcroft</v>
      </c>
      <c r="D268" s="175">
        <f t="shared" ca="1" si="118"/>
        <v>43118</v>
      </c>
      <c r="E268" s="165">
        <f t="shared" ca="1" si="100"/>
        <v>0</v>
      </c>
      <c r="F268" s="165">
        <f t="shared" ca="1" si="101"/>
        <v>0</v>
      </c>
      <c r="G268" s="165">
        <f t="shared" ca="1" si="102"/>
        <v>0</v>
      </c>
      <c r="H268" s="165">
        <f t="shared" ca="1" si="103"/>
        <v>0</v>
      </c>
      <c r="I268" s="165">
        <f t="shared" ca="1" si="104"/>
        <v>0</v>
      </c>
      <c r="J268" s="165">
        <f t="shared" ca="1" si="105"/>
        <v>0</v>
      </c>
      <c r="K268" s="165">
        <f t="shared" ca="1" si="106"/>
        <v>0</v>
      </c>
      <c r="L268" s="165">
        <f t="shared" ca="1" si="107"/>
        <v>0</v>
      </c>
      <c r="M268" s="165">
        <f t="shared" ca="1" si="108"/>
        <v>0</v>
      </c>
      <c r="N268" s="165">
        <f t="shared" ca="1" si="109"/>
        <v>0</v>
      </c>
      <c r="O268" s="165">
        <f t="shared" ca="1" si="110"/>
        <v>0</v>
      </c>
      <c r="P268" s="165">
        <f t="shared" ca="1" si="111"/>
        <v>0</v>
      </c>
      <c r="Q268" s="165">
        <f t="shared" ca="1" si="112"/>
        <v>0</v>
      </c>
      <c r="R268" s="165">
        <f t="shared" ca="1" si="113"/>
        <v>0</v>
      </c>
      <c r="S268" s="165" t="str">
        <f t="shared" ca="1" si="114"/>
        <v/>
      </c>
      <c r="T268" s="168">
        <f t="shared" ca="1" si="119"/>
        <v>0</v>
      </c>
      <c r="U268" s="168">
        <f t="shared" ca="1" si="120"/>
        <v>0</v>
      </c>
      <c r="V268" s="168">
        <f t="shared" ca="1" si="121"/>
        <v>0</v>
      </c>
      <c r="W268" s="168">
        <f t="shared" ca="1" si="122"/>
        <v>0</v>
      </c>
      <c r="X268" s="165">
        <f t="shared" si="115"/>
        <v>11</v>
      </c>
      <c r="Y268" s="165" t="str">
        <f t="shared" ca="1" si="123"/>
        <v>,  - Moorcroft 1/18/2018</v>
      </c>
      <c r="Z268" s="165" t="str">
        <f t="shared" ca="1" si="124"/>
        <v>R</v>
      </c>
      <c r="AA268" s="225" t="str">
        <f>Season_Summary!$P$1</f>
        <v>2A BB</v>
      </c>
    </row>
    <row r="269" spans="1:27" x14ac:dyDescent="0.2">
      <c r="A269" s="165" t="str">
        <f t="shared" ca="1" si="116"/>
        <v xml:space="preserve">, </v>
      </c>
      <c r="B269" s="165" t="str">
        <f>Roster!$B$1</f>
        <v>Upton</v>
      </c>
      <c r="C269" s="165" t="str">
        <f t="shared" ca="1" si="117"/>
        <v>Moorcroft</v>
      </c>
      <c r="D269" s="175">
        <f t="shared" ca="1" si="118"/>
        <v>43118</v>
      </c>
      <c r="E269" s="165">
        <f t="shared" ca="1" si="100"/>
        <v>0</v>
      </c>
      <c r="F269" s="165">
        <f t="shared" ca="1" si="101"/>
        <v>0</v>
      </c>
      <c r="G269" s="165">
        <f t="shared" ca="1" si="102"/>
        <v>0</v>
      </c>
      <c r="H269" s="165">
        <f t="shared" ca="1" si="103"/>
        <v>0</v>
      </c>
      <c r="I269" s="165">
        <f t="shared" ca="1" si="104"/>
        <v>0</v>
      </c>
      <c r="J269" s="165">
        <f t="shared" ca="1" si="105"/>
        <v>0</v>
      </c>
      <c r="K269" s="165">
        <f t="shared" ca="1" si="106"/>
        <v>0</v>
      </c>
      <c r="L269" s="165">
        <f t="shared" ca="1" si="107"/>
        <v>0</v>
      </c>
      <c r="M269" s="165">
        <f t="shared" ca="1" si="108"/>
        <v>0</v>
      </c>
      <c r="N269" s="165">
        <f t="shared" ca="1" si="109"/>
        <v>0</v>
      </c>
      <c r="O269" s="165">
        <f t="shared" ca="1" si="110"/>
        <v>0</v>
      </c>
      <c r="P269" s="165">
        <f t="shared" ca="1" si="111"/>
        <v>0</v>
      </c>
      <c r="Q269" s="165">
        <f t="shared" ca="1" si="112"/>
        <v>0</v>
      </c>
      <c r="R269" s="165">
        <f t="shared" ca="1" si="113"/>
        <v>0</v>
      </c>
      <c r="S269" s="165" t="str">
        <f t="shared" ca="1" si="114"/>
        <v/>
      </c>
      <c r="T269" s="168">
        <f t="shared" ca="1" si="119"/>
        <v>0</v>
      </c>
      <c r="U269" s="168">
        <f t="shared" ca="1" si="120"/>
        <v>0</v>
      </c>
      <c r="V269" s="168">
        <f t="shared" ca="1" si="121"/>
        <v>0</v>
      </c>
      <c r="W269" s="168">
        <f t="shared" ca="1" si="122"/>
        <v>0</v>
      </c>
      <c r="X269" s="165">
        <f t="shared" si="115"/>
        <v>11</v>
      </c>
      <c r="Y269" s="165" t="str">
        <f t="shared" ca="1" si="123"/>
        <v>,  - Moorcroft 1/18/2018</v>
      </c>
      <c r="Z269" s="165" t="str">
        <f t="shared" ca="1" si="124"/>
        <v>R</v>
      </c>
      <c r="AA269" s="225" t="str">
        <f>Season_Summary!$P$1</f>
        <v>2A BB</v>
      </c>
    </row>
    <row r="270" spans="1:27" x14ac:dyDescent="0.2">
      <c r="A270" s="165" t="str">
        <f t="shared" ca="1" si="116"/>
        <v xml:space="preserve">Team, </v>
      </c>
      <c r="B270" s="165" t="str">
        <f>Roster!$B$1</f>
        <v>Upton</v>
      </c>
      <c r="C270" s="165" t="str">
        <f t="shared" ca="1" si="117"/>
        <v>Moorcroft</v>
      </c>
      <c r="D270" s="175">
        <f t="shared" ca="1" si="118"/>
        <v>43118</v>
      </c>
      <c r="E270" s="165">
        <f t="shared" ca="1" si="100"/>
        <v>1</v>
      </c>
      <c r="F270" s="165">
        <f t="shared" ca="1" si="101"/>
        <v>0</v>
      </c>
      <c r="G270" s="165">
        <f t="shared" ca="1" si="102"/>
        <v>0</v>
      </c>
      <c r="H270" s="165">
        <f t="shared" ca="1" si="103"/>
        <v>0</v>
      </c>
      <c r="I270" s="165">
        <f t="shared" ca="1" si="104"/>
        <v>0</v>
      </c>
      <c r="J270" s="165">
        <f t="shared" ca="1" si="105"/>
        <v>0</v>
      </c>
      <c r="K270" s="165">
        <f t="shared" ca="1" si="106"/>
        <v>0</v>
      </c>
      <c r="L270" s="165">
        <f t="shared" ca="1" si="107"/>
        <v>3</v>
      </c>
      <c r="M270" s="165">
        <f t="shared" ca="1" si="108"/>
        <v>3</v>
      </c>
      <c r="N270" s="165">
        <f t="shared" ca="1" si="109"/>
        <v>0</v>
      </c>
      <c r="O270" s="165">
        <f t="shared" ca="1" si="110"/>
        <v>0</v>
      </c>
      <c r="P270" s="165">
        <f t="shared" ca="1" si="111"/>
        <v>0</v>
      </c>
      <c r="Q270" s="165">
        <f t="shared" ca="1" si="112"/>
        <v>0</v>
      </c>
      <c r="R270" s="165">
        <f t="shared" ca="1" si="113"/>
        <v>0</v>
      </c>
      <c r="S270" s="165" t="str">
        <f t="shared" ca="1" si="114"/>
        <v/>
      </c>
      <c r="T270" s="168">
        <f t="shared" ca="1" si="119"/>
        <v>0</v>
      </c>
      <c r="U270" s="168">
        <f t="shared" ca="1" si="120"/>
        <v>0</v>
      </c>
      <c r="V270" s="168">
        <f t="shared" ca="1" si="121"/>
        <v>0</v>
      </c>
      <c r="W270" s="168">
        <f t="shared" ca="1" si="122"/>
        <v>0</v>
      </c>
      <c r="X270" s="165">
        <f t="shared" si="115"/>
        <v>11</v>
      </c>
      <c r="Y270" s="165" t="str">
        <f t="shared" ca="1" si="123"/>
        <v>Team,  - Moorcroft 1/18/2018</v>
      </c>
      <c r="Z270" s="165" t="str">
        <f t="shared" ca="1" si="124"/>
        <v>R</v>
      </c>
      <c r="AA270" s="225" t="str">
        <f>Season_Summary!$P$1</f>
        <v>2A BB</v>
      </c>
    </row>
    <row r="271" spans="1:27" x14ac:dyDescent="0.2">
      <c r="A271" s="165" t="str">
        <f t="shared" ca="1" si="116"/>
        <v>Payton Watt, 24</v>
      </c>
      <c r="B271" s="165" t="str">
        <f>Roster!$B$1</f>
        <v>Upton</v>
      </c>
      <c r="C271" s="165" t="str">
        <f t="shared" ca="1" si="117"/>
        <v>Wright</v>
      </c>
      <c r="D271" s="175">
        <f t="shared" ca="1" si="118"/>
        <v>43120</v>
      </c>
      <c r="E271" s="165">
        <f t="shared" ca="1" si="100"/>
        <v>1</v>
      </c>
      <c r="F271" s="165">
        <f t="shared" ca="1" si="101"/>
        <v>0</v>
      </c>
      <c r="G271" s="165">
        <f t="shared" ca="1" si="102"/>
        <v>6</v>
      </c>
      <c r="H271" s="165">
        <f t="shared" ca="1" si="103"/>
        <v>2</v>
      </c>
      <c r="I271" s="165">
        <f t="shared" ca="1" si="104"/>
        <v>8</v>
      </c>
      <c r="J271" s="165">
        <f t="shared" ca="1" si="105"/>
        <v>8</v>
      </c>
      <c r="K271" s="165">
        <f t="shared" ca="1" si="106"/>
        <v>11</v>
      </c>
      <c r="L271" s="165">
        <f t="shared" ca="1" si="107"/>
        <v>3</v>
      </c>
      <c r="M271" s="165">
        <f t="shared" ca="1" si="108"/>
        <v>7</v>
      </c>
      <c r="N271" s="165">
        <f t="shared" ca="1" si="109"/>
        <v>2</v>
      </c>
      <c r="O271" s="165">
        <f t="shared" ca="1" si="110"/>
        <v>2</v>
      </c>
      <c r="P271" s="165">
        <f t="shared" ca="1" si="111"/>
        <v>0</v>
      </c>
      <c r="Q271" s="165">
        <f t="shared" ca="1" si="112"/>
        <v>5</v>
      </c>
      <c r="R271" s="165">
        <f t="shared" ca="1" si="113"/>
        <v>4</v>
      </c>
      <c r="S271" s="165">
        <f t="shared" ca="1" si="114"/>
        <v>12</v>
      </c>
      <c r="T271" s="168">
        <f t="shared" ca="1" si="119"/>
        <v>0</v>
      </c>
      <c r="U271" s="168">
        <f t="shared" ca="1" si="120"/>
        <v>0.25</v>
      </c>
      <c r="V271" s="168">
        <f t="shared" ca="1" si="121"/>
        <v>0.72727272727272729</v>
      </c>
      <c r="W271" s="168">
        <f t="shared" ca="1" si="122"/>
        <v>0.14285714285714285</v>
      </c>
      <c r="X271" s="165">
        <f t="shared" si="115"/>
        <v>12</v>
      </c>
      <c r="Y271" s="165" t="str">
        <f t="shared" ca="1" si="123"/>
        <v>Payton Watt, 24 - Wright 1/20/2018</v>
      </c>
      <c r="Z271" s="165" t="str">
        <f t="shared" ca="1" si="124"/>
        <v>R</v>
      </c>
      <c r="AA271" s="225" t="str">
        <f>Season_Summary!$P$1</f>
        <v>2A BB</v>
      </c>
    </row>
    <row r="272" spans="1:27" x14ac:dyDescent="0.2">
      <c r="A272" s="165" t="str">
        <f t="shared" ca="1" si="116"/>
        <v>Dillon Barritt, 20</v>
      </c>
      <c r="B272" s="165" t="str">
        <f>Roster!$B$1</f>
        <v>Upton</v>
      </c>
      <c r="C272" s="165" t="str">
        <f t="shared" ca="1" si="117"/>
        <v>Wright</v>
      </c>
      <c r="D272" s="175">
        <f t="shared" ca="1" si="118"/>
        <v>43120</v>
      </c>
      <c r="E272" s="165">
        <f t="shared" ca="1" si="100"/>
        <v>1</v>
      </c>
      <c r="F272" s="165">
        <f t="shared" ca="1" si="101"/>
        <v>4</v>
      </c>
      <c r="G272" s="165">
        <f t="shared" ca="1" si="102"/>
        <v>11</v>
      </c>
      <c r="H272" s="165">
        <f t="shared" ca="1" si="103"/>
        <v>3</v>
      </c>
      <c r="I272" s="165">
        <f t="shared" ca="1" si="104"/>
        <v>6</v>
      </c>
      <c r="J272" s="165">
        <f t="shared" ca="1" si="105"/>
        <v>0</v>
      </c>
      <c r="K272" s="165">
        <f t="shared" ca="1" si="106"/>
        <v>0</v>
      </c>
      <c r="L272" s="165">
        <f t="shared" ca="1" si="107"/>
        <v>3</v>
      </c>
      <c r="M272" s="165">
        <f t="shared" ca="1" si="108"/>
        <v>2</v>
      </c>
      <c r="N272" s="165">
        <f t="shared" ca="1" si="109"/>
        <v>2</v>
      </c>
      <c r="O272" s="165">
        <f t="shared" ca="1" si="110"/>
        <v>3</v>
      </c>
      <c r="P272" s="165">
        <f t="shared" ca="1" si="111"/>
        <v>0</v>
      </c>
      <c r="Q272" s="165">
        <f t="shared" ca="1" si="112"/>
        <v>3</v>
      </c>
      <c r="R272" s="165">
        <f t="shared" ca="1" si="113"/>
        <v>3</v>
      </c>
      <c r="S272" s="165">
        <f t="shared" ca="1" si="114"/>
        <v>18</v>
      </c>
      <c r="T272" s="168">
        <f t="shared" ca="1" si="119"/>
        <v>0.36363636363636365</v>
      </c>
      <c r="U272" s="168">
        <f t="shared" ca="1" si="120"/>
        <v>0.5</v>
      </c>
      <c r="V272" s="168">
        <f t="shared" ca="1" si="121"/>
        <v>0</v>
      </c>
      <c r="W272" s="168">
        <f t="shared" ca="1" si="122"/>
        <v>0.41176470588235292</v>
      </c>
      <c r="X272" s="165">
        <f t="shared" si="115"/>
        <v>12</v>
      </c>
      <c r="Y272" s="165" t="str">
        <f t="shared" ca="1" si="123"/>
        <v>Dillon Barritt, 20 - Wright 1/20/2018</v>
      </c>
      <c r="Z272" s="165" t="str">
        <f t="shared" ca="1" si="124"/>
        <v>R</v>
      </c>
      <c r="AA272" s="225" t="str">
        <f>Season_Summary!$P$1</f>
        <v>2A BB</v>
      </c>
    </row>
    <row r="273" spans="1:27" x14ac:dyDescent="0.2">
      <c r="A273" s="165" t="str">
        <f t="shared" ca="1" si="116"/>
        <v>Dawson Butts, 14</v>
      </c>
      <c r="B273" s="165" t="str">
        <f>Roster!$B$1</f>
        <v>Upton</v>
      </c>
      <c r="C273" s="165" t="str">
        <f t="shared" ca="1" si="117"/>
        <v>Wright</v>
      </c>
      <c r="D273" s="175">
        <f t="shared" ca="1" si="118"/>
        <v>43120</v>
      </c>
      <c r="E273" s="165">
        <f t="shared" ca="1" si="100"/>
        <v>1</v>
      </c>
      <c r="F273" s="165">
        <f t="shared" ca="1" si="101"/>
        <v>0</v>
      </c>
      <c r="G273" s="165">
        <f t="shared" ca="1" si="102"/>
        <v>2</v>
      </c>
      <c r="H273" s="165">
        <f t="shared" ca="1" si="103"/>
        <v>1</v>
      </c>
      <c r="I273" s="165">
        <f t="shared" ca="1" si="104"/>
        <v>5</v>
      </c>
      <c r="J273" s="165">
        <f t="shared" ca="1" si="105"/>
        <v>1</v>
      </c>
      <c r="K273" s="165">
        <f t="shared" ca="1" si="106"/>
        <v>2</v>
      </c>
      <c r="L273" s="165">
        <f t="shared" ca="1" si="107"/>
        <v>3</v>
      </c>
      <c r="M273" s="165">
        <f t="shared" ca="1" si="108"/>
        <v>5</v>
      </c>
      <c r="N273" s="165">
        <f t="shared" ca="1" si="109"/>
        <v>2</v>
      </c>
      <c r="O273" s="165">
        <f t="shared" ca="1" si="110"/>
        <v>2</v>
      </c>
      <c r="P273" s="165">
        <f t="shared" ca="1" si="111"/>
        <v>0</v>
      </c>
      <c r="Q273" s="165">
        <f t="shared" ca="1" si="112"/>
        <v>4</v>
      </c>
      <c r="R273" s="165">
        <f t="shared" ca="1" si="113"/>
        <v>2</v>
      </c>
      <c r="S273" s="165">
        <f t="shared" ca="1" si="114"/>
        <v>3</v>
      </c>
      <c r="T273" s="168">
        <f t="shared" ca="1" si="119"/>
        <v>0</v>
      </c>
      <c r="U273" s="168">
        <f t="shared" ca="1" si="120"/>
        <v>0.2</v>
      </c>
      <c r="V273" s="168">
        <f t="shared" ca="1" si="121"/>
        <v>0</v>
      </c>
      <c r="W273" s="168">
        <f t="shared" ca="1" si="122"/>
        <v>0.14285714285714285</v>
      </c>
      <c r="X273" s="165">
        <f t="shared" si="115"/>
        <v>12</v>
      </c>
      <c r="Y273" s="165" t="str">
        <f t="shared" ca="1" si="123"/>
        <v>Dawson Butts, 14 - Wright 1/20/2018</v>
      </c>
      <c r="Z273" s="165" t="str">
        <f t="shared" ca="1" si="124"/>
        <v>R</v>
      </c>
      <c r="AA273" s="225" t="str">
        <f>Season_Summary!$P$1</f>
        <v>2A BB</v>
      </c>
    </row>
    <row r="274" spans="1:27" x14ac:dyDescent="0.2">
      <c r="A274" s="165" t="str">
        <f t="shared" ca="1" si="116"/>
        <v>Jayden Caylor, 12</v>
      </c>
      <c r="B274" s="165" t="str">
        <f>Roster!$B$1</f>
        <v>Upton</v>
      </c>
      <c r="C274" s="165" t="str">
        <f t="shared" ca="1" si="117"/>
        <v>Wright</v>
      </c>
      <c r="D274" s="175">
        <f t="shared" ca="1" si="118"/>
        <v>43120</v>
      </c>
      <c r="E274" s="165">
        <f t="shared" ca="1" si="100"/>
        <v>0</v>
      </c>
      <c r="F274" s="165">
        <f t="shared" ca="1" si="101"/>
        <v>0</v>
      </c>
      <c r="G274" s="165">
        <f t="shared" ca="1" si="102"/>
        <v>0</v>
      </c>
      <c r="H274" s="165">
        <f t="shared" ca="1" si="103"/>
        <v>0</v>
      </c>
      <c r="I274" s="165">
        <f t="shared" ca="1" si="104"/>
        <v>0</v>
      </c>
      <c r="J274" s="165">
        <f t="shared" ca="1" si="105"/>
        <v>0</v>
      </c>
      <c r="K274" s="165">
        <f t="shared" ca="1" si="106"/>
        <v>0</v>
      </c>
      <c r="L274" s="165">
        <f t="shared" ca="1" si="107"/>
        <v>0</v>
      </c>
      <c r="M274" s="165">
        <f t="shared" ca="1" si="108"/>
        <v>0</v>
      </c>
      <c r="N274" s="165">
        <f t="shared" ca="1" si="109"/>
        <v>0</v>
      </c>
      <c r="O274" s="165">
        <f t="shared" ca="1" si="110"/>
        <v>0</v>
      </c>
      <c r="P274" s="165">
        <f t="shared" ca="1" si="111"/>
        <v>0</v>
      </c>
      <c r="Q274" s="165">
        <f t="shared" ca="1" si="112"/>
        <v>0</v>
      </c>
      <c r="R274" s="165">
        <f t="shared" ca="1" si="113"/>
        <v>0</v>
      </c>
      <c r="S274" s="165" t="str">
        <f t="shared" ca="1" si="114"/>
        <v/>
      </c>
      <c r="T274" s="168">
        <f t="shared" ca="1" si="119"/>
        <v>0</v>
      </c>
      <c r="U274" s="168">
        <f t="shared" ca="1" si="120"/>
        <v>0</v>
      </c>
      <c r="V274" s="168">
        <f t="shared" ca="1" si="121"/>
        <v>0</v>
      </c>
      <c r="W274" s="168">
        <f t="shared" ca="1" si="122"/>
        <v>0</v>
      </c>
      <c r="X274" s="165">
        <f t="shared" si="115"/>
        <v>12</v>
      </c>
      <c r="Y274" s="165" t="str">
        <f t="shared" ca="1" si="123"/>
        <v>Jayden Caylor, 12 - Wright 1/20/2018</v>
      </c>
      <c r="Z274" s="165" t="str">
        <f t="shared" ca="1" si="124"/>
        <v>R</v>
      </c>
      <c r="AA274" s="225" t="str">
        <f>Season_Summary!$P$1</f>
        <v>2A BB</v>
      </c>
    </row>
    <row r="275" spans="1:27" x14ac:dyDescent="0.2">
      <c r="A275" s="165" t="str">
        <f t="shared" ca="1" si="116"/>
        <v>Clayton Louderback, 23</v>
      </c>
      <c r="B275" s="165" t="str">
        <f>Roster!$B$1</f>
        <v>Upton</v>
      </c>
      <c r="C275" s="165" t="str">
        <f t="shared" ca="1" si="117"/>
        <v>Wright</v>
      </c>
      <c r="D275" s="175">
        <f t="shared" ca="1" si="118"/>
        <v>43120</v>
      </c>
      <c r="E275" s="165">
        <f t="shared" ca="1" si="100"/>
        <v>0</v>
      </c>
      <c r="F275" s="165">
        <f t="shared" ca="1" si="101"/>
        <v>0</v>
      </c>
      <c r="G275" s="165">
        <f t="shared" ca="1" si="102"/>
        <v>0</v>
      </c>
      <c r="H275" s="165">
        <f t="shared" ca="1" si="103"/>
        <v>0</v>
      </c>
      <c r="I275" s="165">
        <f t="shared" ca="1" si="104"/>
        <v>0</v>
      </c>
      <c r="J275" s="165">
        <f t="shared" ca="1" si="105"/>
        <v>0</v>
      </c>
      <c r="K275" s="165">
        <f t="shared" ca="1" si="106"/>
        <v>0</v>
      </c>
      <c r="L275" s="165">
        <f t="shared" ca="1" si="107"/>
        <v>0</v>
      </c>
      <c r="M275" s="165">
        <f t="shared" ca="1" si="108"/>
        <v>0</v>
      </c>
      <c r="N275" s="165">
        <f t="shared" ca="1" si="109"/>
        <v>0</v>
      </c>
      <c r="O275" s="165">
        <f t="shared" ca="1" si="110"/>
        <v>0</v>
      </c>
      <c r="P275" s="165">
        <f t="shared" ca="1" si="111"/>
        <v>0</v>
      </c>
      <c r="Q275" s="165">
        <f t="shared" ca="1" si="112"/>
        <v>0</v>
      </c>
      <c r="R275" s="165">
        <f t="shared" ca="1" si="113"/>
        <v>0</v>
      </c>
      <c r="S275" s="165" t="str">
        <f t="shared" ca="1" si="114"/>
        <v/>
      </c>
      <c r="T275" s="168">
        <f t="shared" ca="1" si="119"/>
        <v>0</v>
      </c>
      <c r="U275" s="168">
        <f t="shared" ca="1" si="120"/>
        <v>0</v>
      </c>
      <c r="V275" s="168">
        <f t="shared" ca="1" si="121"/>
        <v>0</v>
      </c>
      <c r="W275" s="168">
        <f t="shared" ca="1" si="122"/>
        <v>0</v>
      </c>
      <c r="X275" s="165">
        <f t="shared" si="115"/>
        <v>12</v>
      </c>
      <c r="Y275" s="165" t="str">
        <f t="shared" ca="1" si="123"/>
        <v>Clayton Louderback, 23 - Wright 1/20/2018</v>
      </c>
      <c r="Z275" s="165" t="str">
        <f t="shared" ca="1" si="124"/>
        <v>R</v>
      </c>
      <c r="AA275" s="225" t="str">
        <f>Season_Summary!$P$1</f>
        <v>2A BB</v>
      </c>
    </row>
    <row r="276" spans="1:27" x14ac:dyDescent="0.2">
      <c r="A276" s="165" t="str">
        <f t="shared" ca="1" si="116"/>
        <v>Jess Claycomb, 10</v>
      </c>
      <c r="B276" s="165" t="str">
        <f>Roster!$B$1</f>
        <v>Upton</v>
      </c>
      <c r="C276" s="165" t="str">
        <f t="shared" ca="1" si="117"/>
        <v>Wright</v>
      </c>
      <c r="D276" s="175">
        <f t="shared" ca="1" si="118"/>
        <v>43120</v>
      </c>
      <c r="E276" s="165">
        <f t="shared" ca="1" si="100"/>
        <v>1</v>
      </c>
      <c r="F276" s="165">
        <f t="shared" ca="1" si="101"/>
        <v>0</v>
      </c>
      <c r="G276" s="165">
        <f t="shared" ca="1" si="102"/>
        <v>1</v>
      </c>
      <c r="H276" s="165">
        <f t="shared" ca="1" si="103"/>
        <v>4</v>
      </c>
      <c r="I276" s="165">
        <f t="shared" ca="1" si="104"/>
        <v>6</v>
      </c>
      <c r="J276" s="165">
        <f t="shared" ca="1" si="105"/>
        <v>4</v>
      </c>
      <c r="K276" s="165">
        <f t="shared" ca="1" si="106"/>
        <v>4</v>
      </c>
      <c r="L276" s="165">
        <f t="shared" ca="1" si="107"/>
        <v>1</v>
      </c>
      <c r="M276" s="165">
        <f t="shared" ca="1" si="108"/>
        <v>2</v>
      </c>
      <c r="N276" s="165">
        <f t="shared" ca="1" si="109"/>
        <v>3</v>
      </c>
      <c r="O276" s="165">
        <f t="shared" ca="1" si="110"/>
        <v>0</v>
      </c>
      <c r="P276" s="165">
        <f t="shared" ca="1" si="111"/>
        <v>0</v>
      </c>
      <c r="Q276" s="165">
        <f t="shared" ca="1" si="112"/>
        <v>4</v>
      </c>
      <c r="R276" s="165">
        <f t="shared" ca="1" si="113"/>
        <v>4</v>
      </c>
      <c r="S276" s="165">
        <f t="shared" ca="1" si="114"/>
        <v>12</v>
      </c>
      <c r="T276" s="168">
        <f t="shared" ca="1" si="119"/>
        <v>0</v>
      </c>
      <c r="U276" s="168">
        <f t="shared" ca="1" si="120"/>
        <v>0.66666666666666663</v>
      </c>
      <c r="V276" s="168">
        <f t="shared" ca="1" si="121"/>
        <v>0</v>
      </c>
      <c r="W276" s="168">
        <f t="shared" ca="1" si="122"/>
        <v>0.5714285714285714</v>
      </c>
      <c r="X276" s="165">
        <f t="shared" si="115"/>
        <v>12</v>
      </c>
      <c r="Y276" s="165" t="str">
        <f t="shared" ca="1" si="123"/>
        <v>Jess Claycomb, 10 - Wright 1/20/2018</v>
      </c>
      <c r="Z276" s="165" t="str">
        <f t="shared" ca="1" si="124"/>
        <v>R</v>
      </c>
      <c r="AA276" s="225" t="str">
        <f>Season_Summary!$P$1</f>
        <v>2A BB</v>
      </c>
    </row>
    <row r="277" spans="1:27" x14ac:dyDescent="0.2">
      <c r="A277" s="165" t="str">
        <f t="shared" ca="1" si="116"/>
        <v>Maxx Cowger, 4</v>
      </c>
      <c r="B277" s="165" t="str">
        <f>Roster!$B$1</f>
        <v>Upton</v>
      </c>
      <c r="C277" s="165" t="str">
        <f t="shared" ca="1" si="117"/>
        <v>Wright</v>
      </c>
      <c r="D277" s="175">
        <f t="shared" ca="1" si="118"/>
        <v>43120</v>
      </c>
      <c r="E277" s="165">
        <f t="shared" ca="1" si="100"/>
        <v>0</v>
      </c>
      <c r="F277" s="165">
        <f t="shared" ca="1" si="101"/>
        <v>0</v>
      </c>
      <c r="G277" s="165">
        <f t="shared" ca="1" si="102"/>
        <v>0</v>
      </c>
      <c r="H277" s="165">
        <f t="shared" ca="1" si="103"/>
        <v>0</v>
      </c>
      <c r="I277" s="165">
        <f t="shared" ca="1" si="104"/>
        <v>0</v>
      </c>
      <c r="J277" s="165">
        <f t="shared" ca="1" si="105"/>
        <v>0</v>
      </c>
      <c r="K277" s="165">
        <f t="shared" ca="1" si="106"/>
        <v>0</v>
      </c>
      <c r="L277" s="165">
        <f t="shared" ca="1" si="107"/>
        <v>0</v>
      </c>
      <c r="M277" s="165">
        <f t="shared" ca="1" si="108"/>
        <v>0</v>
      </c>
      <c r="N277" s="165">
        <f t="shared" ca="1" si="109"/>
        <v>0</v>
      </c>
      <c r="O277" s="165">
        <f t="shared" ca="1" si="110"/>
        <v>0</v>
      </c>
      <c r="P277" s="165">
        <f t="shared" ca="1" si="111"/>
        <v>0</v>
      </c>
      <c r="Q277" s="165">
        <f t="shared" ca="1" si="112"/>
        <v>0</v>
      </c>
      <c r="R277" s="165">
        <f t="shared" ca="1" si="113"/>
        <v>0</v>
      </c>
      <c r="S277" s="165" t="str">
        <f t="shared" ca="1" si="114"/>
        <v/>
      </c>
      <c r="T277" s="168">
        <f t="shared" ca="1" si="119"/>
        <v>0</v>
      </c>
      <c r="U277" s="168">
        <f t="shared" ca="1" si="120"/>
        <v>0</v>
      </c>
      <c r="V277" s="168">
        <f t="shared" ca="1" si="121"/>
        <v>0</v>
      </c>
      <c r="W277" s="168">
        <f t="shared" ca="1" si="122"/>
        <v>0</v>
      </c>
      <c r="X277" s="165">
        <f t="shared" si="115"/>
        <v>12</v>
      </c>
      <c r="Y277" s="165" t="str">
        <f t="shared" ca="1" si="123"/>
        <v>Maxx Cowger, 4 - Wright 1/20/2018</v>
      </c>
      <c r="Z277" s="165" t="str">
        <f t="shared" ca="1" si="124"/>
        <v>R</v>
      </c>
      <c r="AA277" s="225" t="str">
        <f>Season_Summary!$P$1</f>
        <v>2A BB</v>
      </c>
    </row>
    <row r="278" spans="1:27" x14ac:dyDescent="0.2">
      <c r="A278" s="165" t="str">
        <f t="shared" ca="1" si="116"/>
        <v>Brayden Bruce, 22</v>
      </c>
      <c r="B278" s="165" t="str">
        <f>Roster!$B$1</f>
        <v>Upton</v>
      </c>
      <c r="C278" s="165" t="str">
        <f t="shared" ca="1" si="117"/>
        <v>Wright</v>
      </c>
      <c r="D278" s="175">
        <f t="shared" ca="1" si="118"/>
        <v>43120</v>
      </c>
      <c r="E278" s="165">
        <f t="shared" ca="1" si="100"/>
        <v>1</v>
      </c>
      <c r="F278" s="165">
        <f t="shared" ca="1" si="101"/>
        <v>2</v>
      </c>
      <c r="G278" s="165">
        <f t="shared" ca="1" si="102"/>
        <v>8</v>
      </c>
      <c r="H278" s="165">
        <f t="shared" ca="1" si="103"/>
        <v>0</v>
      </c>
      <c r="I278" s="165">
        <f t="shared" ca="1" si="104"/>
        <v>2</v>
      </c>
      <c r="J278" s="165">
        <f t="shared" ca="1" si="105"/>
        <v>0</v>
      </c>
      <c r="K278" s="165">
        <f t="shared" ca="1" si="106"/>
        <v>0</v>
      </c>
      <c r="L278" s="165">
        <f t="shared" ca="1" si="107"/>
        <v>2</v>
      </c>
      <c r="M278" s="165">
        <f t="shared" ca="1" si="108"/>
        <v>0</v>
      </c>
      <c r="N278" s="165">
        <f t="shared" ca="1" si="109"/>
        <v>1</v>
      </c>
      <c r="O278" s="165">
        <f t="shared" ca="1" si="110"/>
        <v>1</v>
      </c>
      <c r="P278" s="165">
        <f t="shared" ca="1" si="111"/>
        <v>0</v>
      </c>
      <c r="Q278" s="165">
        <f t="shared" ca="1" si="112"/>
        <v>2</v>
      </c>
      <c r="R278" s="165">
        <f t="shared" ca="1" si="113"/>
        <v>4</v>
      </c>
      <c r="S278" s="165">
        <f t="shared" ca="1" si="114"/>
        <v>6</v>
      </c>
      <c r="T278" s="168">
        <f t="shared" ca="1" si="119"/>
        <v>0.25</v>
      </c>
      <c r="U278" s="168">
        <f t="shared" ca="1" si="120"/>
        <v>0</v>
      </c>
      <c r="V278" s="168">
        <f t="shared" ca="1" si="121"/>
        <v>0</v>
      </c>
      <c r="W278" s="168">
        <f t="shared" ca="1" si="122"/>
        <v>0.2</v>
      </c>
      <c r="X278" s="165">
        <f t="shared" si="115"/>
        <v>12</v>
      </c>
      <c r="Y278" s="165" t="str">
        <f t="shared" ca="1" si="123"/>
        <v>Brayden Bruce, 22 - Wright 1/20/2018</v>
      </c>
      <c r="Z278" s="165" t="str">
        <f t="shared" ca="1" si="124"/>
        <v>R</v>
      </c>
      <c r="AA278" s="225" t="str">
        <f>Season_Summary!$P$1</f>
        <v>2A BB</v>
      </c>
    </row>
    <row r="279" spans="1:27" x14ac:dyDescent="0.2">
      <c r="A279" s="165" t="str">
        <f t="shared" ca="1" si="116"/>
        <v>Jo Bishop, 30</v>
      </c>
      <c r="B279" s="165" t="str">
        <f>Roster!$B$1</f>
        <v>Upton</v>
      </c>
      <c r="C279" s="165" t="str">
        <f t="shared" ca="1" si="117"/>
        <v>Wright</v>
      </c>
      <c r="D279" s="175">
        <f t="shared" ca="1" si="118"/>
        <v>43120</v>
      </c>
      <c r="E279" s="165">
        <f t="shared" ca="1" si="100"/>
        <v>1</v>
      </c>
      <c r="F279" s="165">
        <f t="shared" ca="1" si="101"/>
        <v>0</v>
      </c>
      <c r="G279" s="165">
        <f t="shared" ca="1" si="102"/>
        <v>0</v>
      </c>
      <c r="H279" s="165">
        <f t="shared" ca="1" si="103"/>
        <v>0</v>
      </c>
      <c r="I279" s="165">
        <f t="shared" ca="1" si="104"/>
        <v>0</v>
      </c>
      <c r="J279" s="165">
        <f t="shared" ca="1" si="105"/>
        <v>0</v>
      </c>
      <c r="K279" s="165">
        <f t="shared" ca="1" si="106"/>
        <v>0</v>
      </c>
      <c r="L279" s="165">
        <f t="shared" ca="1" si="107"/>
        <v>1</v>
      </c>
      <c r="M279" s="165">
        <f t="shared" ca="1" si="108"/>
        <v>0</v>
      </c>
      <c r="N279" s="165">
        <f t="shared" ca="1" si="109"/>
        <v>0</v>
      </c>
      <c r="O279" s="165">
        <f t="shared" ca="1" si="110"/>
        <v>0</v>
      </c>
      <c r="P279" s="165">
        <f t="shared" ca="1" si="111"/>
        <v>0</v>
      </c>
      <c r="Q279" s="165">
        <f t="shared" ca="1" si="112"/>
        <v>1</v>
      </c>
      <c r="R279" s="165">
        <f t="shared" ca="1" si="113"/>
        <v>0</v>
      </c>
      <c r="S279" s="165" t="str">
        <f t="shared" ca="1" si="114"/>
        <v/>
      </c>
      <c r="T279" s="168">
        <f t="shared" ca="1" si="119"/>
        <v>0</v>
      </c>
      <c r="U279" s="168">
        <f t="shared" ca="1" si="120"/>
        <v>0</v>
      </c>
      <c r="V279" s="168">
        <f t="shared" ca="1" si="121"/>
        <v>0</v>
      </c>
      <c r="W279" s="168">
        <f t="shared" ca="1" si="122"/>
        <v>0</v>
      </c>
      <c r="X279" s="165">
        <f t="shared" si="115"/>
        <v>12</v>
      </c>
      <c r="Y279" s="165" t="str">
        <f t="shared" ca="1" si="123"/>
        <v>Jo Bishop, 30 - Wright 1/20/2018</v>
      </c>
      <c r="Z279" s="165" t="str">
        <f t="shared" ca="1" si="124"/>
        <v>R</v>
      </c>
      <c r="AA279" s="225" t="str">
        <f>Season_Summary!$P$1</f>
        <v>2A BB</v>
      </c>
    </row>
    <row r="280" spans="1:27" x14ac:dyDescent="0.2">
      <c r="A280" s="165" t="str">
        <f t="shared" ca="1" si="116"/>
        <v>Nolan Turner, 33</v>
      </c>
      <c r="B280" s="165" t="str">
        <f>Roster!$B$1</f>
        <v>Upton</v>
      </c>
      <c r="C280" s="165" t="str">
        <f t="shared" ca="1" si="117"/>
        <v>Wright</v>
      </c>
      <c r="D280" s="175">
        <f t="shared" ca="1" si="118"/>
        <v>43120</v>
      </c>
      <c r="E280" s="165">
        <f t="shared" ca="1" si="100"/>
        <v>1</v>
      </c>
      <c r="F280" s="165">
        <f t="shared" ca="1" si="101"/>
        <v>0</v>
      </c>
      <c r="G280" s="165">
        <f t="shared" ca="1" si="102"/>
        <v>0</v>
      </c>
      <c r="H280" s="165">
        <f t="shared" ca="1" si="103"/>
        <v>0</v>
      </c>
      <c r="I280" s="165">
        <f t="shared" ca="1" si="104"/>
        <v>0</v>
      </c>
      <c r="J280" s="165">
        <f t="shared" ca="1" si="105"/>
        <v>0</v>
      </c>
      <c r="K280" s="165">
        <f t="shared" ca="1" si="106"/>
        <v>0</v>
      </c>
      <c r="L280" s="165">
        <f t="shared" ca="1" si="107"/>
        <v>0</v>
      </c>
      <c r="M280" s="165">
        <f t="shared" ca="1" si="108"/>
        <v>1</v>
      </c>
      <c r="N280" s="165">
        <f t="shared" ca="1" si="109"/>
        <v>2</v>
      </c>
      <c r="O280" s="165">
        <f t="shared" ca="1" si="110"/>
        <v>1</v>
      </c>
      <c r="P280" s="165">
        <f t="shared" ca="1" si="111"/>
        <v>1</v>
      </c>
      <c r="Q280" s="165">
        <f t="shared" ca="1" si="112"/>
        <v>2</v>
      </c>
      <c r="R280" s="165">
        <f t="shared" ca="1" si="113"/>
        <v>3</v>
      </c>
      <c r="S280" s="165" t="str">
        <f t="shared" ca="1" si="114"/>
        <v/>
      </c>
      <c r="T280" s="168">
        <f t="shared" ca="1" si="119"/>
        <v>0</v>
      </c>
      <c r="U280" s="168">
        <f t="shared" ca="1" si="120"/>
        <v>0</v>
      </c>
      <c r="V280" s="168">
        <f t="shared" ca="1" si="121"/>
        <v>0</v>
      </c>
      <c r="W280" s="168">
        <f t="shared" ca="1" si="122"/>
        <v>0</v>
      </c>
      <c r="X280" s="165">
        <f t="shared" si="115"/>
        <v>12</v>
      </c>
      <c r="Y280" s="165" t="str">
        <f t="shared" ca="1" si="123"/>
        <v>Nolan Turner, 33 - Wright 1/20/2018</v>
      </c>
      <c r="Z280" s="165" t="str">
        <f t="shared" ca="1" si="124"/>
        <v>R</v>
      </c>
      <c r="AA280" s="225" t="str">
        <f>Season_Summary!$P$1</f>
        <v>2A BB</v>
      </c>
    </row>
    <row r="281" spans="1:27" x14ac:dyDescent="0.2">
      <c r="A281" s="165" t="str">
        <f t="shared" ca="1" si="116"/>
        <v>Robert Crawford, 32</v>
      </c>
      <c r="B281" s="165" t="str">
        <f>Roster!$B$1</f>
        <v>Upton</v>
      </c>
      <c r="C281" s="165" t="str">
        <f t="shared" ca="1" si="117"/>
        <v>Wright</v>
      </c>
      <c r="D281" s="175">
        <f t="shared" ca="1" si="118"/>
        <v>43120</v>
      </c>
      <c r="E281" s="165">
        <f t="shared" ca="1" si="100"/>
        <v>0</v>
      </c>
      <c r="F281" s="165">
        <f t="shared" ca="1" si="101"/>
        <v>0</v>
      </c>
      <c r="G281" s="165">
        <f t="shared" ca="1" si="102"/>
        <v>0</v>
      </c>
      <c r="H281" s="165">
        <f t="shared" ca="1" si="103"/>
        <v>0</v>
      </c>
      <c r="I281" s="165">
        <f t="shared" ca="1" si="104"/>
        <v>0</v>
      </c>
      <c r="J281" s="165">
        <f t="shared" ca="1" si="105"/>
        <v>0</v>
      </c>
      <c r="K281" s="165">
        <f t="shared" ca="1" si="106"/>
        <v>0</v>
      </c>
      <c r="L281" s="165">
        <f t="shared" ca="1" si="107"/>
        <v>0</v>
      </c>
      <c r="M281" s="165">
        <f t="shared" ca="1" si="108"/>
        <v>0</v>
      </c>
      <c r="N281" s="165">
        <f t="shared" ca="1" si="109"/>
        <v>0</v>
      </c>
      <c r="O281" s="165">
        <f t="shared" ca="1" si="110"/>
        <v>0</v>
      </c>
      <c r="P281" s="165">
        <f t="shared" ca="1" si="111"/>
        <v>0</v>
      </c>
      <c r="Q281" s="165">
        <f t="shared" ca="1" si="112"/>
        <v>0</v>
      </c>
      <c r="R281" s="165">
        <f t="shared" ca="1" si="113"/>
        <v>0</v>
      </c>
      <c r="S281" s="165" t="str">
        <f t="shared" ca="1" si="114"/>
        <v/>
      </c>
      <c r="T281" s="168">
        <f t="shared" ca="1" si="119"/>
        <v>0</v>
      </c>
      <c r="U281" s="168">
        <f t="shared" ca="1" si="120"/>
        <v>0</v>
      </c>
      <c r="V281" s="168">
        <f t="shared" ca="1" si="121"/>
        <v>0</v>
      </c>
      <c r="W281" s="168">
        <f t="shared" ca="1" si="122"/>
        <v>0</v>
      </c>
      <c r="X281" s="165">
        <f t="shared" si="115"/>
        <v>12</v>
      </c>
      <c r="Y281" s="165" t="str">
        <f t="shared" ca="1" si="123"/>
        <v>Robert Crawford, 32 - Wright 1/20/2018</v>
      </c>
      <c r="Z281" s="165" t="str">
        <f t="shared" ca="1" si="124"/>
        <v>R</v>
      </c>
      <c r="AA281" s="225" t="str">
        <f>Season_Summary!$P$1</f>
        <v>2A BB</v>
      </c>
    </row>
    <row r="282" spans="1:27" x14ac:dyDescent="0.2">
      <c r="A282" s="165" t="str">
        <f t="shared" ca="1" si="116"/>
        <v>Jace Bruce, 40</v>
      </c>
      <c r="B282" s="165" t="str">
        <f>Roster!$B$1</f>
        <v>Upton</v>
      </c>
      <c r="C282" s="165" t="str">
        <f t="shared" ca="1" si="117"/>
        <v>Wright</v>
      </c>
      <c r="D282" s="175">
        <f t="shared" ca="1" si="118"/>
        <v>43120</v>
      </c>
      <c r="E282" s="165">
        <f t="shared" ca="1" si="100"/>
        <v>0</v>
      </c>
      <c r="F282" s="165">
        <f t="shared" ca="1" si="101"/>
        <v>0</v>
      </c>
      <c r="G282" s="165">
        <f t="shared" ca="1" si="102"/>
        <v>0</v>
      </c>
      <c r="H282" s="165">
        <f t="shared" ca="1" si="103"/>
        <v>0</v>
      </c>
      <c r="I282" s="165">
        <f t="shared" ca="1" si="104"/>
        <v>0</v>
      </c>
      <c r="J282" s="165">
        <f t="shared" ca="1" si="105"/>
        <v>0</v>
      </c>
      <c r="K282" s="165">
        <f t="shared" ca="1" si="106"/>
        <v>0</v>
      </c>
      <c r="L282" s="165">
        <f t="shared" ca="1" si="107"/>
        <v>0</v>
      </c>
      <c r="M282" s="165">
        <f t="shared" ca="1" si="108"/>
        <v>0</v>
      </c>
      <c r="N282" s="165">
        <f t="shared" ca="1" si="109"/>
        <v>0</v>
      </c>
      <c r="O282" s="165">
        <f t="shared" ca="1" si="110"/>
        <v>0</v>
      </c>
      <c r="P282" s="165">
        <f t="shared" ca="1" si="111"/>
        <v>0</v>
      </c>
      <c r="Q282" s="165">
        <f t="shared" ca="1" si="112"/>
        <v>0</v>
      </c>
      <c r="R282" s="165">
        <f t="shared" ca="1" si="113"/>
        <v>0</v>
      </c>
      <c r="S282" s="165" t="str">
        <f t="shared" ca="1" si="114"/>
        <v/>
      </c>
      <c r="T282" s="168">
        <f t="shared" ca="1" si="119"/>
        <v>0</v>
      </c>
      <c r="U282" s="168">
        <f t="shared" ca="1" si="120"/>
        <v>0</v>
      </c>
      <c r="V282" s="168">
        <f t="shared" ca="1" si="121"/>
        <v>0</v>
      </c>
      <c r="W282" s="168">
        <f t="shared" ca="1" si="122"/>
        <v>0</v>
      </c>
      <c r="X282" s="165">
        <f t="shared" si="115"/>
        <v>12</v>
      </c>
      <c r="Y282" s="165" t="str">
        <f t="shared" ca="1" si="123"/>
        <v>Jace Bruce, 40 - Wright 1/20/2018</v>
      </c>
      <c r="Z282" s="165" t="str">
        <f t="shared" ca="1" si="124"/>
        <v>R</v>
      </c>
      <c r="AA282" s="225" t="str">
        <f>Season_Summary!$P$1</f>
        <v>2A BB</v>
      </c>
    </row>
    <row r="283" spans="1:27" x14ac:dyDescent="0.2">
      <c r="A283" s="165" t="str">
        <f t="shared" ca="1" si="116"/>
        <v>Ethan Mills, 2</v>
      </c>
      <c r="B283" s="165" t="str">
        <f>Roster!$B$1</f>
        <v>Upton</v>
      </c>
      <c r="C283" s="165" t="str">
        <f t="shared" ca="1" si="117"/>
        <v>Wright</v>
      </c>
      <c r="D283" s="175">
        <f t="shared" ca="1" si="118"/>
        <v>43120</v>
      </c>
      <c r="E283" s="165">
        <f t="shared" ca="1" si="100"/>
        <v>0</v>
      </c>
      <c r="F283" s="165">
        <f t="shared" ca="1" si="101"/>
        <v>0</v>
      </c>
      <c r="G283" s="165">
        <f t="shared" ca="1" si="102"/>
        <v>0</v>
      </c>
      <c r="H283" s="165">
        <f t="shared" ca="1" si="103"/>
        <v>0</v>
      </c>
      <c r="I283" s="165">
        <f t="shared" ca="1" si="104"/>
        <v>0</v>
      </c>
      <c r="J283" s="165">
        <f t="shared" ca="1" si="105"/>
        <v>0</v>
      </c>
      <c r="K283" s="165">
        <f t="shared" ca="1" si="106"/>
        <v>0</v>
      </c>
      <c r="L283" s="165">
        <f t="shared" ca="1" si="107"/>
        <v>0</v>
      </c>
      <c r="M283" s="165">
        <f t="shared" ca="1" si="108"/>
        <v>0</v>
      </c>
      <c r="N283" s="165">
        <f t="shared" ca="1" si="109"/>
        <v>0</v>
      </c>
      <c r="O283" s="165">
        <f t="shared" ca="1" si="110"/>
        <v>0</v>
      </c>
      <c r="P283" s="165">
        <f t="shared" ca="1" si="111"/>
        <v>0</v>
      </c>
      <c r="Q283" s="165">
        <f t="shared" ca="1" si="112"/>
        <v>0</v>
      </c>
      <c r="R283" s="165">
        <f t="shared" ca="1" si="113"/>
        <v>0</v>
      </c>
      <c r="S283" s="165" t="str">
        <f t="shared" ca="1" si="114"/>
        <v/>
      </c>
      <c r="T283" s="168">
        <f t="shared" ca="1" si="119"/>
        <v>0</v>
      </c>
      <c r="U283" s="168">
        <f t="shared" ca="1" si="120"/>
        <v>0</v>
      </c>
      <c r="V283" s="168">
        <f t="shared" ca="1" si="121"/>
        <v>0</v>
      </c>
      <c r="W283" s="168">
        <f t="shared" ca="1" si="122"/>
        <v>0</v>
      </c>
      <c r="X283" s="165">
        <f t="shared" si="115"/>
        <v>12</v>
      </c>
      <c r="Y283" s="165" t="str">
        <f t="shared" ca="1" si="123"/>
        <v>Ethan Mills, 2 - Wright 1/20/2018</v>
      </c>
      <c r="Z283" s="165" t="str">
        <f t="shared" ca="1" si="124"/>
        <v>R</v>
      </c>
      <c r="AA283" s="225" t="str">
        <f>Season_Summary!$P$1</f>
        <v>2A BB</v>
      </c>
    </row>
    <row r="284" spans="1:27" x14ac:dyDescent="0.2">
      <c r="A284" s="165" t="str">
        <f t="shared" ca="1" si="116"/>
        <v>Bridger Alishouse, 2</v>
      </c>
      <c r="B284" s="165" t="str">
        <f>Roster!$B$1</f>
        <v>Upton</v>
      </c>
      <c r="C284" s="165" t="str">
        <f t="shared" ca="1" si="117"/>
        <v>Wright</v>
      </c>
      <c r="D284" s="175">
        <f t="shared" ca="1" si="118"/>
        <v>43120</v>
      </c>
      <c r="E284" s="165">
        <f t="shared" ca="1" si="100"/>
        <v>0</v>
      </c>
      <c r="F284" s="165">
        <f t="shared" ca="1" si="101"/>
        <v>0</v>
      </c>
      <c r="G284" s="165">
        <f t="shared" ca="1" si="102"/>
        <v>0</v>
      </c>
      <c r="H284" s="165">
        <f t="shared" ca="1" si="103"/>
        <v>0</v>
      </c>
      <c r="I284" s="165">
        <f t="shared" ca="1" si="104"/>
        <v>0</v>
      </c>
      <c r="J284" s="165">
        <f t="shared" ca="1" si="105"/>
        <v>0</v>
      </c>
      <c r="K284" s="165">
        <f t="shared" ca="1" si="106"/>
        <v>0</v>
      </c>
      <c r="L284" s="165">
        <f t="shared" ca="1" si="107"/>
        <v>0</v>
      </c>
      <c r="M284" s="165">
        <f t="shared" ca="1" si="108"/>
        <v>0</v>
      </c>
      <c r="N284" s="165">
        <f t="shared" ca="1" si="109"/>
        <v>0</v>
      </c>
      <c r="O284" s="165">
        <f t="shared" ca="1" si="110"/>
        <v>0</v>
      </c>
      <c r="P284" s="165">
        <f t="shared" ca="1" si="111"/>
        <v>0</v>
      </c>
      <c r="Q284" s="165">
        <f t="shared" ca="1" si="112"/>
        <v>0</v>
      </c>
      <c r="R284" s="165">
        <f t="shared" ca="1" si="113"/>
        <v>0</v>
      </c>
      <c r="S284" s="165" t="str">
        <f t="shared" ca="1" si="114"/>
        <v/>
      </c>
      <c r="T284" s="168">
        <f t="shared" ca="1" si="119"/>
        <v>0</v>
      </c>
      <c r="U284" s="168">
        <f t="shared" ca="1" si="120"/>
        <v>0</v>
      </c>
      <c r="V284" s="168">
        <f t="shared" ca="1" si="121"/>
        <v>0</v>
      </c>
      <c r="W284" s="168">
        <f t="shared" ca="1" si="122"/>
        <v>0</v>
      </c>
      <c r="X284" s="165">
        <f t="shared" si="115"/>
        <v>12</v>
      </c>
      <c r="Y284" s="165" t="str">
        <f t="shared" ca="1" si="123"/>
        <v>Bridger Alishouse, 2 - Wright 1/20/2018</v>
      </c>
      <c r="Z284" s="165" t="str">
        <f t="shared" ca="1" si="124"/>
        <v>R</v>
      </c>
      <c r="AA284" s="225" t="str">
        <f>Season_Summary!$P$1</f>
        <v>2A BB</v>
      </c>
    </row>
    <row r="285" spans="1:27" x14ac:dyDescent="0.2">
      <c r="A285" s="165" t="str">
        <f t="shared" ca="1" si="116"/>
        <v>Landon Keever, 4</v>
      </c>
      <c r="B285" s="165" t="str">
        <f>Roster!$B$1</f>
        <v>Upton</v>
      </c>
      <c r="C285" s="165" t="str">
        <f t="shared" ca="1" si="117"/>
        <v>Wright</v>
      </c>
      <c r="D285" s="175">
        <f t="shared" ca="1" si="118"/>
        <v>43120</v>
      </c>
      <c r="E285" s="165">
        <f t="shared" ca="1" si="100"/>
        <v>0</v>
      </c>
      <c r="F285" s="165">
        <f t="shared" ca="1" si="101"/>
        <v>0</v>
      </c>
      <c r="G285" s="165">
        <f t="shared" ca="1" si="102"/>
        <v>0</v>
      </c>
      <c r="H285" s="165">
        <f t="shared" ca="1" si="103"/>
        <v>0</v>
      </c>
      <c r="I285" s="165">
        <f t="shared" ca="1" si="104"/>
        <v>0</v>
      </c>
      <c r="J285" s="165">
        <f t="shared" ca="1" si="105"/>
        <v>0</v>
      </c>
      <c r="K285" s="165">
        <f t="shared" ca="1" si="106"/>
        <v>0</v>
      </c>
      <c r="L285" s="165">
        <f t="shared" ca="1" si="107"/>
        <v>0</v>
      </c>
      <c r="M285" s="165">
        <f t="shared" ca="1" si="108"/>
        <v>0</v>
      </c>
      <c r="N285" s="165">
        <f t="shared" ca="1" si="109"/>
        <v>0</v>
      </c>
      <c r="O285" s="165">
        <f t="shared" ca="1" si="110"/>
        <v>0</v>
      </c>
      <c r="P285" s="165">
        <f t="shared" ca="1" si="111"/>
        <v>0</v>
      </c>
      <c r="Q285" s="165">
        <f t="shared" ca="1" si="112"/>
        <v>0</v>
      </c>
      <c r="R285" s="165">
        <f t="shared" ca="1" si="113"/>
        <v>0</v>
      </c>
      <c r="S285" s="165" t="str">
        <f t="shared" ca="1" si="114"/>
        <v/>
      </c>
      <c r="T285" s="168">
        <f t="shared" ca="1" si="119"/>
        <v>0</v>
      </c>
      <c r="U285" s="168">
        <f t="shared" ca="1" si="120"/>
        <v>0</v>
      </c>
      <c r="V285" s="168">
        <f t="shared" ca="1" si="121"/>
        <v>0</v>
      </c>
      <c r="W285" s="168">
        <f t="shared" ca="1" si="122"/>
        <v>0</v>
      </c>
      <c r="X285" s="165">
        <f t="shared" si="115"/>
        <v>12</v>
      </c>
      <c r="Y285" s="165" t="str">
        <f t="shared" ca="1" si="123"/>
        <v>Landon Keever, 4 - Wright 1/20/2018</v>
      </c>
      <c r="Z285" s="165" t="str">
        <f t="shared" ca="1" si="124"/>
        <v>R</v>
      </c>
      <c r="AA285" s="225" t="str">
        <f>Season_Summary!$P$1</f>
        <v>2A BB</v>
      </c>
    </row>
    <row r="286" spans="1:27" x14ac:dyDescent="0.2">
      <c r="A286" s="165" t="str">
        <f t="shared" ca="1" si="116"/>
        <v>DJ Till, 4</v>
      </c>
      <c r="B286" s="165" t="str">
        <f>Roster!$B$1</f>
        <v>Upton</v>
      </c>
      <c r="C286" s="165" t="str">
        <f t="shared" ca="1" si="117"/>
        <v>Wright</v>
      </c>
      <c r="D286" s="175">
        <f t="shared" ca="1" si="118"/>
        <v>43120</v>
      </c>
      <c r="E286" s="165">
        <f t="shared" ca="1" si="100"/>
        <v>0</v>
      </c>
      <c r="F286" s="165">
        <f t="shared" ca="1" si="101"/>
        <v>0</v>
      </c>
      <c r="G286" s="165">
        <f t="shared" ca="1" si="102"/>
        <v>0</v>
      </c>
      <c r="H286" s="165">
        <f t="shared" ca="1" si="103"/>
        <v>0</v>
      </c>
      <c r="I286" s="165">
        <f t="shared" ca="1" si="104"/>
        <v>0</v>
      </c>
      <c r="J286" s="165">
        <f t="shared" ca="1" si="105"/>
        <v>0</v>
      </c>
      <c r="K286" s="165">
        <f t="shared" ca="1" si="106"/>
        <v>0</v>
      </c>
      <c r="L286" s="165">
        <f t="shared" ca="1" si="107"/>
        <v>0</v>
      </c>
      <c r="M286" s="165">
        <f t="shared" ca="1" si="108"/>
        <v>0</v>
      </c>
      <c r="N286" s="165">
        <f t="shared" ca="1" si="109"/>
        <v>0</v>
      </c>
      <c r="O286" s="165">
        <f t="shared" ca="1" si="110"/>
        <v>0</v>
      </c>
      <c r="P286" s="165">
        <f t="shared" ca="1" si="111"/>
        <v>0</v>
      </c>
      <c r="Q286" s="165">
        <f t="shared" ca="1" si="112"/>
        <v>0</v>
      </c>
      <c r="R286" s="165">
        <f t="shared" ca="1" si="113"/>
        <v>0</v>
      </c>
      <c r="S286" s="165" t="str">
        <f t="shared" ca="1" si="114"/>
        <v/>
      </c>
      <c r="T286" s="168">
        <f t="shared" ca="1" si="119"/>
        <v>0</v>
      </c>
      <c r="U286" s="168">
        <f t="shared" ca="1" si="120"/>
        <v>0</v>
      </c>
      <c r="V286" s="168">
        <f t="shared" ca="1" si="121"/>
        <v>0</v>
      </c>
      <c r="W286" s="168">
        <f t="shared" ca="1" si="122"/>
        <v>0</v>
      </c>
      <c r="X286" s="165">
        <f t="shared" si="115"/>
        <v>12</v>
      </c>
      <c r="Y286" s="165" t="str">
        <f t="shared" ca="1" si="123"/>
        <v>DJ Till, 4 - Wright 1/20/2018</v>
      </c>
      <c r="Z286" s="165" t="str">
        <f t="shared" ca="1" si="124"/>
        <v>R</v>
      </c>
      <c r="AA286" s="225" t="str">
        <f>Season_Summary!$P$1</f>
        <v>2A BB</v>
      </c>
    </row>
    <row r="287" spans="1:27" x14ac:dyDescent="0.2">
      <c r="A287" s="165" t="str">
        <f t="shared" ca="1" si="116"/>
        <v xml:space="preserve">, </v>
      </c>
      <c r="B287" s="165" t="str">
        <f>Roster!$B$1</f>
        <v>Upton</v>
      </c>
      <c r="C287" s="165" t="str">
        <f t="shared" ca="1" si="117"/>
        <v>Wright</v>
      </c>
      <c r="D287" s="175">
        <f t="shared" ca="1" si="118"/>
        <v>43120</v>
      </c>
      <c r="E287" s="165">
        <f t="shared" ca="1" si="100"/>
        <v>0</v>
      </c>
      <c r="F287" s="165">
        <f t="shared" ca="1" si="101"/>
        <v>0</v>
      </c>
      <c r="G287" s="165">
        <f t="shared" ca="1" si="102"/>
        <v>0</v>
      </c>
      <c r="H287" s="165">
        <f t="shared" ca="1" si="103"/>
        <v>0</v>
      </c>
      <c r="I287" s="165">
        <f t="shared" ca="1" si="104"/>
        <v>0</v>
      </c>
      <c r="J287" s="165">
        <f t="shared" ca="1" si="105"/>
        <v>0</v>
      </c>
      <c r="K287" s="165">
        <f t="shared" ca="1" si="106"/>
        <v>0</v>
      </c>
      <c r="L287" s="165">
        <f t="shared" ca="1" si="107"/>
        <v>0</v>
      </c>
      <c r="M287" s="165">
        <f t="shared" ca="1" si="108"/>
        <v>0</v>
      </c>
      <c r="N287" s="165">
        <f t="shared" ca="1" si="109"/>
        <v>0</v>
      </c>
      <c r="O287" s="165">
        <f t="shared" ca="1" si="110"/>
        <v>0</v>
      </c>
      <c r="P287" s="165">
        <f t="shared" ca="1" si="111"/>
        <v>0</v>
      </c>
      <c r="Q287" s="165">
        <f t="shared" ca="1" si="112"/>
        <v>0</v>
      </c>
      <c r="R287" s="165">
        <f t="shared" ca="1" si="113"/>
        <v>0</v>
      </c>
      <c r="S287" s="165" t="str">
        <f t="shared" ca="1" si="114"/>
        <v/>
      </c>
      <c r="T287" s="168">
        <f t="shared" ca="1" si="119"/>
        <v>0</v>
      </c>
      <c r="U287" s="168">
        <f t="shared" ca="1" si="120"/>
        <v>0</v>
      </c>
      <c r="V287" s="168">
        <f t="shared" ca="1" si="121"/>
        <v>0</v>
      </c>
      <c r="W287" s="168">
        <f t="shared" ca="1" si="122"/>
        <v>0</v>
      </c>
      <c r="X287" s="165">
        <f t="shared" si="115"/>
        <v>12</v>
      </c>
      <c r="Y287" s="165" t="str">
        <f t="shared" ca="1" si="123"/>
        <v>,  - Wright 1/20/2018</v>
      </c>
      <c r="Z287" s="165" t="str">
        <f t="shared" ca="1" si="124"/>
        <v>R</v>
      </c>
      <c r="AA287" s="225" t="str">
        <f>Season_Summary!$P$1</f>
        <v>2A BB</v>
      </c>
    </row>
    <row r="288" spans="1:27" x14ac:dyDescent="0.2">
      <c r="A288" s="165" t="str">
        <f t="shared" ca="1" si="116"/>
        <v xml:space="preserve">, </v>
      </c>
      <c r="B288" s="165" t="str">
        <f>Roster!$B$1</f>
        <v>Upton</v>
      </c>
      <c r="C288" s="165" t="str">
        <f t="shared" ca="1" si="117"/>
        <v>Wright</v>
      </c>
      <c r="D288" s="175">
        <f t="shared" ca="1" si="118"/>
        <v>43120</v>
      </c>
      <c r="E288" s="165">
        <f t="shared" ca="1" si="100"/>
        <v>0</v>
      </c>
      <c r="F288" s="165">
        <f t="shared" ca="1" si="101"/>
        <v>0</v>
      </c>
      <c r="G288" s="165">
        <f t="shared" ca="1" si="102"/>
        <v>0</v>
      </c>
      <c r="H288" s="165">
        <f t="shared" ca="1" si="103"/>
        <v>0</v>
      </c>
      <c r="I288" s="165">
        <f t="shared" ca="1" si="104"/>
        <v>0</v>
      </c>
      <c r="J288" s="165">
        <f t="shared" ca="1" si="105"/>
        <v>0</v>
      </c>
      <c r="K288" s="165">
        <f t="shared" ca="1" si="106"/>
        <v>0</v>
      </c>
      <c r="L288" s="165">
        <f t="shared" ca="1" si="107"/>
        <v>0</v>
      </c>
      <c r="M288" s="165">
        <f t="shared" ca="1" si="108"/>
        <v>0</v>
      </c>
      <c r="N288" s="165">
        <f t="shared" ca="1" si="109"/>
        <v>0</v>
      </c>
      <c r="O288" s="165">
        <f t="shared" ca="1" si="110"/>
        <v>0</v>
      </c>
      <c r="P288" s="165">
        <f t="shared" ca="1" si="111"/>
        <v>0</v>
      </c>
      <c r="Q288" s="165">
        <f t="shared" ca="1" si="112"/>
        <v>0</v>
      </c>
      <c r="R288" s="165">
        <f t="shared" ca="1" si="113"/>
        <v>0</v>
      </c>
      <c r="S288" s="165" t="str">
        <f t="shared" ca="1" si="114"/>
        <v/>
      </c>
      <c r="T288" s="168">
        <f t="shared" ca="1" si="119"/>
        <v>0</v>
      </c>
      <c r="U288" s="168">
        <f t="shared" ca="1" si="120"/>
        <v>0</v>
      </c>
      <c r="V288" s="168">
        <f t="shared" ca="1" si="121"/>
        <v>0</v>
      </c>
      <c r="W288" s="168">
        <f t="shared" ca="1" si="122"/>
        <v>0</v>
      </c>
      <c r="X288" s="165">
        <f t="shared" si="115"/>
        <v>12</v>
      </c>
      <c r="Y288" s="165" t="str">
        <f t="shared" ca="1" si="123"/>
        <v>,  - Wright 1/20/2018</v>
      </c>
      <c r="Z288" s="165" t="str">
        <f t="shared" ca="1" si="124"/>
        <v>R</v>
      </c>
      <c r="AA288" s="225" t="str">
        <f>Season_Summary!$P$1</f>
        <v>2A BB</v>
      </c>
    </row>
    <row r="289" spans="1:27" x14ac:dyDescent="0.2">
      <c r="A289" s="165" t="str">
        <f t="shared" ca="1" si="116"/>
        <v xml:space="preserve">, </v>
      </c>
      <c r="B289" s="165" t="str">
        <f>Roster!$B$1</f>
        <v>Upton</v>
      </c>
      <c r="C289" s="165" t="str">
        <f t="shared" ca="1" si="117"/>
        <v>Wright</v>
      </c>
      <c r="D289" s="175">
        <f t="shared" ca="1" si="118"/>
        <v>43120</v>
      </c>
      <c r="E289" s="165">
        <f t="shared" ca="1" si="100"/>
        <v>0</v>
      </c>
      <c r="F289" s="165">
        <f t="shared" ca="1" si="101"/>
        <v>0</v>
      </c>
      <c r="G289" s="165">
        <f t="shared" ca="1" si="102"/>
        <v>0</v>
      </c>
      <c r="H289" s="165">
        <f t="shared" ca="1" si="103"/>
        <v>0</v>
      </c>
      <c r="I289" s="165">
        <f t="shared" ca="1" si="104"/>
        <v>0</v>
      </c>
      <c r="J289" s="165">
        <f t="shared" ca="1" si="105"/>
        <v>0</v>
      </c>
      <c r="K289" s="165">
        <f t="shared" ca="1" si="106"/>
        <v>0</v>
      </c>
      <c r="L289" s="165">
        <f t="shared" ca="1" si="107"/>
        <v>0</v>
      </c>
      <c r="M289" s="165">
        <f t="shared" ca="1" si="108"/>
        <v>0</v>
      </c>
      <c r="N289" s="165">
        <f t="shared" ca="1" si="109"/>
        <v>0</v>
      </c>
      <c r="O289" s="165">
        <f t="shared" ca="1" si="110"/>
        <v>0</v>
      </c>
      <c r="P289" s="165">
        <f t="shared" ca="1" si="111"/>
        <v>0</v>
      </c>
      <c r="Q289" s="165">
        <f t="shared" ca="1" si="112"/>
        <v>0</v>
      </c>
      <c r="R289" s="165">
        <f t="shared" ca="1" si="113"/>
        <v>0</v>
      </c>
      <c r="S289" s="165" t="str">
        <f t="shared" ca="1" si="114"/>
        <v/>
      </c>
      <c r="T289" s="168">
        <f t="shared" ca="1" si="119"/>
        <v>0</v>
      </c>
      <c r="U289" s="168">
        <f t="shared" ca="1" si="120"/>
        <v>0</v>
      </c>
      <c r="V289" s="168">
        <f t="shared" ca="1" si="121"/>
        <v>0</v>
      </c>
      <c r="W289" s="168">
        <f t="shared" ca="1" si="122"/>
        <v>0</v>
      </c>
      <c r="X289" s="165">
        <f t="shared" si="115"/>
        <v>12</v>
      </c>
      <c r="Y289" s="165" t="str">
        <f t="shared" ca="1" si="123"/>
        <v>,  - Wright 1/20/2018</v>
      </c>
      <c r="Z289" s="165" t="str">
        <f t="shared" ca="1" si="124"/>
        <v>R</v>
      </c>
      <c r="AA289" s="225" t="str">
        <f>Season_Summary!$P$1</f>
        <v>2A BB</v>
      </c>
    </row>
    <row r="290" spans="1:27" x14ac:dyDescent="0.2">
      <c r="A290" s="165" t="str">
        <f t="shared" ca="1" si="116"/>
        <v xml:space="preserve">, </v>
      </c>
      <c r="B290" s="165" t="str">
        <f>Roster!$B$1</f>
        <v>Upton</v>
      </c>
      <c r="C290" s="165" t="str">
        <f t="shared" ca="1" si="117"/>
        <v>Wright</v>
      </c>
      <c r="D290" s="175">
        <f t="shared" ca="1" si="118"/>
        <v>43120</v>
      </c>
      <c r="E290" s="165">
        <f t="shared" ca="1" si="100"/>
        <v>0</v>
      </c>
      <c r="F290" s="165">
        <f t="shared" ca="1" si="101"/>
        <v>0</v>
      </c>
      <c r="G290" s="165">
        <f t="shared" ca="1" si="102"/>
        <v>0</v>
      </c>
      <c r="H290" s="165">
        <f t="shared" ca="1" si="103"/>
        <v>0</v>
      </c>
      <c r="I290" s="165">
        <f t="shared" ca="1" si="104"/>
        <v>0</v>
      </c>
      <c r="J290" s="165">
        <f t="shared" ca="1" si="105"/>
        <v>0</v>
      </c>
      <c r="K290" s="165">
        <f t="shared" ca="1" si="106"/>
        <v>0</v>
      </c>
      <c r="L290" s="165">
        <f t="shared" ca="1" si="107"/>
        <v>0</v>
      </c>
      <c r="M290" s="165">
        <f t="shared" ca="1" si="108"/>
        <v>0</v>
      </c>
      <c r="N290" s="165">
        <f t="shared" ca="1" si="109"/>
        <v>0</v>
      </c>
      <c r="O290" s="165">
        <f t="shared" ca="1" si="110"/>
        <v>0</v>
      </c>
      <c r="P290" s="165">
        <f t="shared" ca="1" si="111"/>
        <v>0</v>
      </c>
      <c r="Q290" s="165">
        <f t="shared" ca="1" si="112"/>
        <v>0</v>
      </c>
      <c r="R290" s="165">
        <f t="shared" ca="1" si="113"/>
        <v>0</v>
      </c>
      <c r="S290" s="165" t="str">
        <f t="shared" ca="1" si="114"/>
        <v/>
      </c>
      <c r="T290" s="168">
        <f t="shared" ca="1" si="119"/>
        <v>0</v>
      </c>
      <c r="U290" s="168">
        <f t="shared" ca="1" si="120"/>
        <v>0</v>
      </c>
      <c r="V290" s="168">
        <f t="shared" ca="1" si="121"/>
        <v>0</v>
      </c>
      <c r="W290" s="168">
        <f t="shared" ca="1" si="122"/>
        <v>0</v>
      </c>
      <c r="X290" s="165">
        <f t="shared" si="115"/>
        <v>12</v>
      </c>
      <c r="Y290" s="165" t="str">
        <f t="shared" ca="1" si="123"/>
        <v>,  - Wright 1/20/2018</v>
      </c>
      <c r="Z290" s="165" t="str">
        <f t="shared" ca="1" si="124"/>
        <v>R</v>
      </c>
      <c r="AA290" s="225" t="str">
        <f>Season_Summary!$P$1</f>
        <v>2A BB</v>
      </c>
    </row>
    <row r="291" spans="1:27" x14ac:dyDescent="0.2">
      <c r="A291" s="165" t="str">
        <f t="shared" ca="1" si="116"/>
        <v xml:space="preserve">, </v>
      </c>
      <c r="B291" s="165" t="str">
        <f>Roster!$B$1</f>
        <v>Upton</v>
      </c>
      <c r="C291" s="165" t="str">
        <f t="shared" ca="1" si="117"/>
        <v>Wright</v>
      </c>
      <c r="D291" s="175">
        <f t="shared" ca="1" si="118"/>
        <v>43120</v>
      </c>
      <c r="E291" s="165">
        <f t="shared" ca="1" si="100"/>
        <v>0</v>
      </c>
      <c r="F291" s="165">
        <f t="shared" ca="1" si="101"/>
        <v>0</v>
      </c>
      <c r="G291" s="165">
        <f t="shared" ca="1" si="102"/>
        <v>0</v>
      </c>
      <c r="H291" s="165">
        <f t="shared" ca="1" si="103"/>
        <v>0</v>
      </c>
      <c r="I291" s="165">
        <f t="shared" ca="1" si="104"/>
        <v>0</v>
      </c>
      <c r="J291" s="165">
        <f t="shared" ca="1" si="105"/>
        <v>0</v>
      </c>
      <c r="K291" s="165">
        <f t="shared" ca="1" si="106"/>
        <v>0</v>
      </c>
      <c r="L291" s="165">
        <f t="shared" ca="1" si="107"/>
        <v>0</v>
      </c>
      <c r="M291" s="165">
        <f t="shared" ca="1" si="108"/>
        <v>0</v>
      </c>
      <c r="N291" s="165">
        <f t="shared" ca="1" si="109"/>
        <v>0</v>
      </c>
      <c r="O291" s="165">
        <f t="shared" ca="1" si="110"/>
        <v>0</v>
      </c>
      <c r="P291" s="165">
        <f t="shared" ca="1" si="111"/>
        <v>0</v>
      </c>
      <c r="Q291" s="165">
        <f t="shared" ca="1" si="112"/>
        <v>0</v>
      </c>
      <c r="R291" s="165">
        <f t="shared" ca="1" si="113"/>
        <v>0</v>
      </c>
      <c r="S291" s="165" t="str">
        <f t="shared" ca="1" si="114"/>
        <v/>
      </c>
      <c r="T291" s="168">
        <f t="shared" ca="1" si="119"/>
        <v>0</v>
      </c>
      <c r="U291" s="168">
        <f t="shared" ca="1" si="120"/>
        <v>0</v>
      </c>
      <c r="V291" s="168">
        <f t="shared" ca="1" si="121"/>
        <v>0</v>
      </c>
      <c r="W291" s="168">
        <f t="shared" ca="1" si="122"/>
        <v>0</v>
      </c>
      <c r="X291" s="165">
        <f t="shared" si="115"/>
        <v>12</v>
      </c>
      <c r="Y291" s="165" t="str">
        <f t="shared" ca="1" si="123"/>
        <v>,  - Wright 1/20/2018</v>
      </c>
      <c r="Z291" s="165" t="str">
        <f t="shared" ca="1" si="124"/>
        <v>R</v>
      </c>
      <c r="AA291" s="225" t="str">
        <f>Season_Summary!$P$1</f>
        <v>2A BB</v>
      </c>
    </row>
    <row r="292" spans="1:27" x14ac:dyDescent="0.2">
      <c r="A292" s="165" t="str">
        <f t="shared" ca="1" si="116"/>
        <v xml:space="preserve">, </v>
      </c>
      <c r="B292" s="165" t="str">
        <f>Roster!$B$1</f>
        <v>Upton</v>
      </c>
      <c r="C292" s="165" t="str">
        <f t="shared" ca="1" si="117"/>
        <v>Wright</v>
      </c>
      <c r="D292" s="175">
        <f t="shared" ca="1" si="118"/>
        <v>43120</v>
      </c>
      <c r="E292" s="165">
        <f t="shared" ca="1" si="100"/>
        <v>0</v>
      </c>
      <c r="F292" s="165">
        <f t="shared" ca="1" si="101"/>
        <v>0</v>
      </c>
      <c r="G292" s="165">
        <f t="shared" ca="1" si="102"/>
        <v>0</v>
      </c>
      <c r="H292" s="165">
        <f t="shared" ca="1" si="103"/>
        <v>0</v>
      </c>
      <c r="I292" s="165">
        <f t="shared" ca="1" si="104"/>
        <v>0</v>
      </c>
      <c r="J292" s="165">
        <f t="shared" ca="1" si="105"/>
        <v>0</v>
      </c>
      <c r="K292" s="165">
        <f t="shared" ca="1" si="106"/>
        <v>0</v>
      </c>
      <c r="L292" s="165">
        <f t="shared" ca="1" si="107"/>
        <v>0</v>
      </c>
      <c r="M292" s="165">
        <f t="shared" ca="1" si="108"/>
        <v>0</v>
      </c>
      <c r="N292" s="165">
        <f t="shared" ca="1" si="109"/>
        <v>0</v>
      </c>
      <c r="O292" s="165">
        <f t="shared" ca="1" si="110"/>
        <v>0</v>
      </c>
      <c r="P292" s="165">
        <f t="shared" ca="1" si="111"/>
        <v>0</v>
      </c>
      <c r="Q292" s="165">
        <f t="shared" ca="1" si="112"/>
        <v>0</v>
      </c>
      <c r="R292" s="165">
        <f t="shared" ca="1" si="113"/>
        <v>0</v>
      </c>
      <c r="S292" s="165" t="str">
        <f t="shared" ca="1" si="114"/>
        <v/>
      </c>
      <c r="T292" s="168">
        <f t="shared" ca="1" si="119"/>
        <v>0</v>
      </c>
      <c r="U292" s="168">
        <f t="shared" ca="1" si="120"/>
        <v>0</v>
      </c>
      <c r="V292" s="168">
        <f t="shared" ca="1" si="121"/>
        <v>0</v>
      </c>
      <c r="W292" s="168">
        <f t="shared" ca="1" si="122"/>
        <v>0</v>
      </c>
      <c r="X292" s="165">
        <f t="shared" si="115"/>
        <v>12</v>
      </c>
      <c r="Y292" s="165" t="str">
        <f t="shared" ca="1" si="123"/>
        <v>,  - Wright 1/20/2018</v>
      </c>
      <c r="Z292" s="165" t="str">
        <f t="shared" ca="1" si="124"/>
        <v>R</v>
      </c>
      <c r="AA292" s="225" t="str">
        <f>Season_Summary!$P$1</f>
        <v>2A BB</v>
      </c>
    </row>
    <row r="293" spans="1:27" x14ac:dyDescent="0.2">
      <c r="A293" s="165" t="str">
        <f t="shared" ca="1" si="116"/>
        <v xml:space="preserve">, </v>
      </c>
      <c r="B293" s="165" t="str">
        <f>Roster!$B$1</f>
        <v>Upton</v>
      </c>
      <c r="C293" s="165" t="str">
        <f t="shared" ca="1" si="117"/>
        <v>Wright</v>
      </c>
      <c r="D293" s="175">
        <f t="shared" ca="1" si="118"/>
        <v>43120</v>
      </c>
      <c r="E293" s="165">
        <f t="shared" ca="1" si="100"/>
        <v>0</v>
      </c>
      <c r="F293" s="165">
        <f t="shared" ca="1" si="101"/>
        <v>0</v>
      </c>
      <c r="G293" s="165">
        <f t="shared" ca="1" si="102"/>
        <v>0</v>
      </c>
      <c r="H293" s="165">
        <f t="shared" ca="1" si="103"/>
        <v>0</v>
      </c>
      <c r="I293" s="165">
        <f t="shared" ca="1" si="104"/>
        <v>0</v>
      </c>
      <c r="J293" s="165">
        <f t="shared" ca="1" si="105"/>
        <v>0</v>
      </c>
      <c r="K293" s="165">
        <f t="shared" ca="1" si="106"/>
        <v>0</v>
      </c>
      <c r="L293" s="165">
        <f t="shared" ca="1" si="107"/>
        <v>0</v>
      </c>
      <c r="M293" s="165">
        <f t="shared" ca="1" si="108"/>
        <v>0</v>
      </c>
      <c r="N293" s="165">
        <f t="shared" ca="1" si="109"/>
        <v>0</v>
      </c>
      <c r="O293" s="165">
        <f t="shared" ca="1" si="110"/>
        <v>0</v>
      </c>
      <c r="P293" s="165">
        <f t="shared" ca="1" si="111"/>
        <v>0</v>
      </c>
      <c r="Q293" s="165">
        <f t="shared" ca="1" si="112"/>
        <v>0</v>
      </c>
      <c r="R293" s="165">
        <f t="shared" ca="1" si="113"/>
        <v>0</v>
      </c>
      <c r="S293" s="165" t="str">
        <f t="shared" ca="1" si="114"/>
        <v/>
      </c>
      <c r="T293" s="168">
        <f t="shared" ca="1" si="119"/>
        <v>0</v>
      </c>
      <c r="U293" s="168">
        <f t="shared" ca="1" si="120"/>
        <v>0</v>
      </c>
      <c r="V293" s="168">
        <f t="shared" ca="1" si="121"/>
        <v>0</v>
      </c>
      <c r="W293" s="168">
        <f t="shared" ca="1" si="122"/>
        <v>0</v>
      </c>
      <c r="X293" s="165">
        <f t="shared" si="115"/>
        <v>12</v>
      </c>
      <c r="Y293" s="165" t="str">
        <f t="shared" ca="1" si="123"/>
        <v>,  - Wright 1/20/2018</v>
      </c>
      <c r="Z293" s="165" t="str">
        <f t="shared" ca="1" si="124"/>
        <v>R</v>
      </c>
      <c r="AA293" s="225" t="str">
        <f>Season_Summary!$P$1</f>
        <v>2A BB</v>
      </c>
    </row>
    <row r="294" spans="1:27" x14ac:dyDescent="0.2">
      <c r="A294" s="165" t="str">
        <f t="shared" ca="1" si="116"/>
        <v xml:space="preserve">Team, </v>
      </c>
      <c r="B294" s="165" t="str">
        <f>Roster!$B$1</f>
        <v>Upton</v>
      </c>
      <c r="C294" s="165" t="str">
        <f t="shared" ca="1" si="117"/>
        <v>Wright</v>
      </c>
      <c r="D294" s="175">
        <f t="shared" ca="1" si="118"/>
        <v>43120</v>
      </c>
      <c r="E294" s="165">
        <f t="shared" ca="1" si="100"/>
        <v>1</v>
      </c>
      <c r="F294" s="165">
        <f t="shared" ca="1" si="101"/>
        <v>0</v>
      </c>
      <c r="G294" s="165">
        <f t="shared" ca="1" si="102"/>
        <v>0</v>
      </c>
      <c r="H294" s="165">
        <f t="shared" ca="1" si="103"/>
        <v>0</v>
      </c>
      <c r="I294" s="165">
        <f t="shared" ca="1" si="104"/>
        <v>0</v>
      </c>
      <c r="J294" s="165">
        <f t="shared" ca="1" si="105"/>
        <v>0</v>
      </c>
      <c r="K294" s="165">
        <f t="shared" ca="1" si="106"/>
        <v>0</v>
      </c>
      <c r="L294" s="165">
        <f t="shared" ca="1" si="107"/>
        <v>5</v>
      </c>
      <c r="M294" s="165">
        <f t="shared" ca="1" si="108"/>
        <v>0</v>
      </c>
      <c r="N294" s="165">
        <f t="shared" ca="1" si="109"/>
        <v>0</v>
      </c>
      <c r="O294" s="165">
        <f t="shared" ca="1" si="110"/>
        <v>0</v>
      </c>
      <c r="P294" s="165">
        <f t="shared" ca="1" si="111"/>
        <v>0</v>
      </c>
      <c r="Q294" s="165">
        <f t="shared" ca="1" si="112"/>
        <v>0</v>
      </c>
      <c r="R294" s="165">
        <f t="shared" ca="1" si="113"/>
        <v>0</v>
      </c>
      <c r="S294" s="165" t="str">
        <f t="shared" ca="1" si="114"/>
        <v/>
      </c>
      <c r="T294" s="168">
        <f t="shared" ca="1" si="119"/>
        <v>0</v>
      </c>
      <c r="U294" s="168">
        <f t="shared" ca="1" si="120"/>
        <v>0</v>
      </c>
      <c r="V294" s="168">
        <f t="shared" ca="1" si="121"/>
        <v>0</v>
      </c>
      <c r="W294" s="168">
        <f t="shared" ca="1" si="122"/>
        <v>0</v>
      </c>
      <c r="X294" s="165">
        <f t="shared" si="115"/>
        <v>12</v>
      </c>
      <c r="Y294" s="165" t="str">
        <f t="shared" ca="1" si="123"/>
        <v>Team,  - Wright 1/20/2018</v>
      </c>
      <c r="Z294" s="165" t="str">
        <f t="shared" ca="1" si="124"/>
        <v>R</v>
      </c>
      <c r="AA294" s="225" t="str">
        <f>Season_Summary!$P$1</f>
        <v>2A BB</v>
      </c>
    </row>
    <row r="295" spans="1:27" x14ac:dyDescent="0.2">
      <c r="A295" s="165" t="str">
        <f t="shared" ca="1" si="116"/>
        <v>Payton Watt, 24</v>
      </c>
      <c r="B295" s="165" t="str">
        <f>Roster!$B$1</f>
        <v>Upton</v>
      </c>
      <c r="C295" s="165" t="str">
        <f t="shared" ca="1" si="117"/>
        <v>Sundance</v>
      </c>
      <c r="D295" s="175">
        <f t="shared" ca="1" si="118"/>
        <v>43125</v>
      </c>
      <c r="E295" s="165">
        <f t="shared" ca="1" si="100"/>
        <v>1</v>
      </c>
      <c r="F295" s="165">
        <f t="shared" ca="1" si="101"/>
        <v>7</v>
      </c>
      <c r="G295" s="165">
        <f t="shared" ca="1" si="102"/>
        <v>10</v>
      </c>
      <c r="H295" s="165">
        <f t="shared" ca="1" si="103"/>
        <v>3</v>
      </c>
      <c r="I295" s="165">
        <f t="shared" ca="1" si="104"/>
        <v>6</v>
      </c>
      <c r="J295" s="165">
        <f t="shared" ca="1" si="105"/>
        <v>2</v>
      </c>
      <c r="K295" s="165">
        <f t="shared" ca="1" si="106"/>
        <v>2</v>
      </c>
      <c r="L295" s="165">
        <f t="shared" ca="1" si="107"/>
        <v>1</v>
      </c>
      <c r="M295" s="165">
        <f t="shared" ca="1" si="108"/>
        <v>3</v>
      </c>
      <c r="N295" s="165">
        <f t="shared" ca="1" si="109"/>
        <v>3</v>
      </c>
      <c r="O295" s="165">
        <f t="shared" ca="1" si="110"/>
        <v>1</v>
      </c>
      <c r="P295" s="165">
        <f t="shared" ca="1" si="111"/>
        <v>0</v>
      </c>
      <c r="Q295" s="165">
        <f t="shared" ca="1" si="112"/>
        <v>3</v>
      </c>
      <c r="R295" s="165">
        <f t="shared" ca="1" si="113"/>
        <v>1</v>
      </c>
      <c r="S295" s="165">
        <f t="shared" ca="1" si="114"/>
        <v>29</v>
      </c>
      <c r="T295" s="168">
        <f t="shared" ca="1" si="119"/>
        <v>0.7</v>
      </c>
      <c r="U295" s="168">
        <f t="shared" ca="1" si="120"/>
        <v>0.5</v>
      </c>
      <c r="V295" s="168">
        <f t="shared" ca="1" si="121"/>
        <v>0</v>
      </c>
      <c r="W295" s="168">
        <f t="shared" ca="1" si="122"/>
        <v>0.625</v>
      </c>
      <c r="X295" s="165">
        <f t="shared" si="115"/>
        <v>13</v>
      </c>
      <c r="Y295" s="165" t="str">
        <f t="shared" ca="1" si="123"/>
        <v>Payton Watt, 24 - Sundance 1/25/2018</v>
      </c>
      <c r="Z295" s="165" t="str">
        <f t="shared" ca="1" si="124"/>
        <v>R</v>
      </c>
      <c r="AA295" s="225" t="str">
        <f>Season_Summary!$P$1</f>
        <v>2A BB</v>
      </c>
    </row>
    <row r="296" spans="1:27" x14ac:dyDescent="0.2">
      <c r="A296" s="165" t="str">
        <f t="shared" ca="1" si="116"/>
        <v>Dillon Barritt, 20</v>
      </c>
      <c r="B296" s="165" t="str">
        <f>Roster!$B$1</f>
        <v>Upton</v>
      </c>
      <c r="C296" s="165" t="str">
        <f t="shared" ca="1" si="117"/>
        <v>Sundance</v>
      </c>
      <c r="D296" s="175">
        <f t="shared" ca="1" si="118"/>
        <v>43125</v>
      </c>
      <c r="E296" s="165">
        <f t="shared" ca="1" si="100"/>
        <v>1</v>
      </c>
      <c r="F296" s="165">
        <f t="shared" ca="1" si="101"/>
        <v>2</v>
      </c>
      <c r="G296" s="165">
        <f t="shared" ca="1" si="102"/>
        <v>6</v>
      </c>
      <c r="H296" s="165">
        <f t="shared" ca="1" si="103"/>
        <v>1</v>
      </c>
      <c r="I296" s="165">
        <f t="shared" ca="1" si="104"/>
        <v>2</v>
      </c>
      <c r="J296" s="165">
        <f t="shared" ca="1" si="105"/>
        <v>2</v>
      </c>
      <c r="K296" s="165">
        <f t="shared" ca="1" si="106"/>
        <v>3</v>
      </c>
      <c r="L296" s="165">
        <f t="shared" ca="1" si="107"/>
        <v>1</v>
      </c>
      <c r="M296" s="165">
        <f t="shared" ca="1" si="108"/>
        <v>1</v>
      </c>
      <c r="N296" s="165">
        <f t="shared" ca="1" si="109"/>
        <v>2</v>
      </c>
      <c r="O296" s="165">
        <f t="shared" ca="1" si="110"/>
        <v>6</v>
      </c>
      <c r="P296" s="165">
        <f t="shared" ca="1" si="111"/>
        <v>0</v>
      </c>
      <c r="Q296" s="165">
        <f t="shared" ca="1" si="112"/>
        <v>1</v>
      </c>
      <c r="R296" s="165">
        <f t="shared" ca="1" si="113"/>
        <v>2</v>
      </c>
      <c r="S296" s="165">
        <f t="shared" ca="1" si="114"/>
        <v>10</v>
      </c>
      <c r="T296" s="168">
        <f t="shared" ca="1" si="119"/>
        <v>0.33333333333333331</v>
      </c>
      <c r="U296" s="168">
        <f t="shared" ca="1" si="120"/>
        <v>0</v>
      </c>
      <c r="V296" s="168">
        <f t="shared" ca="1" si="121"/>
        <v>0</v>
      </c>
      <c r="W296" s="168">
        <f t="shared" ca="1" si="122"/>
        <v>0.375</v>
      </c>
      <c r="X296" s="165">
        <f t="shared" si="115"/>
        <v>13</v>
      </c>
      <c r="Y296" s="165" t="str">
        <f t="shared" ca="1" si="123"/>
        <v>Dillon Barritt, 20 - Sundance 1/25/2018</v>
      </c>
      <c r="Z296" s="165" t="str">
        <f t="shared" ca="1" si="124"/>
        <v>R</v>
      </c>
      <c r="AA296" s="225" t="str">
        <f>Season_Summary!$P$1</f>
        <v>2A BB</v>
      </c>
    </row>
    <row r="297" spans="1:27" x14ac:dyDescent="0.2">
      <c r="A297" s="165" t="str">
        <f t="shared" ca="1" si="116"/>
        <v>Dawson Butts, 14</v>
      </c>
      <c r="B297" s="165" t="str">
        <f>Roster!$B$1</f>
        <v>Upton</v>
      </c>
      <c r="C297" s="165" t="str">
        <f t="shared" ca="1" si="117"/>
        <v>Sundance</v>
      </c>
      <c r="D297" s="175">
        <f t="shared" ca="1" si="118"/>
        <v>43125</v>
      </c>
      <c r="E297" s="165">
        <f t="shared" ca="1" si="100"/>
        <v>1</v>
      </c>
      <c r="F297" s="165">
        <f t="shared" ca="1" si="101"/>
        <v>0</v>
      </c>
      <c r="G297" s="165">
        <f t="shared" ca="1" si="102"/>
        <v>0</v>
      </c>
      <c r="H297" s="165">
        <f t="shared" ca="1" si="103"/>
        <v>3</v>
      </c>
      <c r="I297" s="165">
        <f t="shared" ca="1" si="104"/>
        <v>4</v>
      </c>
      <c r="J297" s="165">
        <f t="shared" ca="1" si="105"/>
        <v>0</v>
      </c>
      <c r="K297" s="165">
        <f t="shared" ca="1" si="106"/>
        <v>0</v>
      </c>
      <c r="L297" s="165">
        <f t="shared" ca="1" si="107"/>
        <v>1</v>
      </c>
      <c r="M297" s="165">
        <f t="shared" ca="1" si="108"/>
        <v>2</v>
      </c>
      <c r="N297" s="165">
        <f t="shared" ca="1" si="109"/>
        <v>3</v>
      </c>
      <c r="O297" s="165">
        <f t="shared" ca="1" si="110"/>
        <v>1</v>
      </c>
      <c r="P297" s="165">
        <f t="shared" ca="1" si="111"/>
        <v>0</v>
      </c>
      <c r="Q297" s="165">
        <f t="shared" ca="1" si="112"/>
        <v>0</v>
      </c>
      <c r="R297" s="165">
        <f t="shared" ca="1" si="113"/>
        <v>3</v>
      </c>
      <c r="S297" s="165">
        <f t="shared" ca="1" si="114"/>
        <v>6</v>
      </c>
      <c r="T297" s="168">
        <f t="shared" ca="1" si="119"/>
        <v>0</v>
      </c>
      <c r="U297" s="168">
        <f t="shared" ca="1" si="120"/>
        <v>0</v>
      </c>
      <c r="V297" s="168">
        <f t="shared" ca="1" si="121"/>
        <v>0</v>
      </c>
      <c r="W297" s="168">
        <f t="shared" ca="1" si="122"/>
        <v>0</v>
      </c>
      <c r="X297" s="165">
        <f t="shared" si="115"/>
        <v>13</v>
      </c>
      <c r="Y297" s="165" t="str">
        <f t="shared" ca="1" si="123"/>
        <v>Dawson Butts, 14 - Sundance 1/25/2018</v>
      </c>
      <c r="Z297" s="165" t="str">
        <f t="shared" ca="1" si="124"/>
        <v>R</v>
      </c>
      <c r="AA297" s="225" t="str">
        <f>Season_Summary!$P$1</f>
        <v>2A BB</v>
      </c>
    </row>
    <row r="298" spans="1:27" x14ac:dyDescent="0.2">
      <c r="A298" s="165" t="str">
        <f t="shared" ca="1" si="116"/>
        <v>Jayden Caylor, 12</v>
      </c>
      <c r="B298" s="165" t="str">
        <f>Roster!$B$1</f>
        <v>Upton</v>
      </c>
      <c r="C298" s="165" t="str">
        <f t="shared" ca="1" si="117"/>
        <v>Sundance</v>
      </c>
      <c r="D298" s="175">
        <f t="shared" ca="1" si="118"/>
        <v>43125</v>
      </c>
      <c r="E298" s="165">
        <f t="shared" ca="1" si="100"/>
        <v>0</v>
      </c>
      <c r="F298" s="165">
        <f t="shared" ca="1" si="101"/>
        <v>0</v>
      </c>
      <c r="G298" s="165">
        <f t="shared" ca="1" si="102"/>
        <v>0</v>
      </c>
      <c r="H298" s="165">
        <f t="shared" ca="1" si="103"/>
        <v>0</v>
      </c>
      <c r="I298" s="165">
        <f t="shared" ca="1" si="104"/>
        <v>0</v>
      </c>
      <c r="J298" s="165">
        <f t="shared" ca="1" si="105"/>
        <v>0</v>
      </c>
      <c r="K298" s="165">
        <f t="shared" ca="1" si="106"/>
        <v>0</v>
      </c>
      <c r="L298" s="165">
        <f t="shared" ca="1" si="107"/>
        <v>0</v>
      </c>
      <c r="M298" s="165">
        <f t="shared" ca="1" si="108"/>
        <v>0</v>
      </c>
      <c r="N298" s="165">
        <f t="shared" ca="1" si="109"/>
        <v>0</v>
      </c>
      <c r="O298" s="165">
        <f t="shared" ca="1" si="110"/>
        <v>0</v>
      </c>
      <c r="P298" s="165">
        <f t="shared" ca="1" si="111"/>
        <v>0</v>
      </c>
      <c r="Q298" s="165">
        <f t="shared" ca="1" si="112"/>
        <v>0</v>
      </c>
      <c r="R298" s="165">
        <f t="shared" ca="1" si="113"/>
        <v>0</v>
      </c>
      <c r="S298" s="165" t="str">
        <f t="shared" ca="1" si="114"/>
        <v/>
      </c>
      <c r="T298" s="168">
        <f t="shared" ca="1" si="119"/>
        <v>0</v>
      </c>
      <c r="U298" s="168">
        <f t="shared" ca="1" si="120"/>
        <v>0</v>
      </c>
      <c r="V298" s="168">
        <f t="shared" ca="1" si="121"/>
        <v>0</v>
      </c>
      <c r="W298" s="168">
        <f t="shared" ca="1" si="122"/>
        <v>0</v>
      </c>
      <c r="X298" s="165">
        <f t="shared" si="115"/>
        <v>13</v>
      </c>
      <c r="Y298" s="165" t="str">
        <f t="shared" ca="1" si="123"/>
        <v>Jayden Caylor, 12 - Sundance 1/25/2018</v>
      </c>
      <c r="Z298" s="165" t="str">
        <f t="shared" ca="1" si="124"/>
        <v>R</v>
      </c>
      <c r="AA298" s="225" t="str">
        <f>Season_Summary!$P$1</f>
        <v>2A BB</v>
      </c>
    </row>
    <row r="299" spans="1:27" x14ac:dyDescent="0.2">
      <c r="A299" s="165" t="str">
        <f t="shared" ca="1" si="116"/>
        <v>Clayton Louderback, 23</v>
      </c>
      <c r="B299" s="165" t="str">
        <f>Roster!$B$1</f>
        <v>Upton</v>
      </c>
      <c r="C299" s="165" t="str">
        <f t="shared" ca="1" si="117"/>
        <v>Sundance</v>
      </c>
      <c r="D299" s="175">
        <f t="shared" ca="1" si="118"/>
        <v>43125</v>
      </c>
      <c r="E299" s="165">
        <f t="shared" ca="1" si="100"/>
        <v>1</v>
      </c>
      <c r="F299" s="165">
        <f t="shared" ca="1" si="101"/>
        <v>1</v>
      </c>
      <c r="G299" s="165">
        <f t="shared" ca="1" si="102"/>
        <v>5</v>
      </c>
      <c r="H299" s="165">
        <f t="shared" ca="1" si="103"/>
        <v>4</v>
      </c>
      <c r="I299" s="165">
        <f t="shared" ca="1" si="104"/>
        <v>7</v>
      </c>
      <c r="J299" s="165">
        <f t="shared" ca="1" si="105"/>
        <v>6</v>
      </c>
      <c r="K299" s="165">
        <f t="shared" ca="1" si="106"/>
        <v>6</v>
      </c>
      <c r="L299" s="165">
        <f t="shared" ca="1" si="107"/>
        <v>1</v>
      </c>
      <c r="M299" s="165">
        <f t="shared" ca="1" si="108"/>
        <v>6</v>
      </c>
      <c r="N299" s="165">
        <f t="shared" ca="1" si="109"/>
        <v>5</v>
      </c>
      <c r="O299" s="165">
        <f t="shared" ca="1" si="110"/>
        <v>5</v>
      </c>
      <c r="P299" s="165">
        <f t="shared" ca="1" si="111"/>
        <v>0</v>
      </c>
      <c r="Q299" s="165">
        <f t="shared" ca="1" si="112"/>
        <v>4</v>
      </c>
      <c r="R299" s="165">
        <f t="shared" ca="1" si="113"/>
        <v>3</v>
      </c>
      <c r="S299" s="165">
        <f t="shared" ca="1" si="114"/>
        <v>17</v>
      </c>
      <c r="T299" s="168">
        <f t="shared" ca="1" si="119"/>
        <v>0.2</v>
      </c>
      <c r="U299" s="168">
        <f t="shared" ca="1" si="120"/>
        <v>0.5714285714285714</v>
      </c>
      <c r="V299" s="168">
        <f t="shared" ca="1" si="121"/>
        <v>1</v>
      </c>
      <c r="W299" s="168">
        <f t="shared" ca="1" si="122"/>
        <v>0.41666666666666669</v>
      </c>
      <c r="X299" s="165">
        <f t="shared" si="115"/>
        <v>13</v>
      </c>
      <c r="Y299" s="165" t="str">
        <f t="shared" ca="1" si="123"/>
        <v>Clayton Louderback, 23 - Sundance 1/25/2018</v>
      </c>
      <c r="Z299" s="165" t="str">
        <f t="shared" ca="1" si="124"/>
        <v>R</v>
      </c>
      <c r="AA299" s="225" t="str">
        <f>Season_Summary!$P$1</f>
        <v>2A BB</v>
      </c>
    </row>
    <row r="300" spans="1:27" x14ac:dyDescent="0.2">
      <c r="A300" s="165" t="str">
        <f t="shared" ca="1" si="116"/>
        <v>Jess Claycomb, 10</v>
      </c>
      <c r="B300" s="165" t="str">
        <f>Roster!$B$1</f>
        <v>Upton</v>
      </c>
      <c r="C300" s="165" t="str">
        <f t="shared" ca="1" si="117"/>
        <v>Sundance</v>
      </c>
      <c r="D300" s="175">
        <f t="shared" ca="1" si="118"/>
        <v>43125</v>
      </c>
      <c r="E300" s="165">
        <f t="shared" ca="1" si="100"/>
        <v>1</v>
      </c>
      <c r="F300" s="165">
        <f t="shared" ca="1" si="101"/>
        <v>0</v>
      </c>
      <c r="G300" s="165">
        <f t="shared" ca="1" si="102"/>
        <v>1</v>
      </c>
      <c r="H300" s="165">
        <f t="shared" ca="1" si="103"/>
        <v>3</v>
      </c>
      <c r="I300" s="165">
        <f t="shared" ca="1" si="104"/>
        <v>4</v>
      </c>
      <c r="J300" s="165">
        <f t="shared" ca="1" si="105"/>
        <v>0</v>
      </c>
      <c r="K300" s="165">
        <f t="shared" ca="1" si="106"/>
        <v>0</v>
      </c>
      <c r="L300" s="165">
        <f t="shared" ca="1" si="107"/>
        <v>1</v>
      </c>
      <c r="M300" s="165">
        <f t="shared" ca="1" si="108"/>
        <v>2</v>
      </c>
      <c r="N300" s="165">
        <f t="shared" ca="1" si="109"/>
        <v>4</v>
      </c>
      <c r="O300" s="165">
        <f t="shared" ca="1" si="110"/>
        <v>0</v>
      </c>
      <c r="P300" s="165">
        <f t="shared" ca="1" si="111"/>
        <v>0</v>
      </c>
      <c r="Q300" s="165">
        <f t="shared" ca="1" si="112"/>
        <v>0</v>
      </c>
      <c r="R300" s="165">
        <f t="shared" ca="1" si="113"/>
        <v>2</v>
      </c>
      <c r="S300" s="165">
        <f t="shared" ca="1" si="114"/>
        <v>6</v>
      </c>
      <c r="T300" s="168">
        <f t="shared" ca="1" si="119"/>
        <v>0</v>
      </c>
      <c r="U300" s="168">
        <f t="shared" ca="1" si="120"/>
        <v>0</v>
      </c>
      <c r="V300" s="168">
        <f t="shared" ca="1" si="121"/>
        <v>0</v>
      </c>
      <c r="W300" s="168">
        <f t="shared" ca="1" si="122"/>
        <v>0.6</v>
      </c>
      <c r="X300" s="165">
        <f t="shared" si="115"/>
        <v>13</v>
      </c>
      <c r="Y300" s="165" t="str">
        <f t="shared" ca="1" si="123"/>
        <v>Jess Claycomb, 10 - Sundance 1/25/2018</v>
      </c>
      <c r="Z300" s="165" t="str">
        <f t="shared" ca="1" si="124"/>
        <v>R</v>
      </c>
      <c r="AA300" s="225" t="str">
        <f>Season_Summary!$P$1</f>
        <v>2A BB</v>
      </c>
    </row>
    <row r="301" spans="1:27" x14ac:dyDescent="0.2">
      <c r="A301" s="165" t="str">
        <f t="shared" ca="1" si="116"/>
        <v>Maxx Cowger, 4</v>
      </c>
      <c r="B301" s="165" t="str">
        <f>Roster!$B$1</f>
        <v>Upton</v>
      </c>
      <c r="C301" s="165" t="str">
        <f t="shared" ca="1" si="117"/>
        <v>Sundance</v>
      </c>
      <c r="D301" s="175">
        <f t="shared" ca="1" si="118"/>
        <v>43125</v>
      </c>
      <c r="E301" s="165">
        <f t="shared" ca="1" si="100"/>
        <v>0</v>
      </c>
      <c r="F301" s="165">
        <f t="shared" ca="1" si="101"/>
        <v>0</v>
      </c>
      <c r="G301" s="165">
        <f t="shared" ca="1" si="102"/>
        <v>0</v>
      </c>
      <c r="H301" s="165">
        <f t="shared" ca="1" si="103"/>
        <v>0</v>
      </c>
      <c r="I301" s="165">
        <f t="shared" ca="1" si="104"/>
        <v>0</v>
      </c>
      <c r="J301" s="165">
        <f t="shared" ca="1" si="105"/>
        <v>0</v>
      </c>
      <c r="K301" s="165">
        <f t="shared" ca="1" si="106"/>
        <v>0</v>
      </c>
      <c r="L301" s="165">
        <f t="shared" ca="1" si="107"/>
        <v>0</v>
      </c>
      <c r="M301" s="165">
        <f t="shared" ca="1" si="108"/>
        <v>0</v>
      </c>
      <c r="N301" s="165">
        <f t="shared" ca="1" si="109"/>
        <v>0</v>
      </c>
      <c r="O301" s="165">
        <f t="shared" ca="1" si="110"/>
        <v>0</v>
      </c>
      <c r="P301" s="165">
        <f t="shared" ca="1" si="111"/>
        <v>0</v>
      </c>
      <c r="Q301" s="165">
        <f t="shared" ca="1" si="112"/>
        <v>0</v>
      </c>
      <c r="R301" s="165">
        <f t="shared" ca="1" si="113"/>
        <v>0</v>
      </c>
      <c r="S301" s="165" t="str">
        <f t="shared" ca="1" si="114"/>
        <v/>
      </c>
      <c r="T301" s="168">
        <f t="shared" ca="1" si="119"/>
        <v>0</v>
      </c>
      <c r="U301" s="168">
        <f t="shared" ca="1" si="120"/>
        <v>0</v>
      </c>
      <c r="V301" s="168">
        <f t="shared" ca="1" si="121"/>
        <v>0</v>
      </c>
      <c r="W301" s="168">
        <f t="shared" ca="1" si="122"/>
        <v>0</v>
      </c>
      <c r="X301" s="165">
        <f t="shared" si="115"/>
        <v>13</v>
      </c>
      <c r="Y301" s="165" t="str">
        <f t="shared" ca="1" si="123"/>
        <v>Maxx Cowger, 4 - Sundance 1/25/2018</v>
      </c>
      <c r="Z301" s="165" t="str">
        <f t="shared" ca="1" si="124"/>
        <v>R</v>
      </c>
      <c r="AA301" s="225" t="str">
        <f>Season_Summary!$P$1</f>
        <v>2A BB</v>
      </c>
    </row>
    <row r="302" spans="1:27" x14ac:dyDescent="0.2">
      <c r="A302" s="165" t="str">
        <f t="shared" ca="1" si="116"/>
        <v>Brayden Bruce, 22</v>
      </c>
      <c r="B302" s="165" t="str">
        <f>Roster!$B$1</f>
        <v>Upton</v>
      </c>
      <c r="C302" s="165" t="str">
        <f t="shared" ca="1" si="117"/>
        <v>Sundance</v>
      </c>
      <c r="D302" s="175">
        <f t="shared" ca="1" si="118"/>
        <v>43125</v>
      </c>
      <c r="E302" s="165">
        <f t="shared" ca="1" si="100"/>
        <v>1</v>
      </c>
      <c r="F302" s="165">
        <f t="shared" ca="1" si="101"/>
        <v>0</v>
      </c>
      <c r="G302" s="165">
        <f t="shared" ca="1" si="102"/>
        <v>1</v>
      </c>
      <c r="H302" s="165">
        <f t="shared" ca="1" si="103"/>
        <v>2</v>
      </c>
      <c r="I302" s="165">
        <f t="shared" ca="1" si="104"/>
        <v>2</v>
      </c>
      <c r="J302" s="165">
        <f t="shared" ca="1" si="105"/>
        <v>0</v>
      </c>
      <c r="K302" s="165">
        <f t="shared" ca="1" si="106"/>
        <v>2</v>
      </c>
      <c r="L302" s="165">
        <f t="shared" ca="1" si="107"/>
        <v>0</v>
      </c>
      <c r="M302" s="165">
        <f t="shared" ca="1" si="108"/>
        <v>1</v>
      </c>
      <c r="N302" s="165">
        <f t="shared" ca="1" si="109"/>
        <v>1</v>
      </c>
      <c r="O302" s="165">
        <f t="shared" ca="1" si="110"/>
        <v>1</v>
      </c>
      <c r="P302" s="165">
        <f t="shared" ca="1" si="111"/>
        <v>0</v>
      </c>
      <c r="Q302" s="165">
        <f t="shared" ca="1" si="112"/>
        <v>3</v>
      </c>
      <c r="R302" s="165">
        <f t="shared" ca="1" si="113"/>
        <v>3</v>
      </c>
      <c r="S302" s="165">
        <f t="shared" ca="1" si="114"/>
        <v>4</v>
      </c>
      <c r="T302" s="168">
        <f t="shared" ca="1" si="119"/>
        <v>0</v>
      </c>
      <c r="U302" s="168">
        <f t="shared" ca="1" si="120"/>
        <v>0</v>
      </c>
      <c r="V302" s="168">
        <f t="shared" ca="1" si="121"/>
        <v>0</v>
      </c>
      <c r="W302" s="168">
        <f t="shared" ca="1" si="122"/>
        <v>0</v>
      </c>
      <c r="X302" s="165">
        <f t="shared" si="115"/>
        <v>13</v>
      </c>
      <c r="Y302" s="165" t="str">
        <f t="shared" ca="1" si="123"/>
        <v>Brayden Bruce, 22 - Sundance 1/25/2018</v>
      </c>
      <c r="Z302" s="165" t="str">
        <f t="shared" ca="1" si="124"/>
        <v>R</v>
      </c>
      <c r="AA302" s="225" t="str">
        <f>Season_Summary!$P$1</f>
        <v>2A BB</v>
      </c>
    </row>
    <row r="303" spans="1:27" x14ac:dyDescent="0.2">
      <c r="A303" s="165" t="str">
        <f t="shared" ca="1" si="116"/>
        <v>Jo Bishop, 30</v>
      </c>
      <c r="B303" s="165" t="str">
        <f>Roster!$B$1</f>
        <v>Upton</v>
      </c>
      <c r="C303" s="165" t="str">
        <f t="shared" ca="1" si="117"/>
        <v>Sundance</v>
      </c>
      <c r="D303" s="175">
        <f t="shared" ca="1" si="118"/>
        <v>43125</v>
      </c>
      <c r="E303" s="165">
        <f t="shared" ca="1" si="100"/>
        <v>1</v>
      </c>
      <c r="F303" s="165">
        <f t="shared" ca="1" si="101"/>
        <v>0</v>
      </c>
      <c r="G303" s="165">
        <f t="shared" ca="1" si="102"/>
        <v>0</v>
      </c>
      <c r="H303" s="165">
        <f t="shared" ca="1" si="103"/>
        <v>0</v>
      </c>
      <c r="I303" s="165">
        <f t="shared" ca="1" si="104"/>
        <v>0</v>
      </c>
      <c r="J303" s="165">
        <f t="shared" ca="1" si="105"/>
        <v>0</v>
      </c>
      <c r="K303" s="165">
        <f t="shared" ca="1" si="106"/>
        <v>0</v>
      </c>
      <c r="L303" s="165">
        <f t="shared" ca="1" si="107"/>
        <v>1</v>
      </c>
      <c r="M303" s="165">
        <f t="shared" ca="1" si="108"/>
        <v>1</v>
      </c>
      <c r="N303" s="165">
        <f t="shared" ca="1" si="109"/>
        <v>1</v>
      </c>
      <c r="O303" s="165">
        <f t="shared" ca="1" si="110"/>
        <v>1</v>
      </c>
      <c r="P303" s="165">
        <f t="shared" ca="1" si="111"/>
        <v>0</v>
      </c>
      <c r="Q303" s="165">
        <f t="shared" ca="1" si="112"/>
        <v>0</v>
      </c>
      <c r="R303" s="165">
        <f t="shared" ca="1" si="113"/>
        <v>1</v>
      </c>
      <c r="S303" s="165" t="str">
        <f t="shared" ca="1" si="114"/>
        <v/>
      </c>
      <c r="T303" s="168">
        <f t="shared" ca="1" si="119"/>
        <v>0</v>
      </c>
      <c r="U303" s="168">
        <f t="shared" ca="1" si="120"/>
        <v>0</v>
      </c>
      <c r="V303" s="168">
        <f t="shared" ca="1" si="121"/>
        <v>0</v>
      </c>
      <c r="W303" s="168">
        <f t="shared" ca="1" si="122"/>
        <v>0</v>
      </c>
      <c r="X303" s="165">
        <f t="shared" si="115"/>
        <v>13</v>
      </c>
      <c r="Y303" s="165" t="str">
        <f t="shared" ca="1" si="123"/>
        <v>Jo Bishop, 30 - Sundance 1/25/2018</v>
      </c>
      <c r="Z303" s="165" t="str">
        <f t="shared" ca="1" si="124"/>
        <v>R</v>
      </c>
      <c r="AA303" s="225" t="str">
        <f>Season_Summary!$P$1</f>
        <v>2A BB</v>
      </c>
    </row>
    <row r="304" spans="1:27" x14ac:dyDescent="0.2">
      <c r="A304" s="165" t="str">
        <f t="shared" ca="1" si="116"/>
        <v>Nolan Turner, 33</v>
      </c>
      <c r="B304" s="165" t="str">
        <f>Roster!$B$1</f>
        <v>Upton</v>
      </c>
      <c r="C304" s="165" t="str">
        <f t="shared" ca="1" si="117"/>
        <v>Sundance</v>
      </c>
      <c r="D304" s="175">
        <f t="shared" ca="1" si="118"/>
        <v>43125</v>
      </c>
      <c r="E304" s="165">
        <f t="shared" ca="1" si="100"/>
        <v>1</v>
      </c>
      <c r="F304" s="165">
        <f t="shared" ca="1" si="101"/>
        <v>0</v>
      </c>
      <c r="G304" s="165">
        <f t="shared" ca="1" si="102"/>
        <v>1</v>
      </c>
      <c r="H304" s="165">
        <f t="shared" ca="1" si="103"/>
        <v>0</v>
      </c>
      <c r="I304" s="165">
        <f t="shared" ca="1" si="104"/>
        <v>1</v>
      </c>
      <c r="J304" s="165">
        <f t="shared" ca="1" si="105"/>
        <v>0</v>
      </c>
      <c r="K304" s="165">
        <f t="shared" ca="1" si="106"/>
        <v>0</v>
      </c>
      <c r="L304" s="165">
        <f t="shared" ca="1" si="107"/>
        <v>1</v>
      </c>
      <c r="M304" s="165">
        <f t="shared" ca="1" si="108"/>
        <v>2</v>
      </c>
      <c r="N304" s="165">
        <f t="shared" ca="1" si="109"/>
        <v>0</v>
      </c>
      <c r="O304" s="165">
        <f t="shared" ca="1" si="110"/>
        <v>0</v>
      </c>
      <c r="P304" s="165">
        <f t="shared" ca="1" si="111"/>
        <v>0</v>
      </c>
      <c r="Q304" s="165">
        <f t="shared" ca="1" si="112"/>
        <v>0</v>
      </c>
      <c r="R304" s="165">
        <f t="shared" ca="1" si="113"/>
        <v>4</v>
      </c>
      <c r="S304" s="165" t="str">
        <f t="shared" ca="1" si="114"/>
        <v/>
      </c>
      <c r="T304" s="168">
        <f t="shared" ca="1" si="119"/>
        <v>0</v>
      </c>
      <c r="U304" s="168">
        <f t="shared" ca="1" si="120"/>
        <v>0</v>
      </c>
      <c r="V304" s="168">
        <f t="shared" ca="1" si="121"/>
        <v>0</v>
      </c>
      <c r="W304" s="168">
        <f t="shared" ca="1" si="122"/>
        <v>0</v>
      </c>
      <c r="X304" s="165">
        <f t="shared" si="115"/>
        <v>13</v>
      </c>
      <c r="Y304" s="165" t="str">
        <f t="shared" ca="1" si="123"/>
        <v>Nolan Turner, 33 - Sundance 1/25/2018</v>
      </c>
      <c r="Z304" s="165" t="str">
        <f t="shared" ca="1" si="124"/>
        <v>R</v>
      </c>
      <c r="AA304" s="225" t="str">
        <f>Season_Summary!$P$1</f>
        <v>2A BB</v>
      </c>
    </row>
    <row r="305" spans="1:27" x14ac:dyDescent="0.2">
      <c r="A305" s="165" t="str">
        <f t="shared" ca="1" si="116"/>
        <v>Robert Crawford, 32</v>
      </c>
      <c r="B305" s="165" t="str">
        <f>Roster!$B$1</f>
        <v>Upton</v>
      </c>
      <c r="C305" s="165" t="str">
        <f t="shared" ca="1" si="117"/>
        <v>Sundance</v>
      </c>
      <c r="D305" s="175">
        <f t="shared" ca="1" si="118"/>
        <v>43125</v>
      </c>
      <c r="E305" s="165">
        <f t="shared" ca="1" si="100"/>
        <v>1</v>
      </c>
      <c r="F305" s="165">
        <f t="shared" ca="1" si="101"/>
        <v>0</v>
      </c>
      <c r="G305" s="165">
        <f t="shared" ca="1" si="102"/>
        <v>0</v>
      </c>
      <c r="H305" s="165">
        <f t="shared" ca="1" si="103"/>
        <v>0</v>
      </c>
      <c r="I305" s="165">
        <f t="shared" ca="1" si="104"/>
        <v>0</v>
      </c>
      <c r="J305" s="165">
        <f t="shared" ca="1" si="105"/>
        <v>0</v>
      </c>
      <c r="K305" s="165">
        <f t="shared" ca="1" si="106"/>
        <v>0</v>
      </c>
      <c r="L305" s="165">
        <f t="shared" ca="1" si="107"/>
        <v>0</v>
      </c>
      <c r="M305" s="165">
        <f t="shared" ca="1" si="108"/>
        <v>1</v>
      </c>
      <c r="N305" s="165">
        <f t="shared" ca="1" si="109"/>
        <v>1</v>
      </c>
      <c r="O305" s="165">
        <f t="shared" ca="1" si="110"/>
        <v>0</v>
      </c>
      <c r="P305" s="165">
        <f t="shared" ca="1" si="111"/>
        <v>0</v>
      </c>
      <c r="Q305" s="165">
        <f t="shared" ca="1" si="112"/>
        <v>3</v>
      </c>
      <c r="R305" s="165">
        <f t="shared" ca="1" si="113"/>
        <v>3</v>
      </c>
      <c r="S305" s="165" t="str">
        <f t="shared" ca="1" si="114"/>
        <v/>
      </c>
      <c r="T305" s="168">
        <f t="shared" ca="1" si="119"/>
        <v>0</v>
      </c>
      <c r="U305" s="168">
        <f t="shared" ca="1" si="120"/>
        <v>0</v>
      </c>
      <c r="V305" s="168">
        <f t="shared" ca="1" si="121"/>
        <v>0</v>
      </c>
      <c r="W305" s="168">
        <f t="shared" ca="1" si="122"/>
        <v>0</v>
      </c>
      <c r="X305" s="165">
        <f t="shared" si="115"/>
        <v>13</v>
      </c>
      <c r="Y305" s="165" t="str">
        <f t="shared" ca="1" si="123"/>
        <v>Robert Crawford, 32 - Sundance 1/25/2018</v>
      </c>
      <c r="Z305" s="165" t="str">
        <f t="shared" ca="1" si="124"/>
        <v>R</v>
      </c>
      <c r="AA305" s="225" t="str">
        <f>Season_Summary!$P$1</f>
        <v>2A BB</v>
      </c>
    </row>
    <row r="306" spans="1:27" x14ac:dyDescent="0.2">
      <c r="A306" s="165" t="str">
        <f t="shared" ca="1" si="116"/>
        <v>Jace Bruce, 40</v>
      </c>
      <c r="B306" s="165" t="str">
        <f>Roster!$B$1</f>
        <v>Upton</v>
      </c>
      <c r="C306" s="165" t="str">
        <f t="shared" ca="1" si="117"/>
        <v>Sundance</v>
      </c>
      <c r="D306" s="175">
        <f t="shared" ca="1" si="118"/>
        <v>43125</v>
      </c>
      <c r="E306" s="165">
        <f t="shared" ca="1" si="100"/>
        <v>1</v>
      </c>
      <c r="F306" s="165">
        <f t="shared" ca="1" si="101"/>
        <v>0</v>
      </c>
      <c r="G306" s="165">
        <f t="shared" ca="1" si="102"/>
        <v>3</v>
      </c>
      <c r="H306" s="165">
        <f t="shared" ca="1" si="103"/>
        <v>0</v>
      </c>
      <c r="I306" s="165">
        <f t="shared" ca="1" si="104"/>
        <v>0</v>
      </c>
      <c r="J306" s="165">
        <f t="shared" ca="1" si="105"/>
        <v>0</v>
      </c>
      <c r="K306" s="165">
        <f t="shared" ca="1" si="106"/>
        <v>0</v>
      </c>
      <c r="L306" s="165">
        <f t="shared" ca="1" si="107"/>
        <v>0</v>
      </c>
      <c r="M306" s="165">
        <f t="shared" ca="1" si="108"/>
        <v>1</v>
      </c>
      <c r="N306" s="165">
        <f t="shared" ca="1" si="109"/>
        <v>1</v>
      </c>
      <c r="O306" s="165">
        <f t="shared" ca="1" si="110"/>
        <v>1</v>
      </c>
      <c r="P306" s="165">
        <f t="shared" ca="1" si="111"/>
        <v>0</v>
      </c>
      <c r="Q306" s="165">
        <f t="shared" ca="1" si="112"/>
        <v>0</v>
      </c>
      <c r="R306" s="165">
        <f t="shared" ca="1" si="113"/>
        <v>0</v>
      </c>
      <c r="S306" s="165" t="str">
        <f t="shared" ca="1" si="114"/>
        <v/>
      </c>
      <c r="T306" s="168">
        <f t="shared" ca="1" si="119"/>
        <v>0</v>
      </c>
      <c r="U306" s="168">
        <f t="shared" ca="1" si="120"/>
        <v>0</v>
      </c>
      <c r="V306" s="168">
        <f t="shared" ca="1" si="121"/>
        <v>0</v>
      </c>
      <c r="W306" s="168">
        <f t="shared" ca="1" si="122"/>
        <v>0</v>
      </c>
      <c r="X306" s="165">
        <f t="shared" si="115"/>
        <v>13</v>
      </c>
      <c r="Y306" s="165" t="str">
        <f t="shared" ca="1" si="123"/>
        <v>Jace Bruce, 40 - Sundance 1/25/2018</v>
      </c>
      <c r="Z306" s="165" t="str">
        <f t="shared" ca="1" si="124"/>
        <v>R</v>
      </c>
      <c r="AA306" s="225" t="str">
        <f>Season_Summary!$P$1</f>
        <v>2A BB</v>
      </c>
    </row>
    <row r="307" spans="1:27" x14ac:dyDescent="0.2">
      <c r="A307" s="165" t="str">
        <f t="shared" ca="1" si="116"/>
        <v>Ethan Mills, 2</v>
      </c>
      <c r="B307" s="165" t="str">
        <f>Roster!$B$1</f>
        <v>Upton</v>
      </c>
      <c r="C307" s="165" t="str">
        <f t="shared" ca="1" si="117"/>
        <v>Sundance</v>
      </c>
      <c r="D307" s="175">
        <f t="shared" ca="1" si="118"/>
        <v>43125</v>
      </c>
      <c r="E307" s="165">
        <f t="shared" ca="1" si="100"/>
        <v>1</v>
      </c>
      <c r="F307" s="165">
        <f t="shared" ca="1" si="101"/>
        <v>0</v>
      </c>
      <c r="G307" s="165">
        <f t="shared" ca="1" si="102"/>
        <v>1</v>
      </c>
      <c r="H307" s="165">
        <f t="shared" ca="1" si="103"/>
        <v>1</v>
      </c>
      <c r="I307" s="165">
        <f t="shared" ca="1" si="104"/>
        <v>1</v>
      </c>
      <c r="J307" s="165">
        <f t="shared" ca="1" si="105"/>
        <v>0</v>
      </c>
      <c r="K307" s="165">
        <f t="shared" ca="1" si="106"/>
        <v>0</v>
      </c>
      <c r="L307" s="165">
        <f t="shared" ca="1" si="107"/>
        <v>0</v>
      </c>
      <c r="M307" s="165">
        <f t="shared" ca="1" si="108"/>
        <v>0</v>
      </c>
      <c r="N307" s="165">
        <f t="shared" ca="1" si="109"/>
        <v>0</v>
      </c>
      <c r="O307" s="165">
        <f t="shared" ca="1" si="110"/>
        <v>0</v>
      </c>
      <c r="P307" s="165">
        <f t="shared" ca="1" si="111"/>
        <v>0</v>
      </c>
      <c r="Q307" s="165">
        <f t="shared" ca="1" si="112"/>
        <v>0</v>
      </c>
      <c r="R307" s="165">
        <f t="shared" ca="1" si="113"/>
        <v>0</v>
      </c>
      <c r="S307" s="165">
        <f t="shared" ca="1" si="114"/>
        <v>2</v>
      </c>
      <c r="T307" s="168">
        <f t="shared" ca="1" si="119"/>
        <v>0</v>
      </c>
      <c r="U307" s="168">
        <f t="shared" ca="1" si="120"/>
        <v>0</v>
      </c>
      <c r="V307" s="168">
        <f t="shared" ca="1" si="121"/>
        <v>0</v>
      </c>
      <c r="W307" s="168">
        <f t="shared" ca="1" si="122"/>
        <v>0</v>
      </c>
      <c r="X307" s="165">
        <f t="shared" si="115"/>
        <v>13</v>
      </c>
      <c r="Y307" s="165" t="str">
        <f t="shared" ca="1" si="123"/>
        <v>Ethan Mills, 2 - Sundance 1/25/2018</v>
      </c>
      <c r="Z307" s="165" t="str">
        <f t="shared" ca="1" si="124"/>
        <v>R</v>
      </c>
      <c r="AA307" s="225" t="str">
        <f>Season_Summary!$P$1</f>
        <v>2A BB</v>
      </c>
    </row>
    <row r="308" spans="1:27" x14ac:dyDescent="0.2">
      <c r="A308" s="165" t="str">
        <f t="shared" ca="1" si="116"/>
        <v>Bridger Alishouse, 2</v>
      </c>
      <c r="B308" s="165" t="str">
        <f>Roster!$B$1</f>
        <v>Upton</v>
      </c>
      <c r="C308" s="165" t="str">
        <f t="shared" ca="1" si="117"/>
        <v>Sundance</v>
      </c>
      <c r="D308" s="175">
        <f t="shared" ca="1" si="118"/>
        <v>43125</v>
      </c>
      <c r="E308" s="165">
        <f t="shared" ca="1" si="100"/>
        <v>0</v>
      </c>
      <c r="F308" s="165">
        <f t="shared" ca="1" si="101"/>
        <v>0</v>
      </c>
      <c r="G308" s="165">
        <f t="shared" ca="1" si="102"/>
        <v>0</v>
      </c>
      <c r="H308" s="165">
        <f t="shared" ca="1" si="103"/>
        <v>0</v>
      </c>
      <c r="I308" s="165">
        <f t="shared" ca="1" si="104"/>
        <v>0</v>
      </c>
      <c r="J308" s="165">
        <f t="shared" ca="1" si="105"/>
        <v>0</v>
      </c>
      <c r="K308" s="165">
        <f t="shared" ca="1" si="106"/>
        <v>0</v>
      </c>
      <c r="L308" s="165">
        <f t="shared" ca="1" si="107"/>
        <v>0</v>
      </c>
      <c r="M308" s="165">
        <f t="shared" ca="1" si="108"/>
        <v>0</v>
      </c>
      <c r="N308" s="165">
        <f t="shared" ca="1" si="109"/>
        <v>0</v>
      </c>
      <c r="O308" s="165">
        <f t="shared" ca="1" si="110"/>
        <v>0</v>
      </c>
      <c r="P308" s="165">
        <f t="shared" ca="1" si="111"/>
        <v>0</v>
      </c>
      <c r="Q308" s="165">
        <f t="shared" ca="1" si="112"/>
        <v>0</v>
      </c>
      <c r="R308" s="165">
        <f t="shared" ca="1" si="113"/>
        <v>0</v>
      </c>
      <c r="S308" s="165" t="str">
        <f t="shared" ca="1" si="114"/>
        <v/>
      </c>
      <c r="T308" s="168">
        <f t="shared" ca="1" si="119"/>
        <v>0</v>
      </c>
      <c r="U308" s="168">
        <f t="shared" ca="1" si="120"/>
        <v>0</v>
      </c>
      <c r="V308" s="168">
        <f t="shared" ca="1" si="121"/>
        <v>0</v>
      </c>
      <c r="W308" s="168">
        <f t="shared" ca="1" si="122"/>
        <v>0</v>
      </c>
      <c r="X308" s="165">
        <f t="shared" si="115"/>
        <v>13</v>
      </c>
      <c r="Y308" s="165" t="str">
        <f t="shared" ca="1" si="123"/>
        <v>Bridger Alishouse, 2 - Sundance 1/25/2018</v>
      </c>
      <c r="Z308" s="165" t="str">
        <f t="shared" ca="1" si="124"/>
        <v>R</v>
      </c>
      <c r="AA308" s="225" t="str">
        <f>Season_Summary!$P$1</f>
        <v>2A BB</v>
      </c>
    </row>
    <row r="309" spans="1:27" x14ac:dyDescent="0.2">
      <c r="A309" s="165" t="str">
        <f t="shared" ca="1" si="116"/>
        <v>Landon Keever, 4</v>
      </c>
      <c r="B309" s="165" t="str">
        <f>Roster!$B$1</f>
        <v>Upton</v>
      </c>
      <c r="C309" s="165" t="str">
        <f t="shared" ca="1" si="117"/>
        <v>Sundance</v>
      </c>
      <c r="D309" s="175">
        <f t="shared" ca="1" si="118"/>
        <v>43125</v>
      </c>
      <c r="E309" s="165">
        <f t="shared" ca="1" si="100"/>
        <v>0</v>
      </c>
      <c r="F309" s="165">
        <f t="shared" ca="1" si="101"/>
        <v>0</v>
      </c>
      <c r="G309" s="165">
        <f t="shared" ca="1" si="102"/>
        <v>0</v>
      </c>
      <c r="H309" s="165">
        <f t="shared" ca="1" si="103"/>
        <v>0</v>
      </c>
      <c r="I309" s="165">
        <f t="shared" ca="1" si="104"/>
        <v>0</v>
      </c>
      <c r="J309" s="165">
        <f t="shared" ca="1" si="105"/>
        <v>0</v>
      </c>
      <c r="K309" s="165">
        <f t="shared" ca="1" si="106"/>
        <v>0</v>
      </c>
      <c r="L309" s="165">
        <f t="shared" ca="1" si="107"/>
        <v>0</v>
      </c>
      <c r="M309" s="165">
        <f t="shared" ca="1" si="108"/>
        <v>0</v>
      </c>
      <c r="N309" s="165">
        <f t="shared" ca="1" si="109"/>
        <v>0</v>
      </c>
      <c r="O309" s="165">
        <f t="shared" ca="1" si="110"/>
        <v>0</v>
      </c>
      <c r="P309" s="165">
        <f t="shared" ca="1" si="111"/>
        <v>0</v>
      </c>
      <c r="Q309" s="165">
        <f t="shared" ca="1" si="112"/>
        <v>0</v>
      </c>
      <c r="R309" s="165">
        <f t="shared" ca="1" si="113"/>
        <v>0</v>
      </c>
      <c r="S309" s="165" t="str">
        <f t="shared" ca="1" si="114"/>
        <v/>
      </c>
      <c r="T309" s="168">
        <f t="shared" ca="1" si="119"/>
        <v>0</v>
      </c>
      <c r="U309" s="168">
        <f t="shared" ca="1" si="120"/>
        <v>0</v>
      </c>
      <c r="V309" s="168">
        <f t="shared" ca="1" si="121"/>
        <v>0</v>
      </c>
      <c r="W309" s="168">
        <f t="shared" ca="1" si="122"/>
        <v>0</v>
      </c>
      <c r="X309" s="165">
        <f t="shared" si="115"/>
        <v>13</v>
      </c>
      <c r="Y309" s="165" t="str">
        <f t="shared" ca="1" si="123"/>
        <v>Landon Keever, 4 - Sundance 1/25/2018</v>
      </c>
      <c r="Z309" s="165" t="str">
        <f t="shared" ca="1" si="124"/>
        <v>R</v>
      </c>
      <c r="AA309" s="225" t="str">
        <f>Season_Summary!$P$1</f>
        <v>2A BB</v>
      </c>
    </row>
    <row r="310" spans="1:27" x14ac:dyDescent="0.2">
      <c r="A310" s="165" t="str">
        <f t="shared" ca="1" si="116"/>
        <v>DJ Till, 4</v>
      </c>
      <c r="B310" s="165" t="str">
        <f>Roster!$B$1</f>
        <v>Upton</v>
      </c>
      <c r="C310" s="165" t="str">
        <f t="shared" ca="1" si="117"/>
        <v>Sundance</v>
      </c>
      <c r="D310" s="175">
        <f t="shared" ca="1" si="118"/>
        <v>43125</v>
      </c>
      <c r="E310" s="165">
        <f t="shared" ca="1" si="100"/>
        <v>1</v>
      </c>
      <c r="F310" s="165">
        <f t="shared" ca="1" si="101"/>
        <v>0</v>
      </c>
      <c r="G310" s="165">
        <f t="shared" ca="1" si="102"/>
        <v>1</v>
      </c>
      <c r="H310" s="165">
        <f t="shared" ca="1" si="103"/>
        <v>1</v>
      </c>
      <c r="I310" s="165">
        <f t="shared" ca="1" si="104"/>
        <v>3</v>
      </c>
      <c r="J310" s="165">
        <f t="shared" ca="1" si="105"/>
        <v>0</v>
      </c>
      <c r="K310" s="165">
        <f t="shared" ca="1" si="106"/>
        <v>0</v>
      </c>
      <c r="L310" s="165">
        <f t="shared" ca="1" si="107"/>
        <v>1</v>
      </c>
      <c r="M310" s="165">
        <f t="shared" ca="1" si="108"/>
        <v>0</v>
      </c>
      <c r="N310" s="165">
        <f t="shared" ca="1" si="109"/>
        <v>0</v>
      </c>
      <c r="O310" s="165">
        <f t="shared" ca="1" si="110"/>
        <v>0</v>
      </c>
      <c r="P310" s="165">
        <f t="shared" ca="1" si="111"/>
        <v>0</v>
      </c>
      <c r="Q310" s="165">
        <f t="shared" ca="1" si="112"/>
        <v>0</v>
      </c>
      <c r="R310" s="165">
        <f t="shared" ca="1" si="113"/>
        <v>0</v>
      </c>
      <c r="S310" s="165">
        <f t="shared" ca="1" si="114"/>
        <v>2</v>
      </c>
      <c r="T310" s="168">
        <f t="shared" ca="1" si="119"/>
        <v>0</v>
      </c>
      <c r="U310" s="168">
        <f t="shared" ca="1" si="120"/>
        <v>0</v>
      </c>
      <c r="V310" s="168">
        <f t="shared" ca="1" si="121"/>
        <v>0</v>
      </c>
      <c r="W310" s="168">
        <f t="shared" ca="1" si="122"/>
        <v>0</v>
      </c>
      <c r="X310" s="165">
        <f t="shared" si="115"/>
        <v>13</v>
      </c>
      <c r="Y310" s="165" t="str">
        <f t="shared" ca="1" si="123"/>
        <v>DJ Till, 4 - Sundance 1/25/2018</v>
      </c>
      <c r="Z310" s="165" t="str">
        <f t="shared" ca="1" si="124"/>
        <v>R</v>
      </c>
      <c r="AA310" s="225" t="str">
        <f>Season_Summary!$P$1</f>
        <v>2A BB</v>
      </c>
    </row>
    <row r="311" spans="1:27" x14ac:dyDescent="0.2">
      <c r="A311" s="165" t="str">
        <f t="shared" ca="1" si="116"/>
        <v xml:space="preserve">, </v>
      </c>
      <c r="B311" s="165" t="str">
        <f>Roster!$B$1</f>
        <v>Upton</v>
      </c>
      <c r="C311" s="165" t="str">
        <f t="shared" ca="1" si="117"/>
        <v>Sundance</v>
      </c>
      <c r="D311" s="175">
        <f t="shared" ca="1" si="118"/>
        <v>43125</v>
      </c>
      <c r="E311" s="165">
        <f t="shared" ca="1" si="100"/>
        <v>0</v>
      </c>
      <c r="F311" s="165">
        <f t="shared" ca="1" si="101"/>
        <v>0</v>
      </c>
      <c r="G311" s="165">
        <f t="shared" ca="1" si="102"/>
        <v>0</v>
      </c>
      <c r="H311" s="165">
        <f t="shared" ca="1" si="103"/>
        <v>0</v>
      </c>
      <c r="I311" s="165">
        <f t="shared" ca="1" si="104"/>
        <v>0</v>
      </c>
      <c r="J311" s="165">
        <f t="shared" ca="1" si="105"/>
        <v>0</v>
      </c>
      <c r="K311" s="165">
        <f t="shared" ca="1" si="106"/>
        <v>0</v>
      </c>
      <c r="L311" s="165">
        <f t="shared" ca="1" si="107"/>
        <v>0</v>
      </c>
      <c r="M311" s="165">
        <f t="shared" ca="1" si="108"/>
        <v>0</v>
      </c>
      <c r="N311" s="165">
        <f t="shared" ca="1" si="109"/>
        <v>0</v>
      </c>
      <c r="O311" s="165">
        <f t="shared" ca="1" si="110"/>
        <v>0</v>
      </c>
      <c r="P311" s="165">
        <f t="shared" ca="1" si="111"/>
        <v>0</v>
      </c>
      <c r="Q311" s="165">
        <f t="shared" ca="1" si="112"/>
        <v>0</v>
      </c>
      <c r="R311" s="165">
        <f t="shared" ca="1" si="113"/>
        <v>0</v>
      </c>
      <c r="S311" s="165" t="str">
        <f t="shared" ca="1" si="114"/>
        <v/>
      </c>
      <c r="T311" s="168">
        <f t="shared" ca="1" si="119"/>
        <v>0</v>
      </c>
      <c r="U311" s="168">
        <f t="shared" ca="1" si="120"/>
        <v>0</v>
      </c>
      <c r="V311" s="168">
        <f t="shared" ca="1" si="121"/>
        <v>0</v>
      </c>
      <c r="W311" s="168">
        <f t="shared" ca="1" si="122"/>
        <v>0</v>
      </c>
      <c r="X311" s="165">
        <f t="shared" si="115"/>
        <v>13</v>
      </c>
      <c r="Y311" s="165" t="str">
        <f t="shared" ca="1" si="123"/>
        <v>,  - Sundance 1/25/2018</v>
      </c>
      <c r="Z311" s="165" t="str">
        <f t="shared" ca="1" si="124"/>
        <v>R</v>
      </c>
      <c r="AA311" s="225" t="str">
        <f>Season_Summary!$P$1</f>
        <v>2A BB</v>
      </c>
    </row>
    <row r="312" spans="1:27" x14ac:dyDescent="0.2">
      <c r="A312" s="165" t="str">
        <f t="shared" ca="1" si="116"/>
        <v xml:space="preserve">, </v>
      </c>
      <c r="B312" s="165" t="str">
        <f>Roster!$B$1</f>
        <v>Upton</v>
      </c>
      <c r="C312" s="165" t="str">
        <f t="shared" ca="1" si="117"/>
        <v>Sundance</v>
      </c>
      <c r="D312" s="175">
        <f t="shared" ca="1" si="118"/>
        <v>43125</v>
      </c>
      <c r="E312" s="165">
        <f t="shared" ca="1" si="100"/>
        <v>0</v>
      </c>
      <c r="F312" s="165">
        <f t="shared" ca="1" si="101"/>
        <v>0</v>
      </c>
      <c r="G312" s="165">
        <f t="shared" ca="1" si="102"/>
        <v>0</v>
      </c>
      <c r="H312" s="165">
        <f t="shared" ca="1" si="103"/>
        <v>0</v>
      </c>
      <c r="I312" s="165">
        <f t="shared" ca="1" si="104"/>
        <v>0</v>
      </c>
      <c r="J312" s="165">
        <f t="shared" ca="1" si="105"/>
        <v>0</v>
      </c>
      <c r="K312" s="165">
        <f t="shared" ca="1" si="106"/>
        <v>0</v>
      </c>
      <c r="L312" s="165">
        <f t="shared" ca="1" si="107"/>
        <v>0</v>
      </c>
      <c r="M312" s="165">
        <f t="shared" ca="1" si="108"/>
        <v>0</v>
      </c>
      <c r="N312" s="165">
        <f t="shared" ca="1" si="109"/>
        <v>0</v>
      </c>
      <c r="O312" s="165">
        <f t="shared" ca="1" si="110"/>
        <v>0</v>
      </c>
      <c r="P312" s="165">
        <f t="shared" ca="1" si="111"/>
        <v>0</v>
      </c>
      <c r="Q312" s="165">
        <f t="shared" ca="1" si="112"/>
        <v>0</v>
      </c>
      <c r="R312" s="165">
        <f t="shared" ca="1" si="113"/>
        <v>0</v>
      </c>
      <c r="S312" s="165" t="str">
        <f t="shared" ca="1" si="114"/>
        <v/>
      </c>
      <c r="T312" s="168">
        <f t="shared" ca="1" si="119"/>
        <v>0</v>
      </c>
      <c r="U312" s="168">
        <f t="shared" ca="1" si="120"/>
        <v>0</v>
      </c>
      <c r="V312" s="168">
        <f t="shared" ca="1" si="121"/>
        <v>0</v>
      </c>
      <c r="W312" s="168">
        <f t="shared" ca="1" si="122"/>
        <v>0</v>
      </c>
      <c r="X312" s="165">
        <f t="shared" si="115"/>
        <v>13</v>
      </c>
      <c r="Y312" s="165" t="str">
        <f t="shared" ca="1" si="123"/>
        <v>,  - Sundance 1/25/2018</v>
      </c>
      <c r="Z312" s="165" t="str">
        <f t="shared" ca="1" si="124"/>
        <v>R</v>
      </c>
      <c r="AA312" s="225" t="str">
        <f>Season_Summary!$P$1</f>
        <v>2A BB</v>
      </c>
    </row>
    <row r="313" spans="1:27" x14ac:dyDescent="0.2">
      <c r="A313" s="165" t="str">
        <f t="shared" ca="1" si="116"/>
        <v xml:space="preserve">, </v>
      </c>
      <c r="B313" s="165" t="str">
        <f>Roster!$B$1</f>
        <v>Upton</v>
      </c>
      <c r="C313" s="165" t="str">
        <f t="shared" ca="1" si="117"/>
        <v>Sundance</v>
      </c>
      <c r="D313" s="175">
        <f t="shared" ca="1" si="118"/>
        <v>43125</v>
      </c>
      <c r="E313" s="165">
        <f t="shared" ca="1" si="100"/>
        <v>0</v>
      </c>
      <c r="F313" s="165">
        <f t="shared" ca="1" si="101"/>
        <v>0</v>
      </c>
      <c r="G313" s="165">
        <f t="shared" ca="1" si="102"/>
        <v>0</v>
      </c>
      <c r="H313" s="165">
        <f t="shared" ca="1" si="103"/>
        <v>0</v>
      </c>
      <c r="I313" s="165">
        <f t="shared" ca="1" si="104"/>
        <v>0</v>
      </c>
      <c r="J313" s="165">
        <f t="shared" ca="1" si="105"/>
        <v>0</v>
      </c>
      <c r="K313" s="165">
        <f t="shared" ca="1" si="106"/>
        <v>0</v>
      </c>
      <c r="L313" s="165">
        <f t="shared" ca="1" si="107"/>
        <v>0</v>
      </c>
      <c r="M313" s="165">
        <f t="shared" ca="1" si="108"/>
        <v>0</v>
      </c>
      <c r="N313" s="165">
        <f t="shared" ca="1" si="109"/>
        <v>0</v>
      </c>
      <c r="O313" s="165">
        <f t="shared" ca="1" si="110"/>
        <v>0</v>
      </c>
      <c r="P313" s="165">
        <f t="shared" ca="1" si="111"/>
        <v>0</v>
      </c>
      <c r="Q313" s="165">
        <f t="shared" ca="1" si="112"/>
        <v>0</v>
      </c>
      <c r="R313" s="165">
        <f t="shared" ca="1" si="113"/>
        <v>0</v>
      </c>
      <c r="S313" s="165" t="str">
        <f t="shared" ca="1" si="114"/>
        <v/>
      </c>
      <c r="T313" s="168">
        <f t="shared" ca="1" si="119"/>
        <v>0</v>
      </c>
      <c r="U313" s="168">
        <f t="shared" ca="1" si="120"/>
        <v>0</v>
      </c>
      <c r="V313" s="168">
        <f t="shared" ca="1" si="121"/>
        <v>0</v>
      </c>
      <c r="W313" s="168">
        <f t="shared" ca="1" si="122"/>
        <v>0</v>
      </c>
      <c r="X313" s="165">
        <f t="shared" si="115"/>
        <v>13</v>
      </c>
      <c r="Y313" s="165" t="str">
        <f t="shared" ca="1" si="123"/>
        <v>,  - Sundance 1/25/2018</v>
      </c>
      <c r="Z313" s="165" t="str">
        <f t="shared" ca="1" si="124"/>
        <v>R</v>
      </c>
      <c r="AA313" s="225" t="str">
        <f>Season_Summary!$P$1</f>
        <v>2A BB</v>
      </c>
    </row>
    <row r="314" spans="1:27" x14ac:dyDescent="0.2">
      <c r="A314" s="165" t="str">
        <f t="shared" ca="1" si="116"/>
        <v xml:space="preserve">, </v>
      </c>
      <c r="B314" s="165" t="str">
        <f>Roster!$B$1</f>
        <v>Upton</v>
      </c>
      <c r="C314" s="165" t="str">
        <f t="shared" ca="1" si="117"/>
        <v>Sundance</v>
      </c>
      <c r="D314" s="175">
        <f t="shared" ca="1" si="118"/>
        <v>43125</v>
      </c>
      <c r="E314" s="165">
        <f t="shared" ca="1" si="100"/>
        <v>0</v>
      </c>
      <c r="F314" s="165">
        <f t="shared" ca="1" si="101"/>
        <v>0</v>
      </c>
      <c r="G314" s="165">
        <f t="shared" ca="1" si="102"/>
        <v>0</v>
      </c>
      <c r="H314" s="165">
        <f t="shared" ca="1" si="103"/>
        <v>0</v>
      </c>
      <c r="I314" s="165">
        <f t="shared" ca="1" si="104"/>
        <v>0</v>
      </c>
      <c r="J314" s="165">
        <f t="shared" ca="1" si="105"/>
        <v>0</v>
      </c>
      <c r="K314" s="165">
        <f t="shared" ca="1" si="106"/>
        <v>0</v>
      </c>
      <c r="L314" s="165">
        <f t="shared" ca="1" si="107"/>
        <v>0</v>
      </c>
      <c r="M314" s="165">
        <f t="shared" ca="1" si="108"/>
        <v>0</v>
      </c>
      <c r="N314" s="165">
        <f t="shared" ca="1" si="109"/>
        <v>0</v>
      </c>
      <c r="O314" s="165">
        <f t="shared" ca="1" si="110"/>
        <v>0</v>
      </c>
      <c r="P314" s="165">
        <f t="shared" ca="1" si="111"/>
        <v>0</v>
      </c>
      <c r="Q314" s="165">
        <f t="shared" ca="1" si="112"/>
        <v>0</v>
      </c>
      <c r="R314" s="165">
        <f t="shared" ca="1" si="113"/>
        <v>0</v>
      </c>
      <c r="S314" s="165" t="str">
        <f t="shared" ca="1" si="114"/>
        <v/>
      </c>
      <c r="T314" s="168">
        <f t="shared" ca="1" si="119"/>
        <v>0</v>
      </c>
      <c r="U314" s="168">
        <f t="shared" ca="1" si="120"/>
        <v>0</v>
      </c>
      <c r="V314" s="168">
        <f t="shared" ca="1" si="121"/>
        <v>0</v>
      </c>
      <c r="W314" s="168">
        <f t="shared" ca="1" si="122"/>
        <v>0</v>
      </c>
      <c r="X314" s="165">
        <f t="shared" si="115"/>
        <v>13</v>
      </c>
      <c r="Y314" s="165" t="str">
        <f t="shared" ca="1" si="123"/>
        <v>,  - Sundance 1/25/2018</v>
      </c>
      <c r="Z314" s="165" t="str">
        <f t="shared" ca="1" si="124"/>
        <v>R</v>
      </c>
      <c r="AA314" s="225" t="str">
        <f>Season_Summary!$P$1</f>
        <v>2A BB</v>
      </c>
    </row>
    <row r="315" spans="1:27" x14ac:dyDescent="0.2">
      <c r="A315" s="165" t="str">
        <f t="shared" ca="1" si="116"/>
        <v xml:space="preserve">, </v>
      </c>
      <c r="B315" s="165" t="str">
        <f>Roster!$B$1</f>
        <v>Upton</v>
      </c>
      <c r="C315" s="165" t="str">
        <f t="shared" ca="1" si="117"/>
        <v>Sundance</v>
      </c>
      <c r="D315" s="175">
        <f t="shared" ca="1" si="118"/>
        <v>43125</v>
      </c>
      <c r="E315" s="165">
        <f t="shared" ca="1" si="100"/>
        <v>0</v>
      </c>
      <c r="F315" s="165">
        <f t="shared" ca="1" si="101"/>
        <v>0</v>
      </c>
      <c r="G315" s="165">
        <f t="shared" ca="1" si="102"/>
        <v>0</v>
      </c>
      <c r="H315" s="165">
        <f t="shared" ca="1" si="103"/>
        <v>0</v>
      </c>
      <c r="I315" s="165">
        <f t="shared" ca="1" si="104"/>
        <v>0</v>
      </c>
      <c r="J315" s="165">
        <f t="shared" ca="1" si="105"/>
        <v>0</v>
      </c>
      <c r="K315" s="165">
        <f t="shared" ca="1" si="106"/>
        <v>0</v>
      </c>
      <c r="L315" s="165">
        <f t="shared" ca="1" si="107"/>
        <v>0</v>
      </c>
      <c r="M315" s="165">
        <f t="shared" ca="1" si="108"/>
        <v>0</v>
      </c>
      <c r="N315" s="165">
        <f t="shared" ca="1" si="109"/>
        <v>0</v>
      </c>
      <c r="O315" s="165">
        <f t="shared" ca="1" si="110"/>
        <v>0</v>
      </c>
      <c r="P315" s="165">
        <f t="shared" ca="1" si="111"/>
        <v>0</v>
      </c>
      <c r="Q315" s="165">
        <f t="shared" ca="1" si="112"/>
        <v>0</v>
      </c>
      <c r="R315" s="165">
        <f t="shared" ca="1" si="113"/>
        <v>0</v>
      </c>
      <c r="S315" s="165" t="str">
        <f t="shared" ca="1" si="114"/>
        <v/>
      </c>
      <c r="T315" s="168">
        <f t="shared" ca="1" si="119"/>
        <v>0</v>
      </c>
      <c r="U315" s="168">
        <f t="shared" ca="1" si="120"/>
        <v>0</v>
      </c>
      <c r="V315" s="168">
        <f t="shared" ca="1" si="121"/>
        <v>0</v>
      </c>
      <c r="W315" s="168">
        <f t="shared" ca="1" si="122"/>
        <v>0</v>
      </c>
      <c r="X315" s="165">
        <f t="shared" si="115"/>
        <v>13</v>
      </c>
      <c r="Y315" s="165" t="str">
        <f t="shared" ca="1" si="123"/>
        <v>,  - Sundance 1/25/2018</v>
      </c>
      <c r="Z315" s="165" t="str">
        <f t="shared" ca="1" si="124"/>
        <v>R</v>
      </c>
      <c r="AA315" s="225" t="str">
        <f>Season_Summary!$P$1</f>
        <v>2A BB</v>
      </c>
    </row>
    <row r="316" spans="1:27" x14ac:dyDescent="0.2">
      <c r="A316" s="165" t="str">
        <f t="shared" ca="1" si="116"/>
        <v xml:space="preserve">, </v>
      </c>
      <c r="B316" s="165" t="str">
        <f>Roster!$B$1</f>
        <v>Upton</v>
      </c>
      <c r="C316" s="165" t="str">
        <f t="shared" ca="1" si="117"/>
        <v>Sundance</v>
      </c>
      <c r="D316" s="175">
        <f t="shared" ca="1" si="118"/>
        <v>43125</v>
      </c>
      <c r="E316" s="165">
        <f t="shared" ca="1" si="100"/>
        <v>0</v>
      </c>
      <c r="F316" s="165">
        <f t="shared" ca="1" si="101"/>
        <v>0</v>
      </c>
      <c r="G316" s="165">
        <f t="shared" ca="1" si="102"/>
        <v>0</v>
      </c>
      <c r="H316" s="165">
        <f t="shared" ca="1" si="103"/>
        <v>0</v>
      </c>
      <c r="I316" s="165">
        <f t="shared" ca="1" si="104"/>
        <v>0</v>
      </c>
      <c r="J316" s="165">
        <f t="shared" ca="1" si="105"/>
        <v>0</v>
      </c>
      <c r="K316" s="165">
        <f t="shared" ca="1" si="106"/>
        <v>0</v>
      </c>
      <c r="L316" s="165">
        <f t="shared" ca="1" si="107"/>
        <v>0</v>
      </c>
      <c r="M316" s="165">
        <f t="shared" ca="1" si="108"/>
        <v>0</v>
      </c>
      <c r="N316" s="165">
        <f t="shared" ca="1" si="109"/>
        <v>0</v>
      </c>
      <c r="O316" s="165">
        <f t="shared" ca="1" si="110"/>
        <v>0</v>
      </c>
      <c r="P316" s="165">
        <f t="shared" ca="1" si="111"/>
        <v>0</v>
      </c>
      <c r="Q316" s="165">
        <f t="shared" ca="1" si="112"/>
        <v>0</v>
      </c>
      <c r="R316" s="165">
        <f t="shared" ca="1" si="113"/>
        <v>0</v>
      </c>
      <c r="S316" s="165" t="str">
        <f t="shared" ca="1" si="114"/>
        <v/>
      </c>
      <c r="T316" s="168">
        <f t="shared" ca="1" si="119"/>
        <v>0</v>
      </c>
      <c r="U316" s="168">
        <f t="shared" ca="1" si="120"/>
        <v>0</v>
      </c>
      <c r="V316" s="168">
        <f t="shared" ca="1" si="121"/>
        <v>0</v>
      </c>
      <c r="W316" s="168">
        <f t="shared" ca="1" si="122"/>
        <v>0</v>
      </c>
      <c r="X316" s="165">
        <f t="shared" si="115"/>
        <v>13</v>
      </c>
      <c r="Y316" s="165" t="str">
        <f t="shared" ca="1" si="123"/>
        <v>,  - Sundance 1/25/2018</v>
      </c>
      <c r="Z316" s="165" t="str">
        <f t="shared" ca="1" si="124"/>
        <v>R</v>
      </c>
      <c r="AA316" s="225" t="str">
        <f>Season_Summary!$P$1</f>
        <v>2A BB</v>
      </c>
    </row>
    <row r="317" spans="1:27" x14ac:dyDescent="0.2">
      <c r="A317" s="165" t="str">
        <f t="shared" ca="1" si="116"/>
        <v xml:space="preserve">, </v>
      </c>
      <c r="B317" s="165" t="str">
        <f>Roster!$B$1</f>
        <v>Upton</v>
      </c>
      <c r="C317" s="165" t="str">
        <f t="shared" ca="1" si="117"/>
        <v>Sundance</v>
      </c>
      <c r="D317" s="175">
        <f t="shared" ca="1" si="118"/>
        <v>43125</v>
      </c>
      <c r="E317" s="165">
        <f t="shared" ca="1" si="100"/>
        <v>0</v>
      </c>
      <c r="F317" s="165">
        <f t="shared" ca="1" si="101"/>
        <v>0</v>
      </c>
      <c r="G317" s="165">
        <f t="shared" ca="1" si="102"/>
        <v>0</v>
      </c>
      <c r="H317" s="165">
        <f t="shared" ca="1" si="103"/>
        <v>0</v>
      </c>
      <c r="I317" s="165">
        <f t="shared" ca="1" si="104"/>
        <v>0</v>
      </c>
      <c r="J317" s="165">
        <f t="shared" ca="1" si="105"/>
        <v>0</v>
      </c>
      <c r="K317" s="165">
        <f t="shared" ca="1" si="106"/>
        <v>0</v>
      </c>
      <c r="L317" s="165">
        <f t="shared" ca="1" si="107"/>
        <v>0</v>
      </c>
      <c r="M317" s="165">
        <f t="shared" ca="1" si="108"/>
        <v>0</v>
      </c>
      <c r="N317" s="165">
        <f t="shared" ca="1" si="109"/>
        <v>0</v>
      </c>
      <c r="O317" s="165">
        <f t="shared" ca="1" si="110"/>
        <v>0</v>
      </c>
      <c r="P317" s="165">
        <f t="shared" ca="1" si="111"/>
        <v>0</v>
      </c>
      <c r="Q317" s="165">
        <f t="shared" ca="1" si="112"/>
        <v>0</v>
      </c>
      <c r="R317" s="165">
        <f t="shared" ca="1" si="113"/>
        <v>0</v>
      </c>
      <c r="S317" s="165" t="str">
        <f t="shared" ca="1" si="114"/>
        <v/>
      </c>
      <c r="T317" s="168">
        <f t="shared" ca="1" si="119"/>
        <v>0</v>
      </c>
      <c r="U317" s="168">
        <f t="shared" ca="1" si="120"/>
        <v>0</v>
      </c>
      <c r="V317" s="168">
        <f t="shared" ca="1" si="121"/>
        <v>0</v>
      </c>
      <c r="W317" s="168">
        <f t="shared" ca="1" si="122"/>
        <v>0</v>
      </c>
      <c r="X317" s="165">
        <f t="shared" si="115"/>
        <v>13</v>
      </c>
      <c r="Y317" s="165" t="str">
        <f t="shared" ca="1" si="123"/>
        <v>,  - Sundance 1/25/2018</v>
      </c>
      <c r="Z317" s="165" t="str">
        <f t="shared" ca="1" si="124"/>
        <v>R</v>
      </c>
      <c r="AA317" s="225" t="str">
        <f>Season_Summary!$P$1</f>
        <v>2A BB</v>
      </c>
    </row>
    <row r="318" spans="1:27" x14ac:dyDescent="0.2">
      <c r="A318" s="165" t="str">
        <f t="shared" ca="1" si="116"/>
        <v xml:space="preserve">Team, </v>
      </c>
      <c r="B318" s="165" t="str">
        <f>Roster!$B$1</f>
        <v>Upton</v>
      </c>
      <c r="C318" s="165" t="str">
        <f t="shared" ca="1" si="117"/>
        <v>Sundance</v>
      </c>
      <c r="D318" s="175">
        <f t="shared" ca="1" si="118"/>
        <v>43125</v>
      </c>
      <c r="E318" s="165">
        <f t="shared" ca="1" si="100"/>
        <v>1</v>
      </c>
      <c r="F318" s="165">
        <f t="shared" ca="1" si="101"/>
        <v>0</v>
      </c>
      <c r="G318" s="165">
        <f t="shared" ca="1" si="102"/>
        <v>0</v>
      </c>
      <c r="H318" s="165">
        <f t="shared" ca="1" si="103"/>
        <v>0</v>
      </c>
      <c r="I318" s="165">
        <f t="shared" ca="1" si="104"/>
        <v>0</v>
      </c>
      <c r="J318" s="165">
        <f t="shared" ca="1" si="105"/>
        <v>0</v>
      </c>
      <c r="K318" s="165">
        <f t="shared" ca="1" si="106"/>
        <v>0</v>
      </c>
      <c r="L318" s="165">
        <f t="shared" ca="1" si="107"/>
        <v>0</v>
      </c>
      <c r="M318" s="165">
        <f t="shared" ca="1" si="108"/>
        <v>5</v>
      </c>
      <c r="N318" s="165">
        <f t="shared" ca="1" si="109"/>
        <v>0</v>
      </c>
      <c r="O318" s="165">
        <f t="shared" ca="1" si="110"/>
        <v>0</v>
      </c>
      <c r="P318" s="165">
        <f t="shared" ca="1" si="111"/>
        <v>0</v>
      </c>
      <c r="Q318" s="165">
        <f t="shared" ca="1" si="112"/>
        <v>0</v>
      </c>
      <c r="R318" s="165">
        <f t="shared" ca="1" si="113"/>
        <v>0</v>
      </c>
      <c r="S318" s="165" t="str">
        <f t="shared" ca="1" si="114"/>
        <v/>
      </c>
      <c r="T318" s="168">
        <f t="shared" ca="1" si="119"/>
        <v>0</v>
      </c>
      <c r="U318" s="168">
        <f t="shared" ca="1" si="120"/>
        <v>0</v>
      </c>
      <c r="V318" s="168">
        <f t="shared" ca="1" si="121"/>
        <v>0</v>
      </c>
      <c r="W318" s="168">
        <f t="shared" ca="1" si="122"/>
        <v>0</v>
      </c>
      <c r="X318" s="165">
        <f t="shared" si="115"/>
        <v>13</v>
      </c>
      <c r="Y318" s="165" t="str">
        <f t="shared" ca="1" si="123"/>
        <v>Team,  - Sundance 1/25/2018</v>
      </c>
      <c r="Z318" s="165" t="str">
        <f t="shared" ca="1" si="124"/>
        <v>R</v>
      </c>
      <c r="AA318" s="225" t="str">
        <f>Season_Summary!$P$1</f>
        <v>2A BB</v>
      </c>
    </row>
    <row r="319" spans="1:27" x14ac:dyDescent="0.2">
      <c r="A319" s="165" t="str">
        <f t="shared" ca="1" si="116"/>
        <v>Payton Watt, 24</v>
      </c>
      <c r="B319" s="165" t="str">
        <f>Roster!$B$1</f>
        <v>Upton</v>
      </c>
      <c r="C319" s="165" t="str">
        <f t="shared" ca="1" si="117"/>
        <v>Big Horn</v>
      </c>
      <c r="D319" s="175">
        <f t="shared" ca="1" si="118"/>
        <v>43127</v>
      </c>
      <c r="E319" s="165">
        <f t="shared" ca="1" si="100"/>
        <v>1</v>
      </c>
      <c r="F319" s="165">
        <f t="shared" ca="1" si="101"/>
        <v>6</v>
      </c>
      <c r="G319" s="165">
        <f t="shared" ca="1" si="102"/>
        <v>8</v>
      </c>
      <c r="H319" s="165">
        <f t="shared" ca="1" si="103"/>
        <v>1</v>
      </c>
      <c r="I319" s="165">
        <f t="shared" ca="1" si="104"/>
        <v>3</v>
      </c>
      <c r="J319" s="165">
        <f t="shared" ca="1" si="105"/>
        <v>1</v>
      </c>
      <c r="K319" s="165">
        <f t="shared" ca="1" si="106"/>
        <v>2</v>
      </c>
      <c r="L319" s="165">
        <f t="shared" ca="1" si="107"/>
        <v>1</v>
      </c>
      <c r="M319" s="165">
        <f t="shared" ca="1" si="108"/>
        <v>2</v>
      </c>
      <c r="N319" s="165">
        <f t="shared" ca="1" si="109"/>
        <v>2</v>
      </c>
      <c r="O319" s="165">
        <f t="shared" ca="1" si="110"/>
        <v>0</v>
      </c>
      <c r="P319" s="165">
        <f t="shared" ca="1" si="111"/>
        <v>2</v>
      </c>
      <c r="Q319" s="165">
        <f t="shared" ca="1" si="112"/>
        <v>4</v>
      </c>
      <c r="R319" s="165">
        <f t="shared" ca="1" si="113"/>
        <v>0</v>
      </c>
      <c r="S319" s="165">
        <f t="shared" ca="1" si="114"/>
        <v>21</v>
      </c>
      <c r="T319" s="168">
        <f t="shared" ca="1" si="119"/>
        <v>0.75</v>
      </c>
      <c r="U319" s="168">
        <f t="shared" ca="1" si="120"/>
        <v>0</v>
      </c>
      <c r="V319" s="168">
        <f t="shared" ca="1" si="121"/>
        <v>0</v>
      </c>
      <c r="W319" s="168">
        <f t="shared" ca="1" si="122"/>
        <v>0.63636363636363635</v>
      </c>
      <c r="X319" s="165">
        <f t="shared" si="115"/>
        <v>14</v>
      </c>
      <c r="Y319" s="165" t="str">
        <f t="shared" ca="1" si="123"/>
        <v>Payton Watt, 24 - Big Horn 1/27/2018</v>
      </c>
      <c r="Z319" s="165" t="str">
        <f t="shared" ca="1" si="124"/>
        <v>R</v>
      </c>
      <c r="AA319" s="225" t="str">
        <f>Season_Summary!$P$1</f>
        <v>2A BB</v>
      </c>
    </row>
    <row r="320" spans="1:27" x14ac:dyDescent="0.2">
      <c r="A320" s="165" t="str">
        <f t="shared" ca="1" si="116"/>
        <v>Dillon Barritt, 20</v>
      </c>
      <c r="B320" s="165" t="str">
        <f>Roster!$B$1</f>
        <v>Upton</v>
      </c>
      <c r="C320" s="165" t="str">
        <f t="shared" ca="1" si="117"/>
        <v>Big Horn</v>
      </c>
      <c r="D320" s="175">
        <f t="shared" ca="1" si="118"/>
        <v>43127</v>
      </c>
      <c r="E320" s="165">
        <f t="shared" ca="1" si="100"/>
        <v>1</v>
      </c>
      <c r="F320" s="165">
        <f t="shared" ca="1" si="101"/>
        <v>3</v>
      </c>
      <c r="G320" s="165">
        <f t="shared" ca="1" si="102"/>
        <v>8</v>
      </c>
      <c r="H320" s="165">
        <f t="shared" ca="1" si="103"/>
        <v>1</v>
      </c>
      <c r="I320" s="165">
        <f t="shared" ca="1" si="104"/>
        <v>3</v>
      </c>
      <c r="J320" s="165">
        <f t="shared" ca="1" si="105"/>
        <v>0</v>
      </c>
      <c r="K320" s="165">
        <f t="shared" ca="1" si="106"/>
        <v>0</v>
      </c>
      <c r="L320" s="165">
        <f t="shared" ca="1" si="107"/>
        <v>2</v>
      </c>
      <c r="M320" s="165">
        <f t="shared" ca="1" si="108"/>
        <v>4</v>
      </c>
      <c r="N320" s="165">
        <f t="shared" ca="1" si="109"/>
        <v>3</v>
      </c>
      <c r="O320" s="165">
        <f t="shared" ca="1" si="110"/>
        <v>2</v>
      </c>
      <c r="P320" s="165">
        <f t="shared" ca="1" si="111"/>
        <v>0</v>
      </c>
      <c r="Q320" s="165">
        <f t="shared" ca="1" si="112"/>
        <v>4</v>
      </c>
      <c r="R320" s="165">
        <f t="shared" ca="1" si="113"/>
        <v>2</v>
      </c>
      <c r="S320" s="165">
        <f t="shared" ca="1" si="114"/>
        <v>11</v>
      </c>
      <c r="T320" s="168">
        <f t="shared" ca="1" si="119"/>
        <v>0.375</v>
      </c>
      <c r="U320" s="168">
        <f t="shared" ca="1" si="120"/>
        <v>0</v>
      </c>
      <c r="V320" s="168">
        <f t="shared" ca="1" si="121"/>
        <v>0</v>
      </c>
      <c r="W320" s="168">
        <f t="shared" ca="1" si="122"/>
        <v>0.36363636363636365</v>
      </c>
      <c r="X320" s="165">
        <f t="shared" si="115"/>
        <v>14</v>
      </c>
      <c r="Y320" s="165" t="str">
        <f t="shared" ca="1" si="123"/>
        <v>Dillon Barritt, 20 - Big Horn 1/27/2018</v>
      </c>
      <c r="Z320" s="165" t="str">
        <f t="shared" ca="1" si="124"/>
        <v>R</v>
      </c>
      <c r="AA320" s="225" t="str">
        <f>Season_Summary!$P$1</f>
        <v>2A BB</v>
      </c>
    </row>
    <row r="321" spans="1:27" x14ac:dyDescent="0.2">
      <c r="A321" s="165" t="str">
        <f t="shared" ca="1" si="116"/>
        <v>Dawson Butts, 14</v>
      </c>
      <c r="B321" s="165" t="str">
        <f>Roster!$B$1</f>
        <v>Upton</v>
      </c>
      <c r="C321" s="165" t="str">
        <f t="shared" ca="1" si="117"/>
        <v>Big Horn</v>
      </c>
      <c r="D321" s="175">
        <f t="shared" ca="1" si="118"/>
        <v>43127</v>
      </c>
      <c r="E321" s="165">
        <f t="shared" ca="1" si="100"/>
        <v>1</v>
      </c>
      <c r="F321" s="165">
        <f t="shared" ca="1" si="101"/>
        <v>0</v>
      </c>
      <c r="G321" s="165">
        <f t="shared" ca="1" si="102"/>
        <v>0</v>
      </c>
      <c r="H321" s="165">
        <f t="shared" ca="1" si="103"/>
        <v>1</v>
      </c>
      <c r="I321" s="165">
        <f t="shared" ca="1" si="104"/>
        <v>4</v>
      </c>
      <c r="J321" s="165">
        <f t="shared" ca="1" si="105"/>
        <v>0</v>
      </c>
      <c r="K321" s="165">
        <f t="shared" ca="1" si="106"/>
        <v>0</v>
      </c>
      <c r="L321" s="165">
        <f t="shared" ca="1" si="107"/>
        <v>2</v>
      </c>
      <c r="M321" s="165">
        <f t="shared" ca="1" si="108"/>
        <v>5</v>
      </c>
      <c r="N321" s="165">
        <f t="shared" ca="1" si="109"/>
        <v>7</v>
      </c>
      <c r="O321" s="165">
        <f t="shared" ca="1" si="110"/>
        <v>1</v>
      </c>
      <c r="P321" s="165">
        <f t="shared" ca="1" si="111"/>
        <v>1</v>
      </c>
      <c r="Q321" s="165">
        <f t="shared" ca="1" si="112"/>
        <v>3</v>
      </c>
      <c r="R321" s="165">
        <f t="shared" ca="1" si="113"/>
        <v>1</v>
      </c>
      <c r="S321" s="165">
        <f t="shared" ca="1" si="114"/>
        <v>2</v>
      </c>
      <c r="T321" s="168">
        <f t="shared" ca="1" si="119"/>
        <v>0</v>
      </c>
      <c r="U321" s="168">
        <f t="shared" ca="1" si="120"/>
        <v>0</v>
      </c>
      <c r="V321" s="168">
        <f t="shared" ca="1" si="121"/>
        <v>0</v>
      </c>
      <c r="W321" s="168">
        <f t="shared" ca="1" si="122"/>
        <v>0</v>
      </c>
      <c r="X321" s="165">
        <f t="shared" si="115"/>
        <v>14</v>
      </c>
      <c r="Y321" s="165" t="str">
        <f t="shared" ca="1" si="123"/>
        <v>Dawson Butts, 14 - Big Horn 1/27/2018</v>
      </c>
      <c r="Z321" s="165" t="str">
        <f t="shared" ca="1" si="124"/>
        <v>R</v>
      </c>
      <c r="AA321" s="225" t="str">
        <f>Season_Summary!$P$1</f>
        <v>2A BB</v>
      </c>
    </row>
    <row r="322" spans="1:27" x14ac:dyDescent="0.2">
      <c r="A322" s="165" t="str">
        <f t="shared" ca="1" si="116"/>
        <v>Jayden Caylor, 12</v>
      </c>
      <c r="B322" s="165" t="str">
        <f>Roster!$B$1</f>
        <v>Upton</v>
      </c>
      <c r="C322" s="165" t="str">
        <f t="shared" ca="1" si="117"/>
        <v>Big Horn</v>
      </c>
      <c r="D322" s="175">
        <f t="shared" ca="1" si="118"/>
        <v>43127</v>
      </c>
      <c r="E322" s="165">
        <f t="shared" ca="1" si="100"/>
        <v>0</v>
      </c>
      <c r="F322" s="165">
        <f t="shared" ca="1" si="101"/>
        <v>0</v>
      </c>
      <c r="G322" s="165">
        <f t="shared" ca="1" si="102"/>
        <v>0</v>
      </c>
      <c r="H322" s="165">
        <f t="shared" ca="1" si="103"/>
        <v>0</v>
      </c>
      <c r="I322" s="165">
        <f t="shared" ca="1" si="104"/>
        <v>0</v>
      </c>
      <c r="J322" s="165">
        <f t="shared" ca="1" si="105"/>
        <v>0</v>
      </c>
      <c r="K322" s="165">
        <f t="shared" ca="1" si="106"/>
        <v>0</v>
      </c>
      <c r="L322" s="165">
        <f t="shared" ca="1" si="107"/>
        <v>0</v>
      </c>
      <c r="M322" s="165">
        <f t="shared" ca="1" si="108"/>
        <v>0</v>
      </c>
      <c r="N322" s="165">
        <f t="shared" ca="1" si="109"/>
        <v>0</v>
      </c>
      <c r="O322" s="165">
        <f t="shared" ca="1" si="110"/>
        <v>0</v>
      </c>
      <c r="P322" s="165">
        <f t="shared" ca="1" si="111"/>
        <v>0</v>
      </c>
      <c r="Q322" s="165">
        <f t="shared" ca="1" si="112"/>
        <v>0</v>
      </c>
      <c r="R322" s="165">
        <f t="shared" ca="1" si="113"/>
        <v>0</v>
      </c>
      <c r="S322" s="165" t="str">
        <f t="shared" ca="1" si="114"/>
        <v/>
      </c>
      <c r="T322" s="168">
        <f t="shared" ca="1" si="119"/>
        <v>0</v>
      </c>
      <c r="U322" s="168">
        <f t="shared" ca="1" si="120"/>
        <v>0</v>
      </c>
      <c r="V322" s="168">
        <f t="shared" ca="1" si="121"/>
        <v>0</v>
      </c>
      <c r="W322" s="168">
        <f t="shared" ca="1" si="122"/>
        <v>0</v>
      </c>
      <c r="X322" s="165">
        <f t="shared" si="115"/>
        <v>14</v>
      </c>
      <c r="Y322" s="165" t="str">
        <f t="shared" ca="1" si="123"/>
        <v>Jayden Caylor, 12 - Big Horn 1/27/2018</v>
      </c>
      <c r="Z322" s="165" t="str">
        <f t="shared" ca="1" si="124"/>
        <v>R</v>
      </c>
      <c r="AA322" s="225" t="str">
        <f>Season_Summary!$P$1</f>
        <v>2A BB</v>
      </c>
    </row>
    <row r="323" spans="1:27" x14ac:dyDescent="0.2">
      <c r="A323" s="165" t="str">
        <f t="shared" ca="1" si="116"/>
        <v>Clayton Louderback, 23</v>
      </c>
      <c r="B323" s="165" t="str">
        <f>Roster!$B$1</f>
        <v>Upton</v>
      </c>
      <c r="C323" s="165" t="str">
        <f t="shared" ca="1" si="117"/>
        <v>Big Horn</v>
      </c>
      <c r="D323" s="175">
        <f t="shared" ca="1" si="118"/>
        <v>43127</v>
      </c>
      <c r="E323" s="165">
        <f t="shared" ca="1" si="100"/>
        <v>1</v>
      </c>
      <c r="F323" s="165">
        <f t="shared" ca="1" si="101"/>
        <v>2</v>
      </c>
      <c r="G323" s="165">
        <f t="shared" ca="1" si="102"/>
        <v>4</v>
      </c>
      <c r="H323" s="165">
        <f t="shared" ca="1" si="103"/>
        <v>7</v>
      </c>
      <c r="I323" s="165">
        <f t="shared" ca="1" si="104"/>
        <v>18</v>
      </c>
      <c r="J323" s="165">
        <f t="shared" ca="1" si="105"/>
        <v>3</v>
      </c>
      <c r="K323" s="165">
        <f t="shared" ca="1" si="106"/>
        <v>8</v>
      </c>
      <c r="L323" s="165">
        <f t="shared" ca="1" si="107"/>
        <v>4</v>
      </c>
      <c r="M323" s="165">
        <f t="shared" ca="1" si="108"/>
        <v>9</v>
      </c>
      <c r="N323" s="165">
        <f t="shared" ca="1" si="109"/>
        <v>3</v>
      </c>
      <c r="O323" s="165">
        <f t="shared" ca="1" si="110"/>
        <v>3</v>
      </c>
      <c r="P323" s="165">
        <f t="shared" ca="1" si="111"/>
        <v>0</v>
      </c>
      <c r="Q323" s="165">
        <f t="shared" ca="1" si="112"/>
        <v>4</v>
      </c>
      <c r="R323" s="165">
        <f t="shared" ca="1" si="113"/>
        <v>3</v>
      </c>
      <c r="S323" s="165">
        <f t="shared" ca="1" si="114"/>
        <v>23</v>
      </c>
      <c r="T323" s="168">
        <f t="shared" ca="1" si="119"/>
        <v>0</v>
      </c>
      <c r="U323" s="168">
        <f t="shared" ca="1" si="120"/>
        <v>0.3888888888888889</v>
      </c>
      <c r="V323" s="168">
        <f t="shared" ca="1" si="121"/>
        <v>0.375</v>
      </c>
      <c r="W323" s="168">
        <f t="shared" ca="1" si="122"/>
        <v>0.40909090909090912</v>
      </c>
      <c r="X323" s="165">
        <f t="shared" si="115"/>
        <v>14</v>
      </c>
      <c r="Y323" s="165" t="str">
        <f t="shared" ca="1" si="123"/>
        <v>Clayton Louderback, 23 - Big Horn 1/27/2018</v>
      </c>
      <c r="Z323" s="165" t="str">
        <f t="shared" ca="1" si="124"/>
        <v>R</v>
      </c>
      <c r="AA323" s="225" t="str">
        <f>Season_Summary!$P$1</f>
        <v>2A BB</v>
      </c>
    </row>
    <row r="324" spans="1:27" x14ac:dyDescent="0.2">
      <c r="A324" s="165" t="str">
        <f t="shared" ca="1" si="116"/>
        <v>Jess Claycomb, 10</v>
      </c>
      <c r="B324" s="165" t="str">
        <f>Roster!$B$1</f>
        <v>Upton</v>
      </c>
      <c r="C324" s="165" t="str">
        <f t="shared" ca="1" si="117"/>
        <v>Big Horn</v>
      </c>
      <c r="D324" s="175">
        <f t="shared" ca="1" si="118"/>
        <v>43127</v>
      </c>
      <c r="E324" s="165">
        <f t="shared" ca="1" si="100"/>
        <v>1</v>
      </c>
      <c r="F324" s="165">
        <f t="shared" ca="1" si="101"/>
        <v>0</v>
      </c>
      <c r="G324" s="165">
        <f t="shared" ca="1" si="102"/>
        <v>2</v>
      </c>
      <c r="H324" s="165">
        <f t="shared" ca="1" si="103"/>
        <v>4</v>
      </c>
      <c r="I324" s="165">
        <f t="shared" ca="1" si="104"/>
        <v>7</v>
      </c>
      <c r="J324" s="165">
        <f t="shared" ca="1" si="105"/>
        <v>0</v>
      </c>
      <c r="K324" s="165">
        <f t="shared" ca="1" si="106"/>
        <v>0</v>
      </c>
      <c r="L324" s="165">
        <f t="shared" ca="1" si="107"/>
        <v>1</v>
      </c>
      <c r="M324" s="165">
        <f t="shared" ca="1" si="108"/>
        <v>2</v>
      </c>
      <c r="N324" s="165">
        <f t="shared" ca="1" si="109"/>
        <v>3</v>
      </c>
      <c r="O324" s="165">
        <f t="shared" ca="1" si="110"/>
        <v>1</v>
      </c>
      <c r="P324" s="165">
        <f t="shared" ca="1" si="111"/>
        <v>0</v>
      </c>
      <c r="Q324" s="165">
        <f t="shared" ca="1" si="112"/>
        <v>2</v>
      </c>
      <c r="R324" s="165">
        <f t="shared" ca="1" si="113"/>
        <v>2</v>
      </c>
      <c r="S324" s="165">
        <f t="shared" ca="1" si="114"/>
        <v>8</v>
      </c>
      <c r="T324" s="168">
        <f t="shared" ca="1" si="119"/>
        <v>0</v>
      </c>
      <c r="U324" s="168">
        <f t="shared" ca="1" si="120"/>
        <v>0.5714285714285714</v>
      </c>
      <c r="V324" s="168">
        <f t="shared" ca="1" si="121"/>
        <v>0</v>
      </c>
      <c r="W324" s="168">
        <f t="shared" ca="1" si="122"/>
        <v>0.44444444444444442</v>
      </c>
      <c r="X324" s="165">
        <f t="shared" si="115"/>
        <v>14</v>
      </c>
      <c r="Y324" s="165" t="str">
        <f t="shared" ca="1" si="123"/>
        <v>Jess Claycomb, 10 - Big Horn 1/27/2018</v>
      </c>
      <c r="Z324" s="165" t="str">
        <f t="shared" ca="1" si="124"/>
        <v>R</v>
      </c>
      <c r="AA324" s="225" t="str">
        <f>Season_Summary!$P$1</f>
        <v>2A BB</v>
      </c>
    </row>
    <row r="325" spans="1:27" x14ac:dyDescent="0.2">
      <c r="A325" s="165" t="str">
        <f t="shared" ca="1" si="116"/>
        <v>Maxx Cowger, 4</v>
      </c>
      <c r="B325" s="165" t="str">
        <f>Roster!$B$1</f>
        <v>Upton</v>
      </c>
      <c r="C325" s="165" t="str">
        <f t="shared" ca="1" si="117"/>
        <v>Big Horn</v>
      </c>
      <c r="D325" s="175">
        <f t="shared" ca="1" si="118"/>
        <v>43127</v>
      </c>
      <c r="E325" s="165">
        <f t="shared" ca="1" si="100"/>
        <v>0</v>
      </c>
      <c r="F325" s="165">
        <f t="shared" ca="1" si="101"/>
        <v>0</v>
      </c>
      <c r="G325" s="165">
        <f t="shared" ca="1" si="102"/>
        <v>0</v>
      </c>
      <c r="H325" s="165">
        <f t="shared" ca="1" si="103"/>
        <v>0</v>
      </c>
      <c r="I325" s="165">
        <f t="shared" ca="1" si="104"/>
        <v>0</v>
      </c>
      <c r="J325" s="165">
        <f t="shared" ca="1" si="105"/>
        <v>0</v>
      </c>
      <c r="K325" s="165">
        <f t="shared" ca="1" si="106"/>
        <v>0</v>
      </c>
      <c r="L325" s="165">
        <f t="shared" ca="1" si="107"/>
        <v>0</v>
      </c>
      <c r="M325" s="165">
        <f t="shared" ca="1" si="108"/>
        <v>0</v>
      </c>
      <c r="N325" s="165">
        <f t="shared" ca="1" si="109"/>
        <v>0</v>
      </c>
      <c r="O325" s="165">
        <f t="shared" ca="1" si="110"/>
        <v>0</v>
      </c>
      <c r="P325" s="165">
        <f t="shared" ca="1" si="111"/>
        <v>0</v>
      </c>
      <c r="Q325" s="165">
        <f t="shared" ca="1" si="112"/>
        <v>0</v>
      </c>
      <c r="R325" s="165">
        <f t="shared" ca="1" si="113"/>
        <v>0</v>
      </c>
      <c r="S325" s="165" t="str">
        <f t="shared" ca="1" si="114"/>
        <v/>
      </c>
      <c r="T325" s="168">
        <f t="shared" ca="1" si="119"/>
        <v>0</v>
      </c>
      <c r="U325" s="168">
        <f t="shared" ca="1" si="120"/>
        <v>0</v>
      </c>
      <c r="V325" s="168">
        <f t="shared" ca="1" si="121"/>
        <v>0</v>
      </c>
      <c r="W325" s="168">
        <f t="shared" ca="1" si="122"/>
        <v>0</v>
      </c>
      <c r="X325" s="165">
        <f t="shared" si="115"/>
        <v>14</v>
      </c>
      <c r="Y325" s="165" t="str">
        <f t="shared" ca="1" si="123"/>
        <v>Maxx Cowger, 4 - Big Horn 1/27/2018</v>
      </c>
      <c r="Z325" s="165" t="str">
        <f t="shared" ca="1" si="124"/>
        <v>R</v>
      </c>
      <c r="AA325" s="225" t="str">
        <f>Season_Summary!$P$1</f>
        <v>2A BB</v>
      </c>
    </row>
    <row r="326" spans="1:27" x14ac:dyDescent="0.2">
      <c r="A326" s="165" t="str">
        <f t="shared" ca="1" si="116"/>
        <v>Brayden Bruce, 22</v>
      </c>
      <c r="B326" s="165" t="str">
        <f>Roster!$B$1</f>
        <v>Upton</v>
      </c>
      <c r="C326" s="165" t="str">
        <f t="shared" ca="1" si="117"/>
        <v>Big Horn</v>
      </c>
      <c r="D326" s="175">
        <f t="shared" ca="1" si="118"/>
        <v>43127</v>
      </c>
      <c r="E326" s="165">
        <f t="shared" ca="1" si="100"/>
        <v>1</v>
      </c>
      <c r="F326" s="165">
        <f t="shared" ca="1" si="101"/>
        <v>0</v>
      </c>
      <c r="G326" s="165">
        <f t="shared" ca="1" si="102"/>
        <v>2</v>
      </c>
      <c r="H326" s="165">
        <f t="shared" ca="1" si="103"/>
        <v>0</v>
      </c>
      <c r="I326" s="165">
        <f t="shared" ca="1" si="104"/>
        <v>2</v>
      </c>
      <c r="J326" s="165">
        <f t="shared" ca="1" si="105"/>
        <v>0</v>
      </c>
      <c r="K326" s="165">
        <f t="shared" ca="1" si="106"/>
        <v>0</v>
      </c>
      <c r="L326" s="165">
        <f t="shared" ca="1" si="107"/>
        <v>1</v>
      </c>
      <c r="M326" s="165">
        <f t="shared" ca="1" si="108"/>
        <v>0</v>
      </c>
      <c r="N326" s="165">
        <f t="shared" ca="1" si="109"/>
        <v>2</v>
      </c>
      <c r="O326" s="165">
        <f t="shared" ca="1" si="110"/>
        <v>1</v>
      </c>
      <c r="P326" s="165">
        <f t="shared" ca="1" si="111"/>
        <v>0</v>
      </c>
      <c r="Q326" s="165">
        <f t="shared" ca="1" si="112"/>
        <v>2</v>
      </c>
      <c r="R326" s="165">
        <f t="shared" ca="1" si="113"/>
        <v>1</v>
      </c>
      <c r="S326" s="165" t="str">
        <f t="shared" ca="1" si="114"/>
        <v/>
      </c>
      <c r="T326" s="168">
        <f t="shared" ca="1" si="119"/>
        <v>0</v>
      </c>
      <c r="U326" s="168">
        <f t="shared" ca="1" si="120"/>
        <v>0</v>
      </c>
      <c r="V326" s="168">
        <f t="shared" ca="1" si="121"/>
        <v>0</v>
      </c>
      <c r="W326" s="168">
        <f t="shared" ca="1" si="122"/>
        <v>0</v>
      </c>
      <c r="X326" s="165">
        <f t="shared" si="115"/>
        <v>14</v>
      </c>
      <c r="Y326" s="165" t="str">
        <f t="shared" ca="1" si="123"/>
        <v>Brayden Bruce, 22 - Big Horn 1/27/2018</v>
      </c>
      <c r="Z326" s="165" t="str">
        <f t="shared" ca="1" si="124"/>
        <v>R</v>
      </c>
      <c r="AA326" s="225" t="str">
        <f>Season_Summary!$P$1</f>
        <v>2A BB</v>
      </c>
    </row>
    <row r="327" spans="1:27" x14ac:dyDescent="0.2">
      <c r="A327" s="165" t="str">
        <f t="shared" ca="1" si="116"/>
        <v>Jo Bishop, 30</v>
      </c>
      <c r="B327" s="165" t="str">
        <f>Roster!$B$1</f>
        <v>Upton</v>
      </c>
      <c r="C327" s="165" t="str">
        <f t="shared" ca="1" si="117"/>
        <v>Big Horn</v>
      </c>
      <c r="D327" s="175">
        <f t="shared" ca="1" si="118"/>
        <v>43127</v>
      </c>
      <c r="E327" s="165">
        <f t="shared" ref="E327:E390" ca="1" si="125">INDIRECT("'game1 ("&amp;$X327&amp;")'!"&amp;ADDRESS(ROW(A$7)+MOD(ROW(A327)-7,24),COLUMN(C327)))</f>
        <v>0</v>
      </c>
      <c r="F327" s="165">
        <f t="shared" ref="F327:F390" ca="1" si="126">INDIRECT("'game1 ("&amp;$X327&amp;")'!"&amp;ADDRESS(ROW(B$7)+MOD(ROW(B327)-7,24),COLUMN(D327)))</f>
        <v>0</v>
      </c>
      <c r="G327" s="165">
        <f t="shared" ref="G327:G390" ca="1" si="127">INDIRECT("'game1 ("&amp;$X327&amp;")'!"&amp;ADDRESS(ROW(C$7)+MOD(ROW(C327)-7,24),COLUMN(E327)))</f>
        <v>0</v>
      </c>
      <c r="H327" s="165">
        <f t="shared" ref="H327:H390" ca="1" si="128">INDIRECT("'game1 ("&amp;$X327&amp;")'!"&amp;ADDRESS(ROW(D$7)+MOD(ROW(D327)-7,24),COLUMN(F327)))</f>
        <v>0</v>
      </c>
      <c r="I327" s="165">
        <f t="shared" ref="I327:I390" ca="1" si="129">INDIRECT("'game1 ("&amp;$X327&amp;")'!"&amp;ADDRESS(ROW(E$7)+MOD(ROW(E327)-7,24),COLUMN(G327)))</f>
        <v>0</v>
      </c>
      <c r="J327" s="165">
        <f t="shared" ref="J327:J390" ca="1" si="130">INDIRECT("'game1 ("&amp;$X327&amp;")'!"&amp;ADDRESS(ROW(F$7)+MOD(ROW(F327)-7,24),COLUMN(H327)))</f>
        <v>0</v>
      </c>
      <c r="K327" s="165">
        <f t="shared" ref="K327:K390" ca="1" si="131">INDIRECT("'game1 ("&amp;$X327&amp;")'!"&amp;ADDRESS(ROW(G$7)+MOD(ROW(G327)-7,24),COLUMN(I327)))</f>
        <v>0</v>
      </c>
      <c r="L327" s="165">
        <f t="shared" ref="L327:L390" ca="1" si="132">INDIRECT("'game1 ("&amp;$X327&amp;")'!"&amp;ADDRESS(ROW(H$7)+MOD(ROW(H327)-7,24),COLUMN(J327)))</f>
        <v>0</v>
      </c>
      <c r="M327" s="165">
        <f t="shared" ref="M327:M390" ca="1" si="133">INDIRECT("'game1 ("&amp;$X327&amp;")'!"&amp;ADDRESS(ROW(I$7)+MOD(ROW(I327)-7,24),COLUMN(K327)))</f>
        <v>0</v>
      </c>
      <c r="N327" s="165">
        <f t="shared" ref="N327:N390" ca="1" si="134">INDIRECT("'game1 ("&amp;$X327&amp;")'!"&amp;ADDRESS(ROW(J$7)+MOD(ROW(J327)-7,24),COLUMN(L327)))</f>
        <v>0</v>
      </c>
      <c r="O327" s="165">
        <f t="shared" ref="O327:O390" ca="1" si="135">INDIRECT("'game1 ("&amp;$X327&amp;")'!"&amp;ADDRESS(ROW(K$7)+MOD(ROW(K327)-7,24),COLUMN(M327)))</f>
        <v>0</v>
      </c>
      <c r="P327" s="165">
        <f t="shared" ref="P327:P390" ca="1" si="136">INDIRECT("'game1 ("&amp;$X327&amp;")'!"&amp;ADDRESS(ROW(L$7)+MOD(ROW(L327)-7,24),COLUMN(N327)))</f>
        <v>0</v>
      </c>
      <c r="Q327" s="165">
        <f t="shared" ref="Q327:Q390" ca="1" si="137">INDIRECT("'game1 ("&amp;$X327&amp;")'!"&amp;ADDRESS(ROW(M$7)+MOD(ROW(M327)-7,24),COLUMN(O327)))</f>
        <v>0</v>
      </c>
      <c r="R327" s="165">
        <f t="shared" ref="R327:R390" ca="1" si="138">INDIRECT("'game1 ("&amp;$X327&amp;")'!"&amp;ADDRESS(ROW(N$7)+MOD(ROW(N327)-7,24),COLUMN(P327)))</f>
        <v>0</v>
      </c>
      <c r="S327" s="165" t="str">
        <f t="shared" ref="S327:S390" ca="1" si="139">INDIRECT("'game1 ("&amp;$X327&amp;")'!"&amp;ADDRESS(ROW(O$7)+MOD(ROW(O327)-7,24),COLUMN(Q327)))</f>
        <v/>
      </c>
      <c r="T327" s="168">
        <f t="shared" ca="1" si="119"/>
        <v>0</v>
      </c>
      <c r="U327" s="168">
        <f t="shared" ca="1" si="120"/>
        <v>0</v>
      </c>
      <c r="V327" s="168">
        <f t="shared" ca="1" si="121"/>
        <v>0</v>
      </c>
      <c r="W327" s="168">
        <f t="shared" ca="1" si="122"/>
        <v>0</v>
      </c>
      <c r="X327" s="165">
        <f t="shared" ref="X327:X390" si="140">INT((ROW(A327)-7)/24)+1</f>
        <v>14</v>
      </c>
      <c r="Y327" s="165" t="str">
        <f t="shared" ca="1" si="123"/>
        <v>Jo Bishop, 30 - Big Horn 1/27/2018</v>
      </c>
      <c r="Z327" s="165" t="str">
        <f t="shared" ca="1" si="124"/>
        <v>R</v>
      </c>
      <c r="AA327" s="225" t="str">
        <f>Season_Summary!$P$1</f>
        <v>2A BB</v>
      </c>
    </row>
    <row r="328" spans="1:27" x14ac:dyDescent="0.2">
      <c r="A328" s="165" t="str">
        <f t="shared" ref="A328:A391" ca="1" si="141">CONCATENATE(INDIRECT("Roster!B"&amp;ROW(A$7)+MOD(ROW(A328)-7,24)),", ",INDIRECT("Roster!a"&amp;ROW(A$7)+MOD(ROW(A328)-7,24)))</f>
        <v>Nolan Turner, 33</v>
      </c>
      <c r="B328" s="165" t="str">
        <f>Roster!$B$1</f>
        <v>Upton</v>
      </c>
      <c r="C328" s="165" t="str">
        <f t="shared" ref="C328:C391" ca="1" si="142">INDIRECT("'game1 ("&amp;$X328&amp;")'!$C$2")</f>
        <v>Big Horn</v>
      </c>
      <c r="D328" s="175">
        <f t="shared" ref="D328:D391" ca="1" si="143">INDIRECT("'game1 ("&amp;$X328&amp;")'!$k$2")</f>
        <v>43127</v>
      </c>
      <c r="E328" s="165">
        <f t="shared" ca="1" si="125"/>
        <v>0</v>
      </c>
      <c r="F328" s="165">
        <f t="shared" ca="1" si="126"/>
        <v>0</v>
      </c>
      <c r="G328" s="165">
        <f t="shared" ca="1" si="127"/>
        <v>0</v>
      </c>
      <c r="H328" s="165">
        <f t="shared" ca="1" si="128"/>
        <v>0</v>
      </c>
      <c r="I328" s="165">
        <f t="shared" ca="1" si="129"/>
        <v>0</v>
      </c>
      <c r="J328" s="165">
        <f t="shared" ca="1" si="130"/>
        <v>0</v>
      </c>
      <c r="K328" s="165">
        <f t="shared" ca="1" si="131"/>
        <v>0</v>
      </c>
      <c r="L328" s="165">
        <f t="shared" ca="1" si="132"/>
        <v>0</v>
      </c>
      <c r="M328" s="165">
        <f t="shared" ca="1" si="133"/>
        <v>0</v>
      </c>
      <c r="N328" s="165">
        <f t="shared" ca="1" si="134"/>
        <v>0</v>
      </c>
      <c r="O328" s="165">
        <f t="shared" ca="1" si="135"/>
        <v>0</v>
      </c>
      <c r="P328" s="165">
        <f t="shared" ca="1" si="136"/>
        <v>0</v>
      </c>
      <c r="Q328" s="165">
        <f t="shared" ca="1" si="137"/>
        <v>0</v>
      </c>
      <c r="R328" s="165">
        <f t="shared" ca="1" si="138"/>
        <v>0</v>
      </c>
      <c r="S328" s="165" t="str">
        <f t="shared" ca="1" si="139"/>
        <v/>
      </c>
      <c r="T328" s="168">
        <f t="shared" ref="T328:T391" ca="1" si="144">IF(G328&lt;$D$2,0,INDIRECT("'game1 ("&amp;$X328&amp;")'!"&amp;ADDRESS(ROW(M$7)+MOD(ROW(M328)-7,24),COLUMN(R328))))</f>
        <v>0</v>
      </c>
      <c r="U328" s="168">
        <f t="shared" ref="U328:U391" ca="1" si="145">IF(I328&lt;$D$2,0,INDIRECT("'game1 ("&amp;$X328&amp;")'!"&amp;ADDRESS(ROW(N$7)+MOD(ROW(N328)-7,24),COLUMN(S328))))</f>
        <v>0</v>
      </c>
      <c r="V328" s="168">
        <f t="shared" ref="V328:V391" ca="1" si="146">IF(K328&lt;$D$2,0,INDIRECT("'game1 ("&amp;$X328&amp;")'!"&amp;ADDRESS(ROW(O$7)+MOD(ROW(O328)-7,24),COLUMN(T328))))</f>
        <v>0</v>
      </c>
      <c r="W328" s="168">
        <f t="shared" ref="W328:W391" ca="1" si="147">IF(G328+I328&lt;$D$2,0,INDIRECT("'game1 ("&amp;$X328&amp;")'!"&amp;ADDRESS(ROW(O$7)+MOD(ROW(O328)-7,24),COLUMN(U328))))</f>
        <v>0</v>
      </c>
      <c r="X328" s="165">
        <f t="shared" si="140"/>
        <v>14</v>
      </c>
      <c r="Y328" s="165" t="str">
        <f t="shared" ref="Y328:Y391" ca="1" si="148">CONCATENATE(A328," - ",C328," ",MONTH(D328),"/",DAY(D328),"/",YEAR(D328))</f>
        <v>Nolan Turner, 33 - Big Horn 1/27/2018</v>
      </c>
      <c r="Z328" s="165" t="str">
        <f t="shared" ref="Z328:Z391" ca="1" si="149">IFERROR(INDIRECT("'game1 ("&amp;$X328&amp;")'!$a$2"),"")</f>
        <v>R</v>
      </c>
      <c r="AA328" s="225" t="str">
        <f>Season_Summary!$P$1</f>
        <v>2A BB</v>
      </c>
    </row>
    <row r="329" spans="1:27" x14ac:dyDescent="0.2">
      <c r="A329" s="165" t="str">
        <f t="shared" ca="1" si="141"/>
        <v>Robert Crawford, 32</v>
      </c>
      <c r="B329" s="165" t="str">
        <f>Roster!$B$1</f>
        <v>Upton</v>
      </c>
      <c r="C329" s="165" t="str">
        <f t="shared" ca="1" si="142"/>
        <v>Big Horn</v>
      </c>
      <c r="D329" s="175">
        <f t="shared" ca="1" si="143"/>
        <v>43127</v>
      </c>
      <c r="E329" s="165">
        <f t="shared" ca="1" si="125"/>
        <v>0</v>
      </c>
      <c r="F329" s="165">
        <f t="shared" ca="1" si="126"/>
        <v>0</v>
      </c>
      <c r="G329" s="165">
        <f t="shared" ca="1" si="127"/>
        <v>0</v>
      </c>
      <c r="H329" s="165">
        <f t="shared" ca="1" si="128"/>
        <v>0</v>
      </c>
      <c r="I329" s="165">
        <f t="shared" ca="1" si="129"/>
        <v>0</v>
      </c>
      <c r="J329" s="165">
        <f t="shared" ca="1" si="130"/>
        <v>0</v>
      </c>
      <c r="K329" s="165">
        <f t="shared" ca="1" si="131"/>
        <v>0</v>
      </c>
      <c r="L329" s="165">
        <f t="shared" ca="1" si="132"/>
        <v>0</v>
      </c>
      <c r="M329" s="165">
        <f t="shared" ca="1" si="133"/>
        <v>0</v>
      </c>
      <c r="N329" s="165">
        <f t="shared" ca="1" si="134"/>
        <v>0</v>
      </c>
      <c r="O329" s="165">
        <f t="shared" ca="1" si="135"/>
        <v>0</v>
      </c>
      <c r="P329" s="165">
        <f t="shared" ca="1" si="136"/>
        <v>0</v>
      </c>
      <c r="Q329" s="165">
        <f t="shared" ca="1" si="137"/>
        <v>0</v>
      </c>
      <c r="R329" s="165">
        <f t="shared" ca="1" si="138"/>
        <v>0</v>
      </c>
      <c r="S329" s="165" t="str">
        <f t="shared" ca="1" si="139"/>
        <v/>
      </c>
      <c r="T329" s="168">
        <f t="shared" ca="1" si="144"/>
        <v>0</v>
      </c>
      <c r="U329" s="168">
        <f t="shared" ca="1" si="145"/>
        <v>0</v>
      </c>
      <c r="V329" s="168">
        <f t="shared" ca="1" si="146"/>
        <v>0</v>
      </c>
      <c r="W329" s="168">
        <f t="shared" ca="1" si="147"/>
        <v>0</v>
      </c>
      <c r="X329" s="165">
        <f t="shared" si="140"/>
        <v>14</v>
      </c>
      <c r="Y329" s="165" t="str">
        <f t="shared" ca="1" si="148"/>
        <v>Robert Crawford, 32 - Big Horn 1/27/2018</v>
      </c>
      <c r="Z329" s="165" t="str">
        <f t="shared" ca="1" si="149"/>
        <v>R</v>
      </c>
      <c r="AA329" s="225" t="str">
        <f>Season_Summary!$P$1</f>
        <v>2A BB</v>
      </c>
    </row>
    <row r="330" spans="1:27" x14ac:dyDescent="0.2">
      <c r="A330" s="165" t="str">
        <f t="shared" ca="1" si="141"/>
        <v>Jace Bruce, 40</v>
      </c>
      <c r="B330" s="165" t="str">
        <f>Roster!$B$1</f>
        <v>Upton</v>
      </c>
      <c r="C330" s="165" t="str">
        <f t="shared" ca="1" si="142"/>
        <v>Big Horn</v>
      </c>
      <c r="D330" s="175">
        <f t="shared" ca="1" si="143"/>
        <v>43127</v>
      </c>
      <c r="E330" s="165">
        <f t="shared" ca="1" si="125"/>
        <v>0</v>
      </c>
      <c r="F330" s="165">
        <f t="shared" ca="1" si="126"/>
        <v>0</v>
      </c>
      <c r="G330" s="165">
        <f t="shared" ca="1" si="127"/>
        <v>0</v>
      </c>
      <c r="H330" s="165">
        <f t="shared" ca="1" si="128"/>
        <v>0</v>
      </c>
      <c r="I330" s="165">
        <f t="shared" ca="1" si="129"/>
        <v>0</v>
      </c>
      <c r="J330" s="165">
        <f t="shared" ca="1" si="130"/>
        <v>0</v>
      </c>
      <c r="K330" s="165">
        <f t="shared" ca="1" si="131"/>
        <v>0</v>
      </c>
      <c r="L330" s="165">
        <f t="shared" ca="1" si="132"/>
        <v>0</v>
      </c>
      <c r="M330" s="165">
        <f t="shared" ca="1" si="133"/>
        <v>0</v>
      </c>
      <c r="N330" s="165">
        <f t="shared" ca="1" si="134"/>
        <v>0</v>
      </c>
      <c r="O330" s="165">
        <f t="shared" ca="1" si="135"/>
        <v>0</v>
      </c>
      <c r="P330" s="165">
        <f t="shared" ca="1" si="136"/>
        <v>0</v>
      </c>
      <c r="Q330" s="165">
        <f t="shared" ca="1" si="137"/>
        <v>0</v>
      </c>
      <c r="R330" s="165">
        <f t="shared" ca="1" si="138"/>
        <v>0</v>
      </c>
      <c r="S330" s="165" t="str">
        <f t="shared" ca="1" si="139"/>
        <v/>
      </c>
      <c r="T330" s="168">
        <f t="shared" ca="1" si="144"/>
        <v>0</v>
      </c>
      <c r="U330" s="168">
        <f t="shared" ca="1" si="145"/>
        <v>0</v>
      </c>
      <c r="V330" s="168">
        <f t="shared" ca="1" si="146"/>
        <v>0</v>
      </c>
      <c r="W330" s="168">
        <f t="shared" ca="1" si="147"/>
        <v>0</v>
      </c>
      <c r="X330" s="165">
        <f t="shared" si="140"/>
        <v>14</v>
      </c>
      <c r="Y330" s="165" t="str">
        <f t="shared" ca="1" si="148"/>
        <v>Jace Bruce, 40 - Big Horn 1/27/2018</v>
      </c>
      <c r="Z330" s="165" t="str">
        <f t="shared" ca="1" si="149"/>
        <v>R</v>
      </c>
      <c r="AA330" s="225" t="str">
        <f>Season_Summary!$P$1</f>
        <v>2A BB</v>
      </c>
    </row>
    <row r="331" spans="1:27" x14ac:dyDescent="0.2">
      <c r="A331" s="165" t="str">
        <f t="shared" ca="1" si="141"/>
        <v>Ethan Mills, 2</v>
      </c>
      <c r="B331" s="165" t="str">
        <f>Roster!$B$1</f>
        <v>Upton</v>
      </c>
      <c r="C331" s="165" t="str">
        <f t="shared" ca="1" si="142"/>
        <v>Big Horn</v>
      </c>
      <c r="D331" s="175">
        <f t="shared" ca="1" si="143"/>
        <v>43127</v>
      </c>
      <c r="E331" s="165">
        <f t="shared" ca="1" si="125"/>
        <v>0</v>
      </c>
      <c r="F331" s="165">
        <f t="shared" ca="1" si="126"/>
        <v>0</v>
      </c>
      <c r="G331" s="165">
        <f t="shared" ca="1" si="127"/>
        <v>0</v>
      </c>
      <c r="H331" s="165">
        <f t="shared" ca="1" si="128"/>
        <v>0</v>
      </c>
      <c r="I331" s="165">
        <f t="shared" ca="1" si="129"/>
        <v>0</v>
      </c>
      <c r="J331" s="165">
        <f t="shared" ca="1" si="130"/>
        <v>0</v>
      </c>
      <c r="K331" s="165">
        <f t="shared" ca="1" si="131"/>
        <v>0</v>
      </c>
      <c r="L331" s="165">
        <f t="shared" ca="1" si="132"/>
        <v>0</v>
      </c>
      <c r="M331" s="165">
        <f t="shared" ca="1" si="133"/>
        <v>0</v>
      </c>
      <c r="N331" s="165">
        <f t="shared" ca="1" si="134"/>
        <v>0</v>
      </c>
      <c r="O331" s="165">
        <f t="shared" ca="1" si="135"/>
        <v>0</v>
      </c>
      <c r="P331" s="165">
        <f t="shared" ca="1" si="136"/>
        <v>0</v>
      </c>
      <c r="Q331" s="165">
        <f t="shared" ca="1" si="137"/>
        <v>0</v>
      </c>
      <c r="R331" s="165">
        <f t="shared" ca="1" si="138"/>
        <v>0</v>
      </c>
      <c r="S331" s="165" t="str">
        <f t="shared" ca="1" si="139"/>
        <v/>
      </c>
      <c r="T331" s="168">
        <f t="shared" ca="1" si="144"/>
        <v>0</v>
      </c>
      <c r="U331" s="168">
        <f t="shared" ca="1" si="145"/>
        <v>0</v>
      </c>
      <c r="V331" s="168">
        <f t="shared" ca="1" si="146"/>
        <v>0</v>
      </c>
      <c r="W331" s="168">
        <f t="shared" ca="1" si="147"/>
        <v>0</v>
      </c>
      <c r="X331" s="165">
        <f t="shared" si="140"/>
        <v>14</v>
      </c>
      <c r="Y331" s="165" t="str">
        <f t="shared" ca="1" si="148"/>
        <v>Ethan Mills, 2 - Big Horn 1/27/2018</v>
      </c>
      <c r="Z331" s="165" t="str">
        <f t="shared" ca="1" si="149"/>
        <v>R</v>
      </c>
      <c r="AA331" s="225" t="str">
        <f>Season_Summary!$P$1</f>
        <v>2A BB</v>
      </c>
    </row>
    <row r="332" spans="1:27" x14ac:dyDescent="0.2">
      <c r="A332" s="165" t="str">
        <f t="shared" ca="1" si="141"/>
        <v>Bridger Alishouse, 2</v>
      </c>
      <c r="B332" s="165" t="str">
        <f>Roster!$B$1</f>
        <v>Upton</v>
      </c>
      <c r="C332" s="165" t="str">
        <f t="shared" ca="1" si="142"/>
        <v>Big Horn</v>
      </c>
      <c r="D332" s="175">
        <f t="shared" ca="1" si="143"/>
        <v>43127</v>
      </c>
      <c r="E332" s="165">
        <f t="shared" ca="1" si="125"/>
        <v>0</v>
      </c>
      <c r="F332" s="165">
        <f t="shared" ca="1" si="126"/>
        <v>0</v>
      </c>
      <c r="G332" s="165">
        <f t="shared" ca="1" si="127"/>
        <v>0</v>
      </c>
      <c r="H332" s="165">
        <f t="shared" ca="1" si="128"/>
        <v>0</v>
      </c>
      <c r="I332" s="165">
        <f t="shared" ca="1" si="129"/>
        <v>0</v>
      </c>
      <c r="J332" s="165">
        <f t="shared" ca="1" si="130"/>
        <v>0</v>
      </c>
      <c r="K332" s="165">
        <f t="shared" ca="1" si="131"/>
        <v>0</v>
      </c>
      <c r="L332" s="165">
        <f t="shared" ca="1" si="132"/>
        <v>0</v>
      </c>
      <c r="M332" s="165">
        <f t="shared" ca="1" si="133"/>
        <v>0</v>
      </c>
      <c r="N332" s="165">
        <f t="shared" ca="1" si="134"/>
        <v>0</v>
      </c>
      <c r="O332" s="165">
        <f t="shared" ca="1" si="135"/>
        <v>0</v>
      </c>
      <c r="P332" s="165">
        <f t="shared" ca="1" si="136"/>
        <v>0</v>
      </c>
      <c r="Q332" s="165">
        <f t="shared" ca="1" si="137"/>
        <v>0</v>
      </c>
      <c r="R332" s="165">
        <f t="shared" ca="1" si="138"/>
        <v>0</v>
      </c>
      <c r="S332" s="165" t="str">
        <f t="shared" ca="1" si="139"/>
        <v/>
      </c>
      <c r="T332" s="168">
        <f t="shared" ca="1" si="144"/>
        <v>0</v>
      </c>
      <c r="U332" s="168">
        <f t="shared" ca="1" si="145"/>
        <v>0</v>
      </c>
      <c r="V332" s="168">
        <f t="shared" ca="1" si="146"/>
        <v>0</v>
      </c>
      <c r="W332" s="168">
        <f t="shared" ca="1" si="147"/>
        <v>0</v>
      </c>
      <c r="X332" s="165">
        <f t="shared" si="140"/>
        <v>14</v>
      </c>
      <c r="Y332" s="165" t="str">
        <f t="shared" ca="1" si="148"/>
        <v>Bridger Alishouse, 2 - Big Horn 1/27/2018</v>
      </c>
      <c r="Z332" s="165" t="str">
        <f t="shared" ca="1" si="149"/>
        <v>R</v>
      </c>
      <c r="AA332" s="225" t="str">
        <f>Season_Summary!$P$1</f>
        <v>2A BB</v>
      </c>
    </row>
    <row r="333" spans="1:27" x14ac:dyDescent="0.2">
      <c r="A333" s="165" t="str">
        <f t="shared" ca="1" si="141"/>
        <v>Landon Keever, 4</v>
      </c>
      <c r="B333" s="165" t="str">
        <f>Roster!$B$1</f>
        <v>Upton</v>
      </c>
      <c r="C333" s="165" t="str">
        <f t="shared" ca="1" si="142"/>
        <v>Big Horn</v>
      </c>
      <c r="D333" s="175">
        <f t="shared" ca="1" si="143"/>
        <v>43127</v>
      </c>
      <c r="E333" s="165">
        <f t="shared" ca="1" si="125"/>
        <v>0</v>
      </c>
      <c r="F333" s="165">
        <f t="shared" ca="1" si="126"/>
        <v>0</v>
      </c>
      <c r="G333" s="165">
        <f t="shared" ca="1" si="127"/>
        <v>0</v>
      </c>
      <c r="H333" s="165">
        <f t="shared" ca="1" si="128"/>
        <v>0</v>
      </c>
      <c r="I333" s="165">
        <f t="shared" ca="1" si="129"/>
        <v>0</v>
      </c>
      <c r="J333" s="165">
        <f t="shared" ca="1" si="130"/>
        <v>0</v>
      </c>
      <c r="K333" s="165">
        <f t="shared" ca="1" si="131"/>
        <v>0</v>
      </c>
      <c r="L333" s="165">
        <f t="shared" ca="1" si="132"/>
        <v>0</v>
      </c>
      <c r="M333" s="165">
        <f t="shared" ca="1" si="133"/>
        <v>0</v>
      </c>
      <c r="N333" s="165">
        <f t="shared" ca="1" si="134"/>
        <v>0</v>
      </c>
      <c r="O333" s="165">
        <f t="shared" ca="1" si="135"/>
        <v>0</v>
      </c>
      <c r="P333" s="165">
        <f t="shared" ca="1" si="136"/>
        <v>0</v>
      </c>
      <c r="Q333" s="165">
        <f t="shared" ca="1" si="137"/>
        <v>0</v>
      </c>
      <c r="R333" s="165">
        <f t="shared" ca="1" si="138"/>
        <v>0</v>
      </c>
      <c r="S333" s="165" t="str">
        <f t="shared" ca="1" si="139"/>
        <v/>
      </c>
      <c r="T333" s="168">
        <f t="shared" ca="1" si="144"/>
        <v>0</v>
      </c>
      <c r="U333" s="168">
        <f t="shared" ca="1" si="145"/>
        <v>0</v>
      </c>
      <c r="V333" s="168">
        <f t="shared" ca="1" si="146"/>
        <v>0</v>
      </c>
      <c r="W333" s="168">
        <f t="shared" ca="1" si="147"/>
        <v>0</v>
      </c>
      <c r="X333" s="165">
        <f t="shared" si="140"/>
        <v>14</v>
      </c>
      <c r="Y333" s="165" t="str">
        <f t="shared" ca="1" si="148"/>
        <v>Landon Keever, 4 - Big Horn 1/27/2018</v>
      </c>
      <c r="Z333" s="165" t="str">
        <f t="shared" ca="1" si="149"/>
        <v>R</v>
      </c>
      <c r="AA333" s="225" t="str">
        <f>Season_Summary!$P$1</f>
        <v>2A BB</v>
      </c>
    </row>
    <row r="334" spans="1:27" x14ac:dyDescent="0.2">
      <c r="A334" s="165" t="str">
        <f t="shared" ca="1" si="141"/>
        <v>DJ Till, 4</v>
      </c>
      <c r="B334" s="165" t="str">
        <f>Roster!$B$1</f>
        <v>Upton</v>
      </c>
      <c r="C334" s="165" t="str">
        <f t="shared" ca="1" si="142"/>
        <v>Big Horn</v>
      </c>
      <c r="D334" s="175">
        <f t="shared" ca="1" si="143"/>
        <v>43127</v>
      </c>
      <c r="E334" s="165">
        <f t="shared" ca="1" si="125"/>
        <v>0</v>
      </c>
      <c r="F334" s="165">
        <f t="shared" ca="1" si="126"/>
        <v>0</v>
      </c>
      <c r="G334" s="165">
        <f t="shared" ca="1" si="127"/>
        <v>0</v>
      </c>
      <c r="H334" s="165">
        <f t="shared" ca="1" si="128"/>
        <v>0</v>
      </c>
      <c r="I334" s="165">
        <f t="shared" ca="1" si="129"/>
        <v>0</v>
      </c>
      <c r="J334" s="165">
        <f t="shared" ca="1" si="130"/>
        <v>0</v>
      </c>
      <c r="K334" s="165">
        <f t="shared" ca="1" si="131"/>
        <v>0</v>
      </c>
      <c r="L334" s="165">
        <f t="shared" ca="1" si="132"/>
        <v>0</v>
      </c>
      <c r="M334" s="165">
        <f t="shared" ca="1" si="133"/>
        <v>0</v>
      </c>
      <c r="N334" s="165">
        <f t="shared" ca="1" si="134"/>
        <v>0</v>
      </c>
      <c r="O334" s="165">
        <f t="shared" ca="1" si="135"/>
        <v>0</v>
      </c>
      <c r="P334" s="165">
        <f t="shared" ca="1" si="136"/>
        <v>0</v>
      </c>
      <c r="Q334" s="165">
        <f t="shared" ca="1" si="137"/>
        <v>0</v>
      </c>
      <c r="R334" s="165">
        <f t="shared" ca="1" si="138"/>
        <v>0</v>
      </c>
      <c r="S334" s="165" t="str">
        <f t="shared" ca="1" si="139"/>
        <v/>
      </c>
      <c r="T334" s="168">
        <f t="shared" ca="1" si="144"/>
        <v>0</v>
      </c>
      <c r="U334" s="168">
        <f t="shared" ca="1" si="145"/>
        <v>0</v>
      </c>
      <c r="V334" s="168">
        <f t="shared" ca="1" si="146"/>
        <v>0</v>
      </c>
      <c r="W334" s="168">
        <f t="shared" ca="1" si="147"/>
        <v>0</v>
      </c>
      <c r="X334" s="165">
        <f t="shared" si="140"/>
        <v>14</v>
      </c>
      <c r="Y334" s="165" t="str">
        <f t="shared" ca="1" si="148"/>
        <v>DJ Till, 4 - Big Horn 1/27/2018</v>
      </c>
      <c r="Z334" s="165" t="str">
        <f t="shared" ca="1" si="149"/>
        <v>R</v>
      </c>
      <c r="AA334" s="225" t="str">
        <f>Season_Summary!$P$1</f>
        <v>2A BB</v>
      </c>
    </row>
    <row r="335" spans="1:27" x14ac:dyDescent="0.2">
      <c r="A335" s="165" t="str">
        <f t="shared" ca="1" si="141"/>
        <v xml:space="preserve">, </v>
      </c>
      <c r="B335" s="165" t="str">
        <f>Roster!$B$1</f>
        <v>Upton</v>
      </c>
      <c r="C335" s="165" t="str">
        <f t="shared" ca="1" si="142"/>
        <v>Big Horn</v>
      </c>
      <c r="D335" s="175">
        <f t="shared" ca="1" si="143"/>
        <v>43127</v>
      </c>
      <c r="E335" s="165">
        <f t="shared" ca="1" si="125"/>
        <v>0</v>
      </c>
      <c r="F335" s="165">
        <f t="shared" ca="1" si="126"/>
        <v>0</v>
      </c>
      <c r="G335" s="165">
        <f t="shared" ca="1" si="127"/>
        <v>0</v>
      </c>
      <c r="H335" s="165">
        <f t="shared" ca="1" si="128"/>
        <v>0</v>
      </c>
      <c r="I335" s="165">
        <f t="shared" ca="1" si="129"/>
        <v>0</v>
      </c>
      <c r="J335" s="165">
        <f t="shared" ca="1" si="130"/>
        <v>0</v>
      </c>
      <c r="K335" s="165">
        <f t="shared" ca="1" si="131"/>
        <v>0</v>
      </c>
      <c r="L335" s="165">
        <f t="shared" ca="1" si="132"/>
        <v>0</v>
      </c>
      <c r="M335" s="165">
        <f t="shared" ca="1" si="133"/>
        <v>0</v>
      </c>
      <c r="N335" s="165">
        <f t="shared" ca="1" si="134"/>
        <v>0</v>
      </c>
      <c r="O335" s="165">
        <f t="shared" ca="1" si="135"/>
        <v>0</v>
      </c>
      <c r="P335" s="165">
        <f t="shared" ca="1" si="136"/>
        <v>0</v>
      </c>
      <c r="Q335" s="165">
        <f t="shared" ca="1" si="137"/>
        <v>0</v>
      </c>
      <c r="R335" s="165">
        <f t="shared" ca="1" si="138"/>
        <v>0</v>
      </c>
      <c r="S335" s="165" t="str">
        <f t="shared" ca="1" si="139"/>
        <v/>
      </c>
      <c r="T335" s="168">
        <f t="shared" ca="1" si="144"/>
        <v>0</v>
      </c>
      <c r="U335" s="168">
        <f t="shared" ca="1" si="145"/>
        <v>0</v>
      </c>
      <c r="V335" s="168">
        <f t="shared" ca="1" si="146"/>
        <v>0</v>
      </c>
      <c r="W335" s="168">
        <f t="shared" ca="1" si="147"/>
        <v>0</v>
      </c>
      <c r="X335" s="165">
        <f t="shared" si="140"/>
        <v>14</v>
      </c>
      <c r="Y335" s="165" t="str">
        <f t="shared" ca="1" si="148"/>
        <v>,  - Big Horn 1/27/2018</v>
      </c>
      <c r="Z335" s="165" t="str">
        <f t="shared" ca="1" si="149"/>
        <v>R</v>
      </c>
      <c r="AA335" s="225" t="str">
        <f>Season_Summary!$P$1</f>
        <v>2A BB</v>
      </c>
    </row>
    <row r="336" spans="1:27" x14ac:dyDescent="0.2">
      <c r="A336" s="165" t="str">
        <f t="shared" ca="1" si="141"/>
        <v xml:space="preserve">, </v>
      </c>
      <c r="B336" s="165" t="str">
        <f>Roster!$B$1</f>
        <v>Upton</v>
      </c>
      <c r="C336" s="165" t="str">
        <f t="shared" ca="1" si="142"/>
        <v>Big Horn</v>
      </c>
      <c r="D336" s="175">
        <f t="shared" ca="1" si="143"/>
        <v>43127</v>
      </c>
      <c r="E336" s="165">
        <f t="shared" ca="1" si="125"/>
        <v>0</v>
      </c>
      <c r="F336" s="165">
        <f t="shared" ca="1" si="126"/>
        <v>0</v>
      </c>
      <c r="G336" s="165">
        <f t="shared" ca="1" si="127"/>
        <v>0</v>
      </c>
      <c r="H336" s="165">
        <f t="shared" ca="1" si="128"/>
        <v>0</v>
      </c>
      <c r="I336" s="165">
        <f t="shared" ca="1" si="129"/>
        <v>0</v>
      </c>
      <c r="J336" s="165">
        <f t="shared" ca="1" si="130"/>
        <v>0</v>
      </c>
      <c r="K336" s="165">
        <f t="shared" ca="1" si="131"/>
        <v>0</v>
      </c>
      <c r="L336" s="165">
        <f t="shared" ca="1" si="132"/>
        <v>0</v>
      </c>
      <c r="M336" s="165">
        <f t="shared" ca="1" si="133"/>
        <v>0</v>
      </c>
      <c r="N336" s="165">
        <f t="shared" ca="1" si="134"/>
        <v>0</v>
      </c>
      <c r="O336" s="165">
        <f t="shared" ca="1" si="135"/>
        <v>0</v>
      </c>
      <c r="P336" s="165">
        <f t="shared" ca="1" si="136"/>
        <v>0</v>
      </c>
      <c r="Q336" s="165">
        <f t="shared" ca="1" si="137"/>
        <v>0</v>
      </c>
      <c r="R336" s="165">
        <f t="shared" ca="1" si="138"/>
        <v>0</v>
      </c>
      <c r="S336" s="165" t="str">
        <f t="shared" ca="1" si="139"/>
        <v/>
      </c>
      <c r="T336" s="168">
        <f t="shared" ca="1" si="144"/>
        <v>0</v>
      </c>
      <c r="U336" s="168">
        <f t="shared" ca="1" si="145"/>
        <v>0</v>
      </c>
      <c r="V336" s="168">
        <f t="shared" ca="1" si="146"/>
        <v>0</v>
      </c>
      <c r="W336" s="168">
        <f t="shared" ca="1" si="147"/>
        <v>0</v>
      </c>
      <c r="X336" s="165">
        <f t="shared" si="140"/>
        <v>14</v>
      </c>
      <c r="Y336" s="165" t="str">
        <f t="shared" ca="1" si="148"/>
        <v>,  - Big Horn 1/27/2018</v>
      </c>
      <c r="Z336" s="165" t="str">
        <f t="shared" ca="1" si="149"/>
        <v>R</v>
      </c>
      <c r="AA336" s="225" t="str">
        <f>Season_Summary!$P$1</f>
        <v>2A BB</v>
      </c>
    </row>
    <row r="337" spans="1:27" x14ac:dyDescent="0.2">
      <c r="A337" s="165" t="str">
        <f t="shared" ca="1" si="141"/>
        <v xml:space="preserve">, </v>
      </c>
      <c r="B337" s="165" t="str">
        <f>Roster!$B$1</f>
        <v>Upton</v>
      </c>
      <c r="C337" s="165" t="str">
        <f t="shared" ca="1" si="142"/>
        <v>Big Horn</v>
      </c>
      <c r="D337" s="175">
        <f t="shared" ca="1" si="143"/>
        <v>43127</v>
      </c>
      <c r="E337" s="165">
        <f t="shared" ca="1" si="125"/>
        <v>0</v>
      </c>
      <c r="F337" s="165">
        <f t="shared" ca="1" si="126"/>
        <v>0</v>
      </c>
      <c r="G337" s="165">
        <f t="shared" ca="1" si="127"/>
        <v>0</v>
      </c>
      <c r="H337" s="165">
        <f t="shared" ca="1" si="128"/>
        <v>0</v>
      </c>
      <c r="I337" s="165">
        <f t="shared" ca="1" si="129"/>
        <v>0</v>
      </c>
      <c r="J337" s="165">
        <f t="shared" ca="1" si="130"/>
        <v>0</v>
      </c>
      <c r="K337" s="165">
        <f t="shared" ca="1" si="131"/>
        <v>0</v>
      </c>
      <c r="L337" s="165">
        <f t="shared" ca="1" si="132"/>
        <v>0</v>
      </c>
      <c r="M337" s="165">
        <f t="shared" ca="1" si="133"/>
        <v>0</v>
      </c>
      <c r="N337" s="165">
        <f t="shared" ca="1" si="134"/>
        <v>0</v>
      </c>
      <c r="O337" s="165">
        <f t="shared" ca="1" si="135"/>
        <v>0</v>
      </c>
      <c r="P337" s="165">
        <f t="shared" ca="1" si="136"/>
        <v>0</v>
      </c>
      <c r="Q337" s="165">
        <f t="shared" ca="1" si="137"/>
        <v>0</v>
      </c>
      <c r="R337" s="165">
        <f t="shared" ca="1" si="138"/>
        <v>0</v>
      </c>
      <c r="S337" s="165" t="str">
        <f t="shared" ca="1" si="139"/>
        <v/>
      </c>
      <c r="T337" s="168">
        <f t="shared" ca="1" si="144"/>
        <v>0</v>
      </c>
      <c r="U337" s="168">
        <f t="shared" ca="1" si="145"/>
        <v>0</v>
      </c>
      <c r="V337" s="168">
        <f t="shared" ca="1" si="146"/>
        <v>0</v>
      </c>
      <c r="W337" s="168">
        <f t="shared" ca="1" si="147"/>
        <v>0</v>
      </c>
      <c r="X337" s="165">
        <f t="shared" si="140"/>
        <v>14</v>
      </c>
      <c r="Y337" s="165" t="str">
        <f t="shared" ca="1" si="148"/>
        <v>,  - Big Horn 1/27/2018</v>
      </c>
      <c r="Z337" s="165" t="str">
        <f t="shared" ca="1" si="149"/>
        <v>R</v>
      </c>
      <c r="AA337" s="225" t="str">
        <f>Season_Summary!$P$1</f>
        <v>2A BB</v>
      </c>
    </row>
    <row r="338" spans="1:27" x14ac:dyDescent="0.2">
      <c r="A338" s="165" t="str">
        <f t="shared" ca="1" si="141"/>
        <v xml:space="preserve">, </v>
      </c>
      <c r="B338" s="165" t="str">
        <f>Roster!$B$1</f>
        <v>Upton</v>
      </c>
      <c r="C338" s="165" t="str">
        <f t="shared" ca="1" si="142"/>
        <v>Big Horn</v>
      </c>
      <c r="D338" s="175">
        <f t="shared" ca="1" si="143"/>
        <v>43127</v>
      </c>
      <c r="E338" s="165">
        <f t="shared" ca="1" si="125"/>
        <v>0</v>
      </c>
      <c r="F338" s="165">
        <f t="shared" ca="1" si="126"/>
        <v>0</v>
      </c>
      <c r="G338" s="165">
        <f t="shared" ca="1" si="127"/>
        <v>0</v>
      </c>
      <c r="H338" s="165">
        <f t="shared" ca="1" si="128"/>
        <v>0</v>
      </c>
      <c r="I338" s="165">
        <f t="shared" ca="1" si="129"/>
        <v>0</v>
      </c>
      <c r="J338" s="165">
        <f t="shared" ca="1" si="130"/>
        <v>0</v>
      </c>
      <c r="K338" s="165">
        <f t="shared" ca="1" si="131"/>
        <v>0</v>
      </c>
      <c r="L338" s="165">
        <f t="shared" ca="1" si="132"/>
        <v>0</v>
      </c>
      <c r="M338" s="165">
        <f t="shared" ca="1" si="133"/>
        <v>0</v>
      </c>
      <c r="N338" s="165">
        <f t="shared" ca="1" si="134"/>
        <v>0</v>
      </c>
      <c r="O338" s="165">
        <f t="shared" ca="1" si="135"/>
        <v>0</v>
      </c>
      <c r="P338" s="165">
        <f t="shared" ca="1" si="136"/>
        <v>0</v>
      </c>
      <c r="Q338" s="165">
        <f t="shared" ca="1" si="137"/>
        <v>0</v>
      </c>
      <c r="R338" s="165">
        <f t="shared" ca="1" si="138"/>
        <v>0</v>
      </c>
      <c r="S338" s="165" t="str">
        <f t="shared" ca="1" si="139"/>
        <v/>
      </c>
      <c r="T338" s="168">
        <f t="shared" ca="1" si="144"/>
        <v>0</v>
      </c>
      <c r="U338" s="168">
        <f t="shared" ca="1" si="145"/>
        <v>0</v>
      </c>
      <c r="V338" s="168">
        <f t="shared" ca="1" si="146"/>
        <v>0</v>
      </c>
      <c r="W338" s="168">
        <f t="shared" ca="1" si="147"/>
        <v>0</v>
      </c>
      <c r="X338" s="165">
        <f t="shared" si="140"/>
        <v>14</v>
      </c>
      <c r="Y338" s="165" t="str">
        <f t="shared" ca="1" si="148"/>
        <v>,  - Big Horn 1/27/2018</v>
      </c>
      <c r="Z338" s="165" t="str">
        <f t="shared" ca="1" si="149"/>
        <v>R</v>
      </c>
      <c r="AA338" s="225" t="str">
        <f>Season_Summary!$P$1</f>
        <v>2A BB</v>
      </c>
    </row>
    <row r="339" spans="1:27" x14ac:dyDescent="0.2">
      <c r="A339" s="165" t="str">
        <f t="shared" ca="1" si="141"/>
        <v xml:space="preserve">, </v>
      </c>
      <c r="B339" s="165" t="str">
        <f>Roster!$B$1</f>
        <v>Upton</v>
      </c>
      <c r="C339" s="165" t="str">
        <f t="shared" ca="1" si="142"/>
        <v>Big Horn</v>
      </c>
      <c r="D339" s="175">
        <f t="shared" ca="1" si="143"/>
        <v>43127</v>
      </c>
      <c r="E339" s="165">
        <f t="shared" ca="1" si="125"/>
        <v>0</v>
      </c>
      <c r="F339" s="165">
        <f t="shared" ca="1" si="126"/>
        <v>0</v>
      </c>
      <c r="G339" s="165">
        <f t="shared" ca="1" si="127"/>
        <v>0</v>
      </c>
      <c r="H339" s="165">
        <f t="shared" ca="1" si="128"/>
        <v>0</v>
      </c>
      <c r="I339" s="165">
        <f t="shared" ca="1" si="129"/>
        <v>0</v>
      </c>
      <c r="J339" s="165">
        <f t="shared" ca="1" si="130"/>
        <v>0</v>
      </c>
      <c r="K339" s="165">
        <f t="shared" ca="1" si="131"/>
        <v>0</v>
      </c>
      <c r="L339" s="165">
        <f t="shared" ca="1" si="132"/>
        <v>0</v>
      </c>
      <c r="M339" s="165">
        <f t="shared" ca="1" si="133"/>
        <v>0</v>
      </c>
      <c r="N339" s="165">
        <f t="shared" ca="1" si="134"/>
        <v>0</v>
      </c>
      <c r="O339" s="165">
        <f t="shared" ca="1" si="135"/>
        <v>0</v>
      </c>
      <c r="P339" s="165">
        <f t="shared" ca="1" si="136"/>
        <v>0</v>
      </c>
      <c r="Q339" s="165">
        <f t="shared" ca="1" si="137"/>
        <v>0</v>
      </c>
      <c r="R339" s="165">
        <f t="shared" ca="1" si="138"/>
        <v>0</v>
      </c>
      <c r="S339" s="165" t="str">
        <f t="shared" ca="1" si="139"/>
        <v/>
      </c>
      <c r="T339" s="168">
        <f t="shared" ca="1" si="144"/>
        <v>0</v>
      </c>
      <c r="U339" s="168">
        <f t="shared" ca="1" si="145"/>
        <v>0</v>
      </c>
      <c r="V339" s="168">
        <f t="shared" ca="1" si="146"/>
        <v>0</v>
      </c>
      <c r="W339" s="168">
        <f t="shared" ca="1" si="147"/>
        <v>0</v>
      </c>
      <c r="X339" s="165">
        <f t="shared" si="140"/>
        <v>14</v>
      </c>
      <c r="Y339" s="165" t="str">
        <f t="shared" ca="1" si="148"/>
        <v>,  - Big Horn 1/27/2018</v>
      </c>
      <c r="Z339" s="165" t="str">
        <f t="shared" ca="1" si="149"/>
        <v>R</v>
      </c>
      <c r="AA339" s="225" t="str">
        <f>Season_Summary!$P$1</f>
        <v>2A BB</v>
      </c>
    </row>
    <row r="340" spans="1:27" x14ac:dyDescent="0.2">
      <c r="A340" s="165" t="str">
        <f t="shared" ca="1" si="141"/>
        <v xml:space="preserve">, </v>
      </c>
      <c r="B340" s="165" t="str">
        <f>Roster!$B$1</f>
        <v>Upton</v>
      </c>
      <c r="C340" s="165" t="str">
        <f t="shared" ca="1" si="142"/>
        <v>Big Horn</v>
      </c>
      <c r="D340" s="175">
        <f t="shared" ca="1" si="143"/>
        <v>43127</v>
      </c>
      <c r="E340" s="165">
        <f t="shared" ca="1" si="125"/>
        <v>0</v>
      </c>
      <c r="F340" s="165">
        <f t="shared" ca="1" si="126"/>
        <v>0</v>
      </c>
      <c r="G340" s="165">
        <f t="shared" ca="1" si="127"/>
        <v>0</v>
      </c>
      <c r="H340" s="165">
        <f t="shared" ca="1" si="128"/>
        <v>0</v>
      </c>
      <c r="I340" s="165">
        <f t="shared" ca="1" si="129"/>
        <v>0</v>
      </c>
      <c r="J340" s="165">
        <f t="shared" ca="1" si="130"/>
        <v>0</v>
      </c>
      <c r="K340" s="165">
        <f t="shared" ca="1" si="131"/>
        <v>0</v>
      </c>
      <c r="L340" s="165">
        <f t="shared" ca="1" si="132"/>
        <v>0</v>
      </c>
      <c r="M340" s="165">
        <f t="shared" ca="1" si="133"/>
        <v>0</v>
      </c>
      <c r="N340" s="165">
        <f t="shared" ca="1" si="134"/>
        <v>0</v>
      </c>
      <c r="O340" s="165">
        <f t="shared" ca="1" si="135"/>
        <v>0</v>
      </c>
      <c r="P340" s="165">
        <f t="shared" ca="1" si="136"/>
        <v>0</v>
      </c>
      <c r="Q340" s="165">
        <f t="shared" ca="1" si="137"/>
        <v>0</v>
      </c>
      <c r="R340" s="165">
        <f t="shared" ca="1" si="138"/>
        <v>0</v>
      </c>
      <c r="S340" s="165" t="str">
        <f t="shared" ca="1" si="139"/>
        <v/>
      </c>
      <c r="T340" s="168">
        <f t="shared" ca="1" si="144"/>
        <v>0</v>
      </c>
      <c r="U340" s="168">
        <f t="shared" ca="1" si="145"/>
        <v>0</v>
      </c>
      <c r="V340" s="168">
        <f t="shared" ca="1" si="146"/>
        <v>0</v>
      </c>
      <c r="W340" s="168">
        <f t="shared" ca="1" si="147"/>
        <v>0</v>
      </c>
      <c r="X340" s="165">
        <f t="shared" si="140"/>
        <v>14</v>
      </c>
      <c r="Y340" s="165" t="str">
        <f t="shared" ca="1" si="148"/>
        <v>,  - Big Horn 1/27/2018</v>
      </c>
      <c r="Z340" s="165" t="str">
        <f t="shared" ca="1" si="149"/>
        <v>R</v>
      </c>
      <c r="AA340" s="225" t="str">
        <f>Season_Summary!$P$1</f>
        <v>2A BB</v>
      </c>
    </row>
    <row r="341" spans="1:27" x14ac:dyDescent="0.2">
      <c r="A341" s="165" t="str">
        <f t="shared" ca="1" si="141"/>
        <v xml:space="preserve">, </v>
      </c>
      <c r="B341" s="165" t="str">
        <f>Roster!$B$1</f>
        <v>Upton</v>
      </c>
      <c r="C341" s="165" t="str">
        <f t="shared" ca="1" si="142"/>
        <v>Big Horn</v>
      </c>
      <c r="D341" s="175">
        <f t="shared" ca="1" si="143"/>
        <v>43127</v>
      </c>
      <c r="E341" s="165">
        <f t="shared" ca="1" si="125"/>
        <v>0</v>
      </c>
      <c r="F341" s="165">
        <f t="shared" ca="1" si="126"/>
        <v>0</v>
      </c>
      <c r="G341" s="165">
        <f t="shared" ca="1" si="127"/>
        <v>0</v>
      </c>
      <c r="H341" s="165">
        <f t="shared" ca="1" si="128"/>
        <v>0</v>
      </c>
      <c r="I341" s="165">
        <f t="shared" ca="1" si="129"/>
        <v>0</v>
      </c>
      <c r="J341" s="165">
        <f t="shared" ca="1" si="130"/>
        <v>0</v>
      </c>
      <c r="K341" s="165">
        <f t="shared" ca="1" si="131"/>
        <v>0</v>
      </c>
      <c r="L341" s="165">
        <f t="shared" ca="1" si="132"/>
        <v>0</v>
      </c>
      <c r="M341" s="165">
        <f t="shared" ca="1" si="133"/>
        <v>0</v>
      </c>
      <c r="N341" s="165">
        <f t="shared" ca="1" si="134"/>
        <v>0</v>
      </c>
      <c r="O341" s="165">
        <f t="shared" ca="1" si="135"/>
        <v>0</v>
      </c>
      <c r="P341" s="165">
        <f t="shared" ca="1" si="136"/>
        <v>0</v>
      </c>
      <c r="Q341" s="165">
        <f t="shared" ca="1" si="137"/>
        <v>0</v>
      </c>
      <c r="R341" s="165">
        <f t="shared" ca="1" si="138"/>
        <v>0</v>
      </c>
      <c r="S341" s="165" t="str">
        <f t="shared" ca="1" si="139"/>
        <v/>
      </c>
      <c r="T341" s="168">
        <f t="shared" ca="1" si="144"/>
        <v>0</v>
      </c>
      <c r="U341" s="168">
        <f t="shared" ca="1" si="145"/>
        <v>0</v>
      </c>
      <c r="V341" s="168">
        <f t="shared" ca="1" si="146"/>
        <v>0</v>
      </c>
      <c r="W341" s="168">
        <f t="shared" ca="1" si="147"/>
        <v>0</v>
      </c>
      <c r="X341" s="165">
        <f t="shared" si="140"/>
        <v>14</v>
      </c>
      <c r="Y341" s="165" t="str">
        <f t="shared" ca="1" si="148"/>
        <v>,  - Big Horn 1/27/2018</v>
      </c>
      <c r="Z341" s="165" t="str">
        <f t="shared" ca="1" si="149"/>
        <v>R</v>
      </c>
      <c r="AA341" s="225" t="str">
        <f>Season_Summary!$P$1</f>
        <v>2A BB</v>
      </c>
    </row>
    <row r="342" spans="1:27" x14ac:dyDescent="0.2">
      <c r="A342" s="165" t="str">
        <f t="shared" ca="1" si="141"/>
        <v xml:space="preserve">Team, </v>
      </c>
      <c r="B342" s="165" t="str">
        <f>Roster!$B$1</f>
        <v>Upton</v>
      </c>
      <c r="C342" s="165" t="str">
        <f t="shared" ca="1" si="142"/>
        <v>Big Horn</v>
      </c>
      <c r="D342" s="175">
        <f t="shared" ca="1" si="143"/>
        <v>43127</v>
      </c>
      <c r="E342" s="165">
        <f t="shared" ca="1" si="125"/>
        <v>1</v>
      </c>
      <c r="F342" s="165">
        <f t="shared" ca="1" si="126"/>
        <v>0</v>
      </c>
      <c r="G342" s="165">
        <f t="shared" ca="1" si="127"/>
        <v>0</v>
      </c>
      <c r="H342" s="165">
        <f t="shared" ca="1" si="128"/>
        <v>0</v>
      </c>
      <c r="I342" s="165">
        <f t="shared" ca="1" si="129"/>
        <v>0</v>
      </c>
      <c r="J342" s="165">
        <f t="shared" ca="1" si="130"/>
        <v>0</v>
      </c>
      <c r="K342" s="165">
        <f t="shared" ca="1" si="131"/>
        <v>0</v>
      </c>
      <c r="L342" s="165">
        <f t="shared" ca="1" si="132"/>
        <v>4</v>
      </c>
      <c r="M342" s="165">
        <f t="shared" ca="1" si="133"/>
        <v>4</v>
      </c>
      <c r="N342" s="165">
        <f t="shared" ca="1" si="134"/>
        <v>0</v>
      </c>
      <c r="O342" s="165">
        <f t="shared" ca="1" si="135"/>
        <v>0</v>
      </c>
      <c r="P342" s="165">
        <f t="shared" ca="1" si="136"/>
        <v>0</v>
      </c>
      <c r="Q342" s="165">
        <f t="shared" ca="1" si="137"/>
        <v>0</v>
      </c>
      <c r="R342" s="165">
        <f t="shared" ca="1" si="138"/>
        <v>0</v>
      </c>
      <c r="S342" s="165" t="str">
        <f t="shared" ca="1" si="139"/>
        <v/>
      </c>
      <c r="T342" s="168">
        <f t="shared" ca="1" si="144"/>
        <v>0</v>
      </c>
      <c r="U342" s="168">
        <f t="shared" ca="1" si="145"/>
        <v>0</v>
      </c>
      <c r="V342" s="168">
        <f t="shared" ca="1" si="146"/>
        <v>0</v>
      </c>
      <c r="W342" s="168">
        <f t="shared" ca="1" si="147"/>
        <v>0</v>
      </c>
      <c r="X342" s="165">
        <f t="shared" si="140"/>
        <v>14</v>
      </c>
      <c r="Y342" s="165" t="str">
        <f t="shared" ca="1" si="148"/>
        <v>Team,  - Big Horn 1/27/2018</v>
      </c>
      <c r="Z342" s="165" t="str">
        <f t="shared" ca="1" si="149"/>
        <v>R</v>
      </c>
      <c r="AA342" s="225" t="str">
        <f>Season_Summary!$P$1</f>
        <v>2A BB</v>
      </c>
    </row>
    <row r="343" spans="1:27" x14ac:dyDescent="0.2">
      <c r="A343" s="165" t="str">
        <f t="shared" ca="1" si="141"/>
        <v>Payton Watt, 24</v>
      </c>
      <c r="B343" s="165" t="str">
        <f>Roster!$B$1</f>
        <v>Upton</v>
      </c>
      <c r="C343" s="165" t="str">
        <f t="shared" ca="1" si="142"/>
        <v>Moorcroft</v>
      </c>
      <c r="D343" s="175">
        <f t="shared" ca="1" si="143"/>
        <v>43132</v>
      </c>
      <c r="E343" s="165">
        <f t="shared" ca="1" si="125"/>
        <v>1</v>
      </c>
      <c r="F343" s="165">
        <f t="shared" ca="1" si="126"/>
        <v>0</v>
      </c>
      <c r="G343" s="165">
        <f t="shared" ca="1" si="127"/>
        <v>4</v>
      </c>
      <c r="H343" s="165">
        <f t="shared" ca="1" si="128"/>
        <v>8</v>
      </c>
      <c r="I343" s="165">
        <f t="shared" ca="1" si="129"/>
        <v>10</v>
      </c>
      <c r="J343" s="165">
        <f t="shared" ca="1" si="130"/>
        <v>0</v>
      </c>
      <c r="K343" s="165">
        <f t="shared" ca="1" si="131"/>
        <v>0</v>
      </c>
      <c r="L343" s="165">
        <f t="shared" ca="1" si="132"/>
        <v>4</v>
      </c>
      <c r="M343" s="165">
        <f t="shared" ca="1" si="133"/>
        <v>5</v>
      </c>
      <c r="N343" s="165">
        <f t="shared" ca="1" si="134"/>
        <v>2</v>
      </c>
      <c r="O343" s="165">
        <f t="shared" ca="1" si="135"/>
        <v>3</v>
      </c>
      <c r="P343" s="165">
        <f t="shared" ca="1" si="136"/>
        <v>3</v>
      </c>
      <c r="Q343" s="165">
        <f t="shared" ca="1" si="137"/>
        <v>2</v>
      </c>
      <c r="R343" s="165">
        <f t="shared" ca="1" si="138"/>
        <v>2</v>
      </c>
      <c r="S343" s="165">
        <f t="shared" ca="1" si="139"/>
        <v>16</v>
      </c>
      <c r="T343" s="168">
        <f t="shared" ca="1" si="144"/>
        <v>0</v>
      </c>
      <c r="U343" s="168">
        <f t="shared" ca="1" si="145"/>
        <v>0.8</v>
      </c>
      <c r="V343" s="168">
        <f t="shared" ca="1" si="146"/>
        <v>0</v>
      </c>
      <c r="W343" s="168">
        <f t="shared" ca="1" si="147"/>
        <v>0.5714285714285714</v>
      </c>
      <c r="X343" s="165">
        <f t="shared" si="140"/>
        <v>15</v>
      </c>
      <c r="Y343" s="165" t="str">
        <f t="shared" ca="1" si="148"/>
        <v>Payton Watt, 24 - Moorcroft 2/1/2018</v>
      </c>
      <c r="Z343" s="165" t="str">
        <f t="shared" ca="1" si="149"/>
        <v>R</v>
      </c>
      <c r="AA343" s="225" t="str">
        <f>Season_Summary!$P$1</f>
        <v>2A BB</v>
      </c>
    </row>
    <row r="344" spans="1:27" x14ac:dyDescent="0.2">
      <c r="A344" s="165" t="str">
        <f t="shared" ca="1" si="141"/>
        <v>Dillon Barritt, 20</v>
      </c>
      <c r="B344" s="165" t="str">
        <f>Roster!$B$1</f>
        <v>Upton</v>
      </c>
      <c r="C344" s="165" t="str">
        <f t="shared" ca="1" si="142"/>
        <v>Moorcroft</v>
      </c>
      <c r="D344" s="175">
        <f t="shared" ca="1" si="143"/>
        <v>43132</v>
      </c>
      <c r="E344" s="165">
        <f t="shared" ca="1" si="125"/>
        <v>1</v>
      </c>
      <c r="F344" s="165">
        <f t="shared" ca="1" si="126"/>
        <v>0</v>
      </c>
      <c r="G344" s="165">
        <f t="shared" ca="1" si="127"/>
        <v>6</v>
      </c>
      <c r="H344" s="165">
        <f t="shared" ca="1" si="128"/>
        <v>2</v>
      </c>
      <c r="I344" s="165">
        <f t="shared" ca="1" si="129"/>
        <v>4</v>
      </c>
      <c r="J344" s="165">
        <f t="shared" ca="1" si="130"/>
        <v>1</v>
      </c>
      <c r="K344" s="165">
        <f t="shared" ca="1" si="131"/>
        <v>2</v>
      </c>
      <c r="L344" s="165">
        <f t="shared" ca="1" si="132"/>
        <v>1</v>
      </c>
      <c r="M344" s="165">
        <f t="shared" ca="1" si="133"/>
        <v>3</v>
      </c>
      <c r="N344" s="165">
        <f t="shared" ca="1" si="134"/>
        <v>7</v>
      </c>
      <c r="O344" s="165">
        <f t="shared" ca="1" si="135"/>
        <v>3</v>
      </c>
      <c r="P344" s="165">
        <f t="shared" ca="1" si="136"/>
        <v>1</v>
      </c>
      <c r="Q344" s="165">
        <f t="shared" ca="1" si="137"/>
        <v>3</v>
      </c>
      <c r="R344" s="165">
        <f t="shared" ca="1" si="138"/>
        <v>2</v>
      </c>
      <c r="S344" s="165">
        <f t="shared" ca="1" si="139"/>
        <v>5</v>
      </c>
      <c r="T344" s="168">
        <f t="shared" ca="1" si="144"/>
        <v>0</v>
      </c>
      <c r="U344" s="168">
        <f t="shared" ca="1" si="145"/>
        <v>0</v>
      </c>
      <c r="V344" s="168">
        <f t="shared" ca="1" si="146"/>
        <v>0</v>
      </c>
      <c r="W344" s="168">
        <f t="shared" ca="1" si="147"/>
        <v>0.2</v>
      </c>
      <c r="X344" s="165">
        <f t="shared" si="140"/>
        <v>15</v>
      </c>
      <c r="Y344" s="165" t="str">
        <f t="shared" ca="1" si="148"/>
        <v>Dillon Barritt, 20 - Moorcroft 2/1/2018</v>
      </c>
      <c r="Z344" s="165" t="str">
        <f t="shared" ca="1" si="149"/>
        <v>R</v>
      </c>
      <c r="AA344" s="225" t="str">
        <f>Season_Summary!$P$1</f>
        <v>2A BB</v>
      </c>
    </row>
    <row r="345" spans="1:27" x14ac:dyDescent="0.2">
      <c r="A345" s="165" t="str">
        <f t="shared" ca="1" si="141"/>
        <v>Dawson Butts, 14</v>
      </c>
      <c r="B345" s="165" t="str">
        <f>Roster!$B$1</f>
        <v>Upton</v>
      </c>
      <c r="C345" s="165" t="str">
        <f t="shared" ca="1" si="142"/>
        <v>Moorcroft</v>
      </c>
      <c r="D345" s="175">
        <f t="shared" ca="1" si="143"/>
        <v>43132</v>
      </c>
      <c r="E345" s="165">
        <f t="shared" ca="1" si="125"/>
        <v>1</v>
      </c>
      <c r="F345" s="165">
        <f t="shared" ca="1" si="126"/>
        <v>0</v>
      </c>
      <c r="G345" s="165">
        <f t="shared" ca="1" si="127"/>
        <v>0</v>
      </c>
      <c r="H345" s="165">
        <f t="shared" ca="1" si="128"/>
        <v>1</v>
      </c>
      <c r="I345" s="165">
        <f t="shared" ca="1" si="129"/>
        <v>3</v>
      </c>
      <c r="J345" s="165">
        <f t="shared" ca="1" si="130"/>
        <v>0</v>
      </c>
      <c r="K345" s="165">
        <f t="shared" ca="1" si="131"/>
        <v>2</v>
      </c>
      <c r="L345" s="165">
        <f t="shared" ca="1" si="132"/>
        <v>1</v>
      </c>
      <c r="M345" s="165">
        <f t="shared" ca="1" si="133"/>
        <v>3</v>
      </c>
      <c r="N345" s="165">
        <f t="shared" ca="1" si="134"/>
        <v>2</v>
      </c>
      <c r="O345" s="165">
        <f t="shared" ca="1" si="135"/>
        <v>4</v>
      </c>
      <c r="P345" s="165">
        <f t="shared" ca="1" si="136"/>
        <v>0</v>
      </c>
      <c r="Q345" s="165">
        <f t="shared" ca="1" si="137"/>
        <v>0</v>
      </c>
      <c r="R345" s="165">
        <f t="shared" ca="1" si="138"/>
        <v>1</v>
      </c>
      <c r="S345" s="165">
        <f t="shared" ca="1" si="139"/>
        <v>2</v>
      </c>
      <c r="T345" s="168">
        <f t="shared" ca="1" si="144"/>
        <v>0</v>
      </c>
      <c r="U345" s="168">
        <f t="shared" ca="1" si="145"/>
        <v>0</v>
      </c>
      <c r="V345" s="168">
        <f t="shared" ca="1" si="146"/>
        <v>0</v>
      </c>
      <c r="W345" s="168">
        <f t="shared" ca="1" si="147"/>
        <v>0</v>
      </c>
      <c r="X345" s="165">
        <f t="shared" si="140"/>
        <v>15</v>
      </c>
      <c r="Y345" s="165" t="str">
        <f t="shared" ca="1" si="148"/>
        <v>Dawson Butts, 14 - Moorcroft 2/1/2018</v>
      </c>
      <c r="Z345" s="165" t="str">
        <f t="shared" ca="1" si="149"/>
        <v>R</v>
      </c>
      <c r="AA345" s="225" t="str">
        <f>Season_Summary!$P$1</f>
        <v>2A BB</v>
      </c>
    </row>
    <row r="346" spans="1:27" x14ac:dyDescent="0.2">
      <c r="A346" s="165" t="str">
        <f t="shared" ca="1" si="141"/>
        <v>Jayden Caylor, 12</v>
      </c>
      <c r="B346" s="165" t="str">
        <f>Roster!$B$1</f>
        <v>Upton</v>
      </c>
      <c r="C346" s="165" t="str">
        <f t="shared" ca="1" si="142"/>
        <v>Moorcroft</v>
      </c>
      <c r="D346" s="175">
        <f t="shared" ca="1" si="143"/>
        <v>43132</v>
      </c>
      <c r="E346" s="165">
        <f t="shared" ca="1" si="125"/>
        <v>0</v>
      </c>
      <c r="F346" s="165">
        <f t="shared" ca="1" si="126"/>
        <v>0</v>
      </c>
      <c r="G346" s="165">
        <f t="shared" ca="1" si="127"/>
        <v>0</v>
      </c>
      <c r="H346" s="165">
        <f t="shared" ca="1" si="128"/>
        <v>0</v>
      </c>
      <c r="I346" s="165">
        <f t="shared" ca="1" si="129"/>
        <v>0</v>
      </c>
      <c r="J346" s="165">
        <f t="shared" ca="1" si="130"/>
        <v>0</v>
      </c>
      <c r="K346" s="165">
        <f t="shared" ca="1" si="131"/>
        <v>0</v>
      </c>
      <c r="L346" s="165">
        <f t="shared" ca="1" si="132"/>
        <v>0</v>
      </c>
      <c r="M346" s="165">
        <f t="shared" ca="1" si="133"/>
        <v>0</v>
      </c>
      <c r="N346" s="165">
        <f t="shared" ca="1" si="134"/>
        <v>0</v>
      </c>
      <c r="O346" s="165">
        <f t="shared" ca="1" si="135"/>
        <v>0</v>
      </c>
      <c r="P346" s="165">
        <f t="shared" ca="1" si="136"/>
        <v>0</v>
      </c>
      <c r="Q346" s="165">
        <f t="shared" ca="1" si="137"/>
        <v>0</v>
      </c>
      <c r="R346" s="165">
        <f t="shared" ca="1" si="138"/>
        <v>0</v>
      </c>
      <c r="S346" s="165" t="str">
        <f t="shared" ca="1" si="139"/>
        <v/>
      </c>
      <c r="T346" s="168">
        <f t="shared" ca="1" si="144"/>
        <v>0</v>
      </c>
      <c r="U346" s="168">
        <f t="shared" ca="1" si="145"/>
        <v>0</v>
      </c>
      <c r="V346" s="168">
        <f t="shared" ca="1" si="146"/>
        <v>0</v>
      </c>
      <c r="W346" s="168">
        <f t="shared" ca="1" si="147"/>
        <v>0</v>
      </c>
      <c r="X346" s="165">
        <f t="shared" si="140"/>
        <v>15</v>
      </c>
      <c r="Y346" s="165" t="str">
        <f t="shared" ca="1" si="148"/>
        <v>Jayden Caylor, 12 - Moorcroft 2/1/2018</v>
      </c>
      <c r="Z346" s="165" t="str">
        <f t="shared" ca="1" si="149"/>
        <v>R</v>
      </c>
      <c r="AA346" s="225" t="str">
        <f>Season_Summary!$P$1</f>
        <v>2A BB</v>
      </c>
    </row>
    <row r="347" spans="1:27" x14ac:dyDescent="0.2">
      <c r="A347" s="165" t="str">
        <f t="shared" ca="1" si="141"/>
        <v>Clayton Louderback, 23</v>
      </c>
      <c r="B347" s="165" t="str">
        <f>Roster!$B$1</f>
        <v>Upton</v>
      </c>
      <c r="C347" s="165" t="str">
        <f t="shared" ca="1" si="142"/>
        <v>Moorcroft</v>
      </c>
      <c r="D347" s="175">
        <f t="shared" ca="1" si="143"/>
        <v>43132</v>
      </c>
      <c r="E347" s="165">
        <f t="shared" ca="1" si="125"/>
        <v>1</v>
      </c>
      <c r="F347" s="165">
        <f t="shared" ca="1" si="126"/>
        <v>1</v>
      </c>
      <c r="G347" s="165">
        <f t="shared" ca="1" si="127"/>
        <v>3</v>
      </c>
      <c r="H347" s="165">
        <f t="shared" ca="1" si="128"/>
        <v>11</v>
      </c>
      <c r="I347" s="165">
        <f t="shared" ca="1" si="129"/>
        <v>15</v>
      </c>
      <c r="J347" s="165">
        <f t="shared" ca="1" si="130"/>
        <v>2</v>
      </c>
      <c r="K347" s="165">
        <f t="shared" ca="1" si="131"/>
        <v>2</v>
      </c>
      <c r="L347" s="165">
        <f t="shared" ca="1" si="132"/>
        <v>4</v>
      </c>
      <c r="M347" s="165">
        <f t="shared" ca="1" si="133"/>
        <v>4</v>
      </c>
      <c r="N347" s="165">
        <f t="shared" ca="1" si="134"/>
        <v>0</v>
      </c>
      <c r="O347" s="165">
        <f t="shared" ca="1" si="135"/>
        <v>2</v>
      </c>
      <c r="P347" s="165">
        <f t="shared" ca="1" si="136"/>
        <v>1</v>
      </c>
      <c r="Q347" s="165">
        <f t="shared" ca="1" si="137"/>
        <v>0</v>
      </c>
      <c r="R347" s="165">
        <f t="shared" ca="1" si="138"/>
        <v>0</v>
      </c>
      <c r="S347" s="165">
        <f t="shared" ca="1" si="139"/>
        <v>27</v>
      </c>
      <c r="T347" s="168">
        <f t="shared" ca="1" si="144"/>
        <v>0</v>
      </c>
      <c r="U347" s="168">
        <f t="shared" ca="1" si="145"/>
        <v>0.73333333333333328</v>
      </c>
      <c r="V347" s="168">
        <f t="shared" ca="1" si="146"/>
        <v>0</v>
      </c>
      <c r="W347" s="168">
        <f t="shared" ca="1" si="147"/>
        <v>0.66666666666666663</v>
      </c>
      <c r="X347" s="165">
        <f t="shared" si="140"/>
        <v>15</v>
      </c>
      <c r="Y347" s="165" t="str">
        <f t="shared" ca="1" si="148"/>
        <v>Clayton Louderback, 23 - Moorcroft 2/1/2018</v>
      </c>
      <c r="Z347" s="165" t="str">
        <f t="shared" ca="1" si="149"/>
        <v>R</v>
      </c>
      <c r="AA347" s="225" t="str">
        <f>Season_Summary!$P$1</f>
        <v>2A BB</v>
      </c>
    </row>
    <row r="348" spans="1:27" x14ac:dyDescent="0.2">
      <c r="A348" s="165" t="str">
        <f t="shared" ca="1" si="141"/>
        <v>Jess Claycomb, 10</v>
      </c>
      <c r="B348" s="165" t="str">
        <f>Roster!$B$1</f>
        <v>Upton</v>
      </c>
      <c r="C348" s="165" t="str">
        <f t="shared" ca="1" si="142"/>
        <v>Moorcroft</v>
      </c>
      <c r="D348" s="175">
        <f t="shared" ca="1" si="143"/>
        <v>43132</v>
      </c>
      <c r="E348" s="165">
        <f t="shared" ca="1" si="125"/>
        <v>1</v>
      </c>
      <c r="F348" s="165">
        <f t="shared" ca="1" si="126"/>
        <v>0</v>
      </c>
      <c r="G348" s="165">
        <f t="shared" ca="1" si="127"/>
        <v>2</v>
      </c>
      <c r="H348" s="165">
        <f t="shared" ca="1" si="128"/>
        <v>3</v>
      </c>
      <c r="I348" s="165">
        <f t="shared" ca="1" si="129"/>
        <v>4</v>
      </c>
      <c r="J348" s="165">
        <f t="shared" ca="1" si="130"/>
        <v>2</v>
      </c>
      <c r="K348" s="165">
        <f t="shared" ca="1" si="131"/>
        <v>3</v>
      </c>
      <c r="L348" s="165">
        <f t="shared" ca="1" si="132"/>
        <v>1</v>
      </c>
      <c r="M348" s="165">
        <f t="shared" ca="1" si="133"/>
        <v>4</v>
      </c>
      <c r="N348" s="165">
        <f t="shared" ca="1" si="134"/>
        <v>3</v>
      </c>
      <c r="O348" s="165">
        <f t="shared" ca="1" si="135"/>
        <v>1</v>
      </c>
      <c r="P348" s="165">
        <f t="shared" ca="1" si="136"/>
        <v>0</v>
      </c>
      <c r="Q348" s="165">
        <f t="shared" ca="1" si="137"/>
        <v>0</v>
      </c>
      <c r="R348" s="165">
        <f t="shared" ca="1" si="138"/>
        <v>2</v>
      </c>
      <c r="S348" s="165">
        <f t="shared" ca="1" si="139"/>
        <v>8</v>
      </c>
      <c r="T348" s="168">
        <f t="shared" ca="1" si="144"/>
        <v>0</v>
      </c>
      <c r="U348" s="168">
        <f t="shared" ca="1" si="145"/>
        <v>0</v>
      </c>
      <c r="V348" s="168">
        <f t="shared" ca="1" si="146"/>
        <v>0</v>
      </c>
      <c r="W348" s="168">
        <f t="shared" ca="1" si="147"/>
        <v>0.5</v>
      </c>
      <c r="X348" s="165">
        <f t="shared" si="140"/>
        <v>15</v>
      </c>
      <c r="Y348" s="165" t="str">
        <f t="shared" ca="1" si="148"/>
        <v>Jess Claycomb, 10 - Moorcroft 2/1/2018</v>
      </c>
      <c r="Z348" s="165" t="str">
        <f t="shared" ca="1" si="149"/>
        <v>R</v>
      </c>
      <c r="AA348" s="225" t="str">
        <f>Season_Summary!$P$1</f>
        <v>2A BB</v>
      </c>
    </row>
    <row r="349" spans="1:27" x14ac:dyDescent="0.2">
      <c r="A349" s="165" t="str">
        <f t="shared" ca="1" si="141"/>
        <v>Maxx Cowger, 4</v>
      </c>
      <c r="B349" s="165" t="str">
        <f>Roster!$B$1</f>
        <v>Upton</v>
      </c>
      <c r="C349" s="165" t="str">
        <f t="shared" ca="1" si="142"/>
        <v>Moorcroft</v>
      </c>
      <c r="D349" s="175">
        <f t="shared" ca="1" si="143"/>
        <v>43132</v>
      </c>
      <c r="E349" s="165">
        <f t="shared" ca="1" si="125"/>
        <v>0</v>
      </c>
      <c r="F349" s="165">
        <f t="shared" ca="1" si="126"/>
        <v>0</v>
      </c>
      <c r="G349" s="165">
        <f t="shared" ca="1" si="127"/>
        <v>0</v>
      </c>
      <c r="H349" s="165">
        <f t="shared" ca="1" si="128"/>
        <v>0</v>
      </c>
      <c r="I349" s="165">
        <f t="shared" ca="1" si="129"/>
        <v>0</v>
      </c>
      <c r="J349" s="165">
        <f t="shared" ca="1" si="130"/>
        <v>0</v>
      </c>
      <c r="K349" s="165">
        <f t="shared" ca="1" si="131"/>
        <v>0</v>
      </c>
      <c r="L349" s="165">
        <f t="shared" ca="1" si="132"/>
        <v>0</v>
      </c>
      <c r="M349" s="165">
        <f t="shared" ca="1" si="133"/>
        <v>0</v>
      </c>
      <c r="N349" s="165">
        <f t="shared" ca="1" si="134"/>
        <v>0</v>
      </c>
      <c r="O349" s="165">
        <f t="shared" ca="1" si="135"/>
        <v>0</v>
      </c>
      <c r="P349" s="165">
        <f t="shared" ca="1" si="136"/>
        <v>0</v>
      </c>
      <c r="Q349" s="165">
        <f t="shared" ca="1" si="137"/>
        <v>0</v>
      </c>
      <c r="R349" s="165">
        <f t="shared" ca="1" si="138"/>
        <v>0</v>
      </c>
      <c r="S349" s="165" t="str">
        <f t="shared" ca="1" si="139"/>
        <v/>
      </c>
      <c r="T349" s="168">
        <f t="shared" ca="1" si="144"/>
        <v>0</v>
      </c>
      <c r="U349" s="168">
        <f t="shared" ca="1" si="145"/>
        <v>0</v>
      </c>
      <c r="V349" s="168">
        <f t="shared" ca="1" si="146"/>
        <v>0</v>
      </c>
      <c r="W349" s="168">
        <f t="shared" ca="1" si="147"/>
        <v>0</v>
      </c>
      <c r="X349" s="165">
        <f t="shared" si="140"/>
        <v>15</v>
      </c>
      <c r="Y349" s="165" t="str">
        <f t="shared" ca="1" si="148"/>
        <v>Maxx Cowger, 4 - Moorcroft 2/1/2018</v>
      </c>
      <c r="Z349" s="165" t="str">
        <f t="shared" ca="1" si="149"/>
        <v>R</v>
      </c>
      <c r="AA349" s="225" t="str">
        <f>Season_Summary!$P$1</f>
        <v>2A BB</v>
      </c>
    </row>
    <row r="350" spans="1:27" x14ac:dyDescent="0.2">
      <c r="A350" s="165" t="str">
        <f t="shared" ca="1" si="141"/>
        <v>Brayden Bruce, 22</v>
      </c>
      <c r="B350" s="165" t="str">
        <f>Roster!$B$1</f>
        <v>Upton</v>
      </c>
      <c r="C350" s="165" t="str">
        <f t="shared" ca="1" si="142"/>
        <v>Moorcroft</v>
      </c>
      <c r="D350" s="175">
        <f t="shared" ca="1" si="143"/>
        <v>43132</v>
      </c>
      <c r="E350" s="165">
        <f t="shared" ca="1" si="125"/>
        <v>1</v>
      </c>
      <c r="F350" s="165">
        <f t="shared" ca="1" si="126"/>
        <v>0</v>
      </c>
      <c r="G350" s="165">
        <f t="shared" ca="1" si="127"/>
        <v>1</v>
      </c>
      <c r="H350" s="165">
        <f t="shared" ca="1" si="128"/>
        <v>1</v>
      </c>
      <c r="I350" s="165">
        <f t="shared" ca="1" si="129"/>
        <v>3</v>
      </c>
      <c r="J350" s="165">
        <f t="shared" ca="1" si="130"/>
        <v>0</v>
      </c>
      <c r="K350" s="165">
        <f t="shared" ca="1" si="131"/>
        <v>0</v>
      </c>
      <c r="L350" s="165">
        <f t="shared" ca="1" si="132"/>
        <v>1</v>
      </c>
      <c r="M350" s="165">
        <f t="shared" ca="1" si="133"/>
        <v>1</v>
      </c>
      <c r="N350" s="165">
        <f t="shared" ca="1" si="134"/>
        <v>5</v>
      </c>
      <c r="O350" s="165">
        <f t="shared" ca="1" si="135"/>
        <v>0</v>
      </c>
      <c r="P350" s="165">
        <f t="shared" ca="1" si="136"/>
        <v>0</v>
      </c>
      <c r="Q350" s="165">
        <f t="shared" ca="1" si="137"/>
        <v>4</v>
      </c>
      <c r="R350" s="165">
        <f t="shared" ca="1" si="138"/>
        <v>1</v>
      </c>
      <c r="S350" s="165">
        <f t="shared" ca="1" si="139"/>
        <v>2</v>
      </c>
      <c r="T350" s="168">
        <f t="shared" ca="1" si="144"/>
        <v>0</v>
      </c>
      <c r="U350" s="168">
        <f t="shared" ca="1" si="145"/>
        <v>0</v>
      </c>
      <c r="V350" s="168">
        <f t="shared" ca="1" si="146"/>
        <v>0</v>
      </c>
      <c r="W350" s="168">
        <f t="shared" ca="1" si="147"/>
        <v>0</v>
      </c>
      <c r="X350" s="165">
        <f t="shared" si="140"/>
        <v>15</v>
      </c>
      <c r="Y350" s="165" t="str">
        <f t="shared" ca="1" si="148"/>
        <v>Brayden Bruce, 22 - Moorcroft 2/1/2018</v>
      </c>
      <c r="Z350" s="165" t="str">
        <f t="shared" ca="1" si="149"/>
        <v>R</v>
      </c>
      <c r="AA350" s="225" t="str">
        <f>Season_Summary!$P$1</f>
        <v>2A BB</v>
      </c>
    </row>
    <row r="351" spans="1:27" x14ac:dyDescent="0.2">
      <c r="A351" s="165" t="str">
        <f t="shared" ca="1" si="141"/>
        <v>Jo Bishop, 30</v>
      </c>
      <c r="B351" s="165" t="str">
        <f>Roster!$B$1</f>
        <v>Upton</v>
      </c>
      <c r="C351" s="165" t="str">
        <f t="shared" ca="1" si="142"/>
        <v>Moorcroft</v>
      </c>
      <c r="D351" s="175">
        <f t="shared" ca="1" si="143"/>
        <v>43132</v>
      </c>
      <c r="E351" s="165">
        <f t="shared" ca="1" si="125"/>
        <v>1</v>
      </c>
      <c r="F351" s="165">
        <f t="shared" ca="1" si="126"/>
        <v>0</v>
      </c>
      <c r="G351" s="165">
        <f t="shared" ca="1" si="127"/>
        <v>0</v>
      </c>
      <c r="H351" s="165">
        <f t="shared" ca="1" si="128"/>
        <v>0</v>
      </c>
      <c r="I351" s="165">
        <f t="shared" ca="1" si="129"/>
        <v>1</v>
      </c>
      <c r="J351" s="165">
        <f t="shared" ca="1" si="130"/>
        <v>2</v>
      </c>
      <c r="K351" s="165">
        <f t="shared" ca="1" si="131"/>
        <v>2</v>
      </c>
      <c r="L351" s="165">
        <f t="shared" ca="1" si="132"/>
        <v>1</v>
      </c>
      <c r="M351" s="165">
        <f t="shared" ca="1" si="133"/>
        <v>2</v>
      </c>
      <c r="N351" s="165">
        <f t="shared" ca="1" si="134"/>
        <v>0</v>
      </c>
      <c r="O351" s="165">
        <f t="shared" ca="1" si="135"/>
        <v>0</v>
      </c>
      <c r="P351" s="165">
        <f t="shared" ca="1" si="136"/>
        <v>0</v>
      </c>
      <c r="Q351" s="165">
        <f t="shared" ca="1" si="137"/>
        <v>1</v>
      </c>
      <c r="R351" s="165">
        <f t="shared" ca="1" si="138"/>
        <v>0</v>
      </c>
      <c r="S351" s="165">
        <f t="shared" ca="1" si="139"/>
        <v>2</v>
      </c>
      <c r="T351" s="168">
        <f t="shared" ca="1" si="144"/>
        <v>0</v>
      </c>
      <c r="U351" s="168">
        <f t="shared" ca="1" si="145"/>
        <v>0</v>
      </c>
      <c r="V351" s="168">
        <f t="shared" ca="1" si="146"/>
        <v>0</v>
      </c>
      <c r="W351" s="168">
        <f t="shared" ca="1" si="147"/>
        <v>0</v>
      </c>
      <c r="X351" s="165">
        <f t="shared" si="140"/>
        <v>15</v>
      </c>
      <c r="Y351" s="165" t="str">
        <f t="shared" ca="1" si="148"/>
        <v>Jo Bishop, 30 - Moorcroft 2/1/2018</v>
      </c>
      <c r="Z351" s="165" t="str">
        <f t="shared" ca="1" si="149"/>
        <v>R</v>
      </c>
      <c r="AA351" s="225" t="str">
        <f>Season_Summary!$P$1</f>
        <v>2A BB</v>
      </c>
    </row>
    <row r="352" spans="1:27" x14ac:dyDescent="0.2">
      <c r="A352" s="165" t="str">
        <f t="shared" ca="1" si="141"/>
        <v>Nolan Turner, 33</v>
      </c>
      <c r="B352" s="165" t="str">
        <f>Roster!$B$1</f>
        <v>Upton</v>
      </c>
      <c r="C352" s="165" t="str">
        <f t="shared" ca="1" si="142"/>
        <v>Moorcroft</v>
      </c>
      <c r="D352" s="175">
        <f t="shared" ca="1" si="143"/>
        <v>43132</v>
      </c>
      <c r="E352" s="165">
        <f t="shared" ca="1" si="125"/>
        <v>1</v>
      </c>
      <c r="F352" s="165">
        <f t="shared" ca="1" si="126"/>
        <v>0</v>
      </c>
      <c r="G352" s="165">
        <f t="shared" ca="1" si="127"/>
        <v>0</v>
      </c>
      <c r="H352" s="165">
        <f t="shared" ca="1" si="128"/>
        <v>0</v>
      </c>
      <c r="I352" s="165">
        <f t="shared" ca="1" si="129"/>
        <v>2</v>
      </c>
      <c r="J352" s="165">
        <f t="shared" ca="1" si="130"/>
        <v>0</v>
      </c>
      <c r="K352" s="165">
        <f t="shared" ca="1" si="131"/>
        <v>0</v>
      </c>
      <c r="L352" s="165">
        <f t="shared" ca="1" si="132"/>
        <v>0</v>
      </c>
      <c r="M352" s="165">
        <f t="shared" ca="1" si="133"/>
        <v>1</v>
      </c>
      <c r="N352" s="165">
        <f t="shared" ca="1" si="134"/>
        <v>0</v>
      </c>
      <c r="O352" s="165">
        <f t="shared" ca="1" si="135"/>
        <v>0</v>
      </c>
      <c r="P352" s="165">
        <f t="shared" ca="1" si="136"/>
        <v>0</v>
      </c>
      <c r="Q352" s="165">
        <f t="shared" ca="1" si="137"/>
        <v>0</v>
      </c>
      <c r="R352" s="165">
        <f t="shared" ca="1" si="138"/>
        <v>0</v>
      </c>
      <c r="S352" s="165" t="str">
        <f t="shared" ca="1" si="139"/>
        <v/>
      </c>
      <c r="T352" s="168">
        <f t="shared" ca="1" si="144"/>
        <v>0</v>
      </c>
      <c r="U352" s="168">
        <f t="shared" ca="1" si="145"/>
        <v>0</v>
      </c>
      <c r="V352" s="168">
        <f t="shared" ca="1" si="146"/>
        <v>0</v>
      </c>
      <c r="W352" s="168">
        <f t="shared" ca="1" si="147"/>
        <v>0</v>
      </c>
      <c r="X352" s="165">
        <f t="shared" si="140"/>
        <v>15</v>
      </c>
      <c r="Y352" s="165" t="str">
        <f t="shared" ca="1" si="148"/>
        <v>Nolan Turner, 33 - Moorcroft 2/1/2018</v>
      </c>
      <c r="Z352" s="165" t="str">
        <f t="shared" ca="1" si="149"/>
        <v>R</v>
      </c>
      <c r="AA352" s="225" t="str">
        <f>Season_Summary!$P$1</f>
        <v>2A BB</v>
      </c>
    </row>
    <row r="353" spans="1:27" x14ac:dyDescent="0.2">
      <c r="A353" s="165" t="str">
        <f t="shared" ca="1" si="141"/>
        <v>Robert Crawford, 32</v>
      </c>
      <c r="B353" s="165" t="str">
        <f>Roster!$B$1</f>
        <v>Upton</v>
      </c>
      <c r="C353" s="165" t="str">
        <f t="shared" ca="1" si="142"/>
        <v>Moorcroft</v>
      </c>
      <c r="D353" s="175">
        <f t="shared" ca="1" si="143"/>
        <v>43132</v>
      </c>
      <c r="E353" s="165">
        <f t="shared" ca="1" si="125"/>
        <v>1</v>
      </c>
      <c r="F353" s="165">
        <f t="shared" ca="1" si="126"/>
        <v>0</v>
      </c>
      <c r="G353" s="165">
        <f t="shared" ca="1" si="127"/>
        <v>0</v>
      </c>
      <c r="H353" s="165">
        <f t="shared" ca="1" si="128"/>
        <v>1</v>
      </c>
      <c r="I353" s="165">
        <f t="shared" ca="1" si="129"/>
        <v>1</v>
      </c>
      <c r="J353" s="165">
        <f t="shared" ca="1" si="130"/>
        <v>0</v>
      </c>
      <c r="K353" s="165">
        <f t="shared" ca="1" si="131"/>
        <v>0</v>
      </c>
      <c r="L353" s="165">
        <f t="shared" ca="1" si="132"/>
        <v>0</v>
      </c>
      <c r="M353" s="165">
        <f t="shared" ca="1" si="133"/>
        <v>0</v>
      </c>
      <c r="N353" s="165">
        <f t="shared" ca="1" si="134"/>
        <v>0</v>
      </c>
      <c r="O353" s="165">
        <f t="shared" ca="1" si="135"/>
        <v>0</v>
      </c>
      <c r="P353" s="165">
        <f t="shared" ca="1" si="136"/>
        <v>0</v>
      </c>
      <c r="Q353" s="165">
        <f t="shared" ca="1" si="137"/>
        <v>1</v>
      </c>
      <c r="R353" s="165">
        <f t="shared" ca="1" si="138"/>
        <v>1</v>
      </c>
      <c r="S353" s="165">
        <f t="shared" ca="1" si="139"/>
        <v>2</v>
      </c>
      <c r="T353" s="168">
        <f t="shared" ca="1" si="144"/>
        <v>0</v>
      </c>
      <c r="U353" s="168">
        <f t="shared" ca="1" si="145"/>
        <v>0</v>
      </c>
      <c r="V353" s="168">
        <f t="shared" ca="1" si="146"/>
        <v>0</v>
      </c>
      <c r="W353" s="168">
        <f t="shared" ca="1" si="147"/>
        <v>0</v>
      </c>
      <c r="X353" s="165">
        <f t="shared" si="140"/>
        <v>15</v>
      </c>
      <c r="Y353" s="165" t="str">
        <f t="shared" ca="1" si="148"/>
        <v>Robert Crawford, 32 - Moorcroft 2/1/2018</v>
      </c>
      <c r="Z353" s="165" t="str">
        <f t="shared" ca="1" si="149"/>
        <v>R</v>
      </c>
      <c r="AA353" s="225" t="str">
        <f>Season_Summary!$P$1</f>
        <v>2A BB</v>
      </c>
    </row>
    <row r="354" spans="1:27" x14ac:dyDescent="0.2">
      <c r="A354" s="165" t="str">
        <f t="shared" ca="1" si="141"/>
        <v>Jace Bruce, 40</v>
      </c>
      <c r="B354" s="165" t="str">
        <f>Roster!$B$1</f>
        <v>Upton</v>
      </c>
      <c r="C354" s="165" t="str">
        <f t="shared" ca="1" si="142"/>
        <v>Moorcroft</v>
      </c>
      <c r="D354" s="175">
        <f t="shared" ca="1" si="143"/>
        <v>43132</v>
      </c>
      <c r="E354" s="165">
        <f t="shared" ca="1" si="125"/>
        <v>1</v>
      </c>
      <c r="F354" s="165">
        <f t="shared" ca="1" si="126"/>
        <v>0</v>
      </c>
      <c r="G354" s="165">
        <f t="shared" ca="1" si="127"/>
        <v>1</v>
      </c>
      <c r="H354" s="165">
        <f t="shared" ca="1" si="128"/>
        <v>0</v>
      </c>
      <c r="I354" s="165">
        <f t="shared" ca="1" si="129"/>
        <v>0</v>
      </c>
      <c r="J354" s="165">
        <f t="shared" ca="1" si="130"/>
        <v>0</v>
      </c>
      <c r="K354" s="165">
        <f t="shared" ca="1" si="131"/>
        <v>0</v>
      </c>
      <c r="L354" s="165">
        <f t="shared" ca="1" si="132"/>
        <v>0</v>
      </c>
      <c r="M354" s="165">
        <f t="shared" ca="1" si="133"/>
        <v>0</v>
      </c>
      <c r="N354" s="165">
        <f t="shared" ca="1" si="134"/>
        <v>0</v>
      </c>
      <c r="O354" s="165">
        <f t="shared" ca="1" si="135"/>
        <v>0</v>
      </c>
      <c r="P354" s="165">
        <f t="shared" ca="1" si="136"/>
        <v>0</v>
      </c>
      <c r="Q354" s="165">
        <f t="shared" ca="1" si="137"/>
        <v>0</v>
      </c>
      <c r="R354" s="165">
        <f t="shared" ca="1" si="138"/>
        <v>0</v>
      </c>
      <c r="S354" s="165" t="str">
        <f t="shared" ca="1" si="139"/>
        <v/>
      </c>
      <c r="T354" s="168">
        <f t="shared" ca="1" si="144"/>
        <v>0</v>
      </c>
      <c r="U354" s="168">
        <f t="shared" ca="1" si="145"/>
        <v>0</v>
      </c>
      <c r="V354" s="168">
        <f t="shared" ca="1" si="146"/>
        <v>0</v>
      </c>
      <c r="W354" s="168">
        <f t="shared" ca="1" si="147"/>
        <v>0</v>
      </c>
      <c r="X354" s="165">
        <f t="shared" si="140"/>
        <v>15</v>
      </c>
      <c r="Y354" s="165" t="str">
        <f t="shared" ca="1" si="148"/>
        <v>Jace Bruce, 40 - Moorcroft 2/1/2018</v>
      </c>
      <c r="Z354" s="165" t="str">
        <f t="shared" ca="1" si="149"/>
        <v>R</v>
      </c>
      <c r="AA354" s="225" t="str">
        <f>Season_Summary!$P$1</f>
        <v>2A BB</v>
      </c>
    </row>
    <row r="355" spans="1:27" x14ac:dyDescent="0.2">
      <c r="A355" s="165" t="str">
        <f t="shared" ca="1" si="141"/>
        <v>Ethan Mills, 2</v>
      </c>
      <c r="B355" s="165" t="str">
        <f>Roster!$B$1</f>
        <v>Upton</v>
      </c>
      <c r="C355" s="165" t="str">
        <f t="shared" ca="1" si="142"/>
        <v>Moorcroft</v>
      </c>
      <c r="D355" s="175">
        <f t="shared" ca="1" si="143"/>
        <v>43132</v>
      </c>
      <c r="E355" s="165">
        <f t="shared" ca="1" si="125"/>
        <v>1</v>
      </c>
      <c r="F355" s="165">
        <f t="shared" ca="1" si="126"/>
        <v>0</v>
      </c>
      <c r="G355" s="165">
        <f t="shared" ca="1" si="127"/>
        <v>0</v>
      </c>
      <c r="H355" s="165">
        <f t="shared" ca="1" si="128"/>
        <v>0</v>
      </c>
      <c r="I355" s="165">
        <f t="shared" ca="1" si="129"/>
        <v>0</v>
      </c>
      <c r="J355" s="165">
        <f t="shared" ca="1" si="130"/>
        <v>0</v>
      </c>
      <c r="K355" s="165">
        <f t="shared" ca="1" si="131"/>
        <v>0</v>
      </c>
      <c r="L355" s="165">
        <f t="shared" ca="1" si="132"/>
        <v>0</v>
      </c>
      <c r="M355" s="165">
        <f t="shared" ca="1" si="133"/>
        <v>0</v>
      </c>
      <c r="N355" s="165">
        <f t="shared" ca="1" si="134"/>
        <v>0</v>
      </c>
      <c r="O355" s="165">
        <f t="shared" ca="1" si="135"/>
        <v>0</v>
      </c>
      <c r="P355" s="165">
        <f t="shared" ca="1" si="136"/>
        <v>0</v>
      </c>
      <c r="Q355" s="165">
        <f t="shared" ca="1" si="137"/>
        <v>0</v>
      </c>
      <c r="R355" s="165">
        <f t="shared" ca="1" si="138"/>
        <v>0</v>
      </c>
      <c r="S355" s="165" t="str">
        <f t="shared" ca="1" si="139"/>
        <v/>
      </c>
      <c r="T355" s="168">
        <f t="shared" ca="1" si="144"/>
        <v>0</v>
      </c>
      <c r="U355" s="168">
        <f t="shared" ca="1" si="145"/>
        <v>0</v>
      </c>
      <c r="V355" s="168">
        <f t="shared" ca="1" si="146"/>
        <v>0</v>
      </c>
      <c r="W355" s="168">
        <f t="shared" ca="1" si="147"/>
        <v>0</v>
      </c>
      <c r="X355" s="165">
        <f t="shared" si="140"/>
        <v>15</v>
      </c>
      <c r="Y355" s="165" t="str">
        <f t="shared" ca="1" si="148"/>
        <v>Ethan Mills, 2 - Moorcroft 2/1/2018</v>
      </c>
      <c r="Z355" s="165" t="str">
        <f t="shared" ca="1" si="149"/>
        <v>R</v>
      </c>
      <c r="AA355" s="225" t="str">
        <f>Season_Summary!$P$1</f>
        <v>2A BB</v>
      </c>
    </row>
    <row r="356" spans="1:27" x14ac:dyDescent="0.2">
      <c r="A356" s="165" t="str">
        <f t="shared" ca="1" si="141"/>
        <v>Bridger Alishouse, 2</v>
      </c>
      <c r="B356" s="165" t="str">
        <f>Roster!$B$1</f>
        <v>Upton</v>
      </c>
      <c r="C356" s="165" t="str">
        <f t="shared" ca="1" si="142"/>
        <v>Moorcroft</v>
      </c>
      <c r="D356" s="175">
        <f t="shared" ca="1" si="143"/>
        <v>43132</v>
      </c>
      <c r="E356" s="165">
        <f t="shared" ca="1" si="125"/>
        <v>0</v>
      </c>
      <c r="F356" s="165">
        <f t="shared" ca="1" si="126"/>
        <v>0</v>
      </c>
      <c r="G356" s="165">
        <f t="shared" ca="1" si="127"/>
        <v>0</v>
      </c>
      <c r="H356" s="165">
        <f t="shared" ca="1" si="128"/>
        <v>0</v>
      </c>
      <c r="I356" s="165">
        <f t="shared" ca="1" si="129"/>
        <v>0</v>
      </c>
      <c r="J356" s="165">
        <f t="shared" ca="1" si="130"/>
        <v>0</v>
      </c>
      <c r="K356" s="165">
        <f t="shared" ca="1" si="131"/>
        <v>0</v>
      </c>
      <c r="L356" s="165">
        <f t="shared" ca="1" si="132"/>
        <v>0</v>
      </c>
      <c r="M356" s="165">
        <f t="shared" ca="1" si="133"/>
        <v>0</v>
      </c>
      <c r="N356" s="165">
        <f t="shared" ca="1" si="134"/>
        <v>0</v>
      </c>
      <c r="O356" s="165">
        <f t="shared" ca="1" si="135"/>
        <v>0</v>
      </c>
      <c r="P356" s="165">
        <f t="shared" ca="1" si="136"/>
        <v>0</v>
      </c>
      <c r="Q356" s="165">
        <f t="shared" ca="1" si="137"/>
        <v>0</v>
      </c>
      <c r="R356" s="165">
        <f t="shared" ca="1" si="138"/>
        <v>0</v>
      </c>
      <c r="S356" s="165" t="str">
        <f t="shared" ca="1" si="139"/>
        <v/>
      </c>
      <c r="T356" s="168">
        <f t="shared" ca="1" si="144"/>
        <v>0</v>
      </c>
      <c r="U356" s="168">
        <f t="shared" ca="1" si="145"/>
        <v>0</v>
      </c>
      <c r="V356" s="168">
        <f t="shared" ca="1" si="146"/>
        <v>0</v>
      </c>
      <c r="W356" s="168">
        <f t="shared" ca="1" si="147"/>
        <v>0</v>
      </c>
      <c r="X356" s="165">
        <f t="shared" si="140"/>
        <v>15</v>
      </c>
      <c r="Y356" s="165" t="str">
        <f t="shared" ca="1" si="148"/>
        <v>Bridger Alishouse, 2 - Moorcroft 2/1/2018</v>
      </c>
      <c r="Z356" s="165" t="str">
        <f t="shared" ca="1" si="149"/>
        <v>R</v>
      </c>
      <c r="AA356" s="225" t="str">
        <f>Season_Summary!$P$1</f>
        <v>2A BB</v>
      </c>
    </row>
    <row r="357" spans="1:27" x14ac:dyDescent="0.2">
      <c r="A357" s="165" t="str">
        <f t="shared" ca="1" si="141"/>
        <v>Landon Keever, 4</v>
      </c>
      <c r="B357" s="165" t="str">
        <f>Roster!$B$1</f>
        <v>Upton</v>
      </c>
      <c r="C357" s="165" t="str">
        <f t="shared" ca="1" si="142"/>
        <v>Moorcroft</v>
      </c>
      <c r="D357" s="175">
        <f t="shared" ca="1" si="143"/>
        <v>43132</v>
      </c>
      <c r="E357" s="165">
        <f t="shared" ca="1" si="125"/>
        <v>0</v>
      </c>
      <c r="F357" s="165">
        <f t="shared" ca="1" si="126"/>
        <v>0</v>
      </c>
      <c r="G357" s="165">
        <f t="shared" ca="1" si="127"/>
        <v>0</v>
      </c>
      <c r="H357" s="165">
        <f t="shared" ca="1" si="128"/>
        <v>0</v>
      </c>
      <c r="I357" s="165">
        <f t="shared" ca="1" si="129"/>
        <v>0</v>
      </c>
      <c r="J357" s="165">
        <f t="shared" ca="1" si="130"/>
        <v>0</v>
      </c>
      <c r="K357" s="165">
        <f t="shared" ca="1" si="131"/>
        <v>0</v>
      </c>
      <c r="L357" s="165">
        <f t="shared" ca="1" si="132"/>
        <v>0</v>
      </c>
      <c r="M357" s="165">
        <f t="shared" ca="1" si="133"/>
        <v>0</v>
      </c>
      <c r="N357" s="165">
        <f t="shared" ca="1" si="134"/>
        <v>0</v>
      </c>
      <c r="O357" s="165">
        <f t="shared" ca="1" si="135"/>
        <v>0</v>
      </c>
      <c r="P357" s="165">
        <f t="shared" ca="1" si="136"/>
        <v>0</v>
      </c>
      <c r="Q357" s="165">
        <f t="shared" ca="1" si="137"/>
        <v>0</v>
      </c>
      <c r="R357" s="165">
        <f t="shared" ca="1" si="138"/>
        <v>0</v>
      </c>
      <c r="S357" s="165" t="str">
        <f t="shared" ca="1" si="139"/>
        <v/>
      </c>
      <c r="T357" s="168">
        <f t="shared" ca="1" si="144"/>
        <v>0</v>
      </c>
      <c r="U357" s="168">
        <f t="shared" ca="1" si="145"/>
        <v>0</v>
      </c>
      <c r="V357" s="168">
        <f t="shared" ca="1" si="146"/>
        <v>0</v>
      </c>
      <c r="W357" s="168">
        <f t="shared" ca="1" si="147"/>
        <v>0</v>
      </c>
      <c r="X357" s="165">
        <f t="shared" si="140"/>
        <v>15</v>
      </c>
      <c r="Y357" s="165" t="str">
        <f t="shared" ca="1" si="148"/>
        <v>Landon Keever, 4 - Moorcroft 2/1/2018</v>
      </c>
      <c r="Z357" s="165" t="str">
        <f t="shared" ca="1" si="149"/>
        <v>R</v>
      </c>
      <c r="AA357" s="225" t="str">
        <f>Season_Summary!$P$1</f>
        <v>2A BB</v>
      </c>
    </row>
    <row r="358" spans="1:27" x14ac:dyDescent="0.2">
      <c r="A358" s="165" t="str">
        <f t="shared" ca="1" si="141"/>
        <v>DJ Till, 4</v>
      </c>
      <c r="B358" s="165" t="str">
        <f>Roster!$B$1</f>
        <v>Upton</v>
      </c>
      <c r="C358" s="165" t="str">
        <f t="shared" ca="1" si="142"/>
        <v>Moorcroft</v>
      </c>
      <c r="D358" s="175">
        <f t="shared" ca="1" si="143"/>
        <v>43132</v>
      </c>
      <c r="E358" s="165">
        <f t="shared" ca="1" si="125"/>
        <v>1</v>
      </c>
      <c r="F358" s="165">
        <f t="shared" ca="1" si="126"/>
        <v>0</v>
      </c>
      <c r="G358" s="165">
        <f t="shared" ca="1" si="127"/>
        <v>0</v>
      </c>
      <c r="H358" s="165">
        <f t="shared" ca="1" si="128"/>
        <v>0</v>
      </c>
      <c r="I358" s="165">
        <f t="shared" ca="1" si="129"/>
        <v>0</v>
      </c>
      <c r="J358" s="165">
        <f t="shared" ca="1" si="130"/>
        <v>0</v>
      </c>
      <c r="K358" s="165">
        <f t="shared" ca="1" si="131"/>
        <v>0</v>
      </c>
      <c r="L358" s="165">
        <f t="shared" ca="1" si="132"/>
        <v>1</v>
      </c>
      <c r="M358" s="165">
        <f t="shared" ca="1" si="133"/>
        <v>0</v>
      </c>
      <c r="N358" s="165">
        <f t="shared" ca="1" si="134"/>
        <v>0</v>
      </c>
      <c r="O358" s="165">
        <f t="shared" ca="1" si="135"/>
        <v>0</v>
      </c>
      <c r="P358" s="165">
        <f t="shared" ca="1" si="136"/>
        <v>0</v>
      </c>
      <c r="Q358" s="165">
        <f t="shared" ca="1" si="137"/>
        <v>0</v>
      </c>
      <c r="R358" s="165">
        <f t="shared" ca="1" si="138"/>
        <v>0</v>
      </c>
      <c r="S358" s="165" t="str">
        <f t="shared" ca="1" si="139"/>
        <v/>
      </c>
      <c r="T358" s="168">
        <f t="shared" ca="1" si="144"/>
        <v>0</v>
      </c>
      <c r="U358" s="168">
        <f t="shared" ca="1" si="145"/>
        <v>0</v>
      </c>
      <c r="V358" s="168">
        <f t="shared" ca="1" si="146"/>
        <v>0</v>
      </c>
      <c r="W358" s="168">
        <f t="shared" ca="1" si="147"/>
        <v>0</v>
      </c>
      <c r="X358" s="165">
        <f t="shared" si="140"/>
        <v>15</v>
      </c>
      <c r="Y358" s="165" t="str">
        <f t="shared" ca="1" si="148"/>
        <v>DJ Till, 4 - Moorcroft 2/1/2018</v>
      </c>
      <c r="Z358" s="165" t="str">
        <f t="shared" ca="1" si="149"/>
        <v>R</v>
      </c>
      <c r="AA358" s="225" t="str">
        <f>Season_Summary!$P$1</f>
        <v>2A BB</v>
      </c>
    </row>
    <row r="359" spans="1:27" x14ac:dyDescent="0.2">
      <c r="A359" s="165" t="str">
        <f t="shared" ca="1" si="141"/>
        <v xml:space="preserve">, </v>
      </c>
      <c r="B359" s="165" t="str">
        <f>Roster!$B$1</f>
        <v>Upton</v>
      </c>
      <c r="C359" s="165" t="str">
        <f t="shared" ca="1" si="142"/>
        <v>Moorcroft</v>
      </c>
      <c r="D359" s="175">
        <f t="shared" ca="1" si="143"/>
        <v>43132</v>
      </c>
      <c r="E359" s="165">
        <f t="shared" ca="1" si="125"/>
        <v>0</v>
      </c>
      <c r="F359" s="165">
        <f t="shared" ca="1" si="126"/>
        <v>0</v>
      </c>
      <c r="G359" s="165">
        <f t="shared" ca="1" si="127"/>
        <v>0</v>
      </c>
      <c r="H359" s="165">
        <f t="shared" ca="1" si="128"/>
        <v>0</v>
      </c>
      <c r="I359" s="165">
        <f t="shared" ca="1" si="129"/>
        <v>0</v>
      </c>
      <c r="J359" s="165">
        <f t="shared" ca="1" si="130"/>
        <v>0</v>
      </c>
      <c r="K359" s="165">
        <f t="shared" ca="1" si="131"/>
        <v>0</v>
      </c>
      <c r="L359" s="165">
        <f t="shared" ca="1" si="132"/>
        <v>0</v>
      </c>
      <c r="M359" s="165">
        <f t="shared" ca="1" si="133"/>
        <v>0</v>
      </c>
      <c r="N359" s="165">
        <f t="shared" ca="1" si="134"/>
        <v>0</v>
      </c>
      <c r="O359" s="165">
        <f t="shared" ca="1" si="135"/>
        <v>0</v>
      </c>
      <c r="P359" s="165">
        <f t="shared" ca="1" si="136"/>
        <v>0</v>
      </c>
      <c r="Q359" s="165">
        <f t="shared" ca="1" si="137"/>
        <v>0</v>
      </c>
      <c r="R359" s="165">
        <f t="shared" ca="1" si="138"/>
        <v>0</v>
      </c>
      <c r="S359" s="165" t="str">
        <f t="shared" ca="1" si="139"/>
        <v/>
      </c>
      <c r="T359" s="168">
        <f t="shared" ca="1" si="144"/>
        <v>0</v>
      </c>
      <c r="U359" s="168">
        <f t="shared" ca="1" si="145"/>
        <v>0</v>
      </c>
      <c r="V359" s="168">
        <f t="shared" ca="1" si="146"/>
        <v>0</v>
      </c>
      <c r="W359" s="168">
        <f t="shared" ca="1" si="147"/>
        <v>0</v>
      </c>
      <c r="X359" s="165">
        <f t="shared" si="140"/>
        <v>15</v>
      </c>
      <c r="Y359" s="165" t="str">
        <f t="shared" ca="1" si="148"/>
        <v>,  - Moorcroft 2/1/2018</v>
      </c>
      <c r="Z359" s="165" t="str">
        <f t="shared" ca="1" si="149"/>
        <v>R</v>
      </c>
      <c r="AA359" s="225" t="str">
        <f>Season_Summary!$P$1</f>
        <v>2A BB</v>
      </c>
    </row>
    <row r="360" spans="1:27" x14ac:dyDescent="0.2">
      <c r="A360" s="165" t="str">
        <f t="shared" ca="1" si="141"/>
        <v xml:space="preserve">, </v>
      </c>
      <c r="B360" s="165" t="str">
        <f>Roster!$B$1</f>
        <v>Upton</v>
      </c>
      <c r="C360" s="165" t="str">
        <f t="shared" ca="1" si="142"/>
        <v>Moorcroft</v>
      </c>
      <c r="D360" s="175">
        <f t="shared" ca="1" si="143"/>
        <v>43132</v>
      </c>
      <c r="E360" s="165">
        <f t="shared" ca="1" si="125"/>
        <v>0</v>
      </c>
      <c r="F360" s="165">
        <f t="shared" ca="1" si="126"/>
        <v>0</v>
      </c>
      <c r="G360" s="165">
        <f t="shared" ca="1" si="127"/>
        <v>0</v>
      </c>
      <c r="H360" s="165">
        <f t="shared" ca="1" si="128"/>
        <v>0</v>
      </c>
      <c r="I360" s="165">
        <f t="shared" ca="1" si="129"/>
        <v>0</v>
      </c>
      <c r="J360" s="165">
        <f t="shared" ca="1" si="130"/>
        <v>0</v>
      </c>
      <c r="K360" s="165">
        <f t="shared" ca="1" si="131"/>
        <v>0</v>
      </c>
      <c r="L360" s="165">
        <f t="shared" ca="1" si="132"/>
        <v>0</v>
      </c>
      <c r="M360" s="165">
        <f t="shared" ca="1" si="133"/>
        <v>0</v>
      </c>
      <c r="N360" s="165">
        <f t="shared" ca="1" si="134"/>
        <v>0</v>
      </c>
      <c r="O360" s="165">
        <f t="shared" ca="1" si="135"/>
        <v>0</v>
      </c>
      <c r="P360" s="165">
        <f t="shared" ca="1" si="136"/>
        <v>0</v>
      </c>
      <c r="Q360" s="165">
        <f t="shared" ca="1" si="137"/>
        <v>0</v>
      </c>
      <c r="R360" s="165">
        <f t="shared" ca="1" si="138"/>
        <v>0</v>
      </c>
      <c r="S360" s="165" t="str">
        <f t="shared" ca="1" si="139"/>
        <v/>
      </c>
      <c r="T360" s="168">
        <f t="shared" ca="1" si="144"/>
        <v>0</v>
      </c>
      <c r="U360" s="168">
        <f t="shared" ca="1" si="145"/>
        <v>0</v>
      </c>
      <c r="V360" s="168">
        <f t="shared" ca="1" si="146"/>
        <v>0</v>
      </c>
      <c r="W360" s="168">
        <f t="shared" ca="1" si="147"/>
        <v>0</v>
      </c>
      <c r="X360" s="165">
        <f t="shared" si="140"/>
        <v>15</v>
      </c>
      <c r="Y360" s="165" t="str">
        <f t="shared" ca="1" si="148"/>
        <v>,  - Moorcroft 2/1/2018</v>
      </c>
      <c r="Z360" s="165" t="str">
        <f t="shared" ca="1" si="149"/>
        <v>R</v>
      </c>
      <c r="AA360" s="225" t="str">
        <f>Season_Summary!$P$1</f>
        <v>2A BB</v>
      </c>
    </row>
    <row r="361" spans="1:27" x14ac:dyDescent="0.2">
      <c r="A361" s="165" t="str">
        <f t="shared" ca="1" si="141"/>
        <v xml:space="preserve">, </v>
      </c>
      <c r="B361" s="165" t="str">
        <f>Roster!$B$1</f>
        <v>Upton</v>
      </c>
      <c r="C361" s="165" t="str">
        <f t="shared" ca="1" si="142"/>
        <v>Moorcroft</v>
      </c>
      <c r="D361" s="175">
        <f t="shared" ca="1" si="143"/>
        <v>43132</v>
      </c>
      <c r="E361" s="165">
        <f t="shared" ca="1" si="125"/>
        <v>0</v>
      </c>
      <c r="F361" s="165">
        <f t="shared" ca="1" si="126"/>
        <v>0</v>
      </c>
      <c r="G361" s="165">
        <f t="shared" ca="1" si="127"/>
        <v>0</v>
      </c>
      <c r="H361" s="165">
        <f t="shared" ca="1" si="128"/>
        <v>0</v>
      </c>
      <c r="I361" s="165">
        <f t="shared" ca="1" si="129"/>
        <v>0</v>
      </c>
      <c r="J361" s="165">
        <f t="shared" ca="1" si="130"/>
        <v>0</v>
      </c>
      <c r="K361" s="165">
        <f t="shared" ca="1" si="131"/>
        <v>0</v>
      </c>
      <c r="L361" s="165">
        <f t="shared" ca="1" si="132"/>
        <v>0</v>
      </c>
      <c r="M361" s="165">
        <f t="shared" ca="1" si="133"/>
        <v>0</v>
      </c>
      <c r="N361" s="165">
        <f t="shared" ca="1" si="134"/>
        <v>0</v>
      </c>
      <c r="O361" s="165">
        <f t="shared" ca="1" si="135"/>
        <v>0</v>
      </c>
      <c r="P361" s="165">
        <f t="shared" ca="1" si="136"/>
        <v>0</v>
      </c>
      <c r="Q361" s="165">
        <f t="shared" ca="1" si="137"/>
        <v>0</v>
      </c>
      <c r="R361" s="165">
        <f t="shared" ca="1" si="138"/>
        <v>0</v>
      </c>
      <c r="S361" s="165" t="str">
        <f t="shared" ca="1" si="139"/>
        <v/>
      </c>
      <c r="T361" s="168">
        <f t="shared" ca="1" si="144"/>
        <v>0</v>
      </c>
      <c r="U361" s="168">
        <f t="shared" ca="1" si="145"/>
        <v>0</v>
      </c>
      <c r="V361" s="168">
        <f t="shared" ca="1" si="146"/>
        <v>0</v>
      </c>
      <c r="W361" s="168">
        <f t="shared" ca="1" si="147"/>
        <v>0</v>
      </c>
      <c r="X361" s="165">
        <f t="shared" si="140"/>
        <v>15</v>
      </c>
      <c r="Y361" s="165" t="str">
        <f t="shared" ca="1" si="148"/>
        <v>,  - Moorcroft 2/1/2018</v>
      </c>
      <c r="Z361" s="165" t="str">
        <f t="shared" ca="1" si="149"/>
        <v>R</v>
      </c>
      <c r="AA361" s="225" t="str">
        <f>Season_Summary!$P$1</f>
        <v>2A BB</v>
      </c>
    </row>
    <row r="362" spans="1:27" x14ac:dyDescent="0.2">
      <c r="A362" s="165" t="str">
        <f t="shared" ca="1" si="141"/>
        <v xml:space="preserve">, </v>
      </c>
      <c r="B362" s="165" t="str">
        <f>Roster!$B$1</f>
        <v>Upton</v>
      </c>
      <c r="C362" s="165" t="str">
        <f t="shared" ca="1" si="142"/>
        <v>Moorcroft</v>
      </c>
      <c r="D362" s="175">
        <f t="shared" ca="1" si="143"/>
        <v>43132</v>
      </c>
      <c r="E362" s="165">
        <f t="shared" ca="1" si="125"/>
        <v>0</v>
      </c>
      <c r="F362" s="165">
        <f t="shared" ca="1" si="126"/>
        <v>0</v>
      </c>
      <c r="G362" s="165">
        <f t="shared" ca="1" si="127"/>
        <v>0</v>
      </c>
      <c r="H362" s="165">
        <f t="shared" ca="1" si="128"/>
        <v>0</v>
      </c>
      <c r="I362" s="165">
        <f t="shared" ca="1" si="129"/>
        <v>0</v>
      </c>
      <c r="J362" s="165">
        <f t="shared" ca="1" si="130"/>
        <v>0</v>
      </c>
      <c r="K362" s="165">
        <f t="shared" ca="1" si="131"/>
        <v>0</v>
      </c>
      <c r="L362" s="165">
        <f t="shared" ca="1" si="132"/>
        <v>0</v>
      </c>
      <c r="M362" s="165">
        <f t="shared" ca="1" si="133"/>
        <v>0</v>
      </c>
      <c r="N362" s="165">
        <f t="shared" ca="1" si="134"/>
        <v>0</v>
      </c>
      <c r="O362" s="165">
        <f t="shared" ca="1" si="135"/>
        <v>0</v>
      </c>
      <c r="P362" s="165">
        <f t="shared" ca="1" si="136"/>
        <v>0</v>
      </c>
      <c r="Q362" s="165">
        <f t="shared" ca="1" si="137"/>
        <v>0</v>
      </c>
      <c r="R362" s="165">
        <f t="shared" ca="1" si="138"/>
        <v>0</v>
      </c>
      <c r="S362" s="165" t="str">
        <f t="shared" ca="1" si="139"/>
        <v/>
      </c>
      <c r="T362" s="168">
        <f t="shared" ca="1" si="144"/>
        <v>0</v>
      </c>
      <c r="U362" s="168">
        <f t="shared" ca="1" si="145"/>
        <v>0</v>
      </c>
      <c r="V362" s="168">
        <f t="shared" ca="1" si="146"/>
        <v>0</v>
      </c>
      <c r="W362" s="168">
        <f t="shared" ca="1" si="147"/>
        <v>0</v>
      </c>
      <c r="X362" s="165">
        <f t="shared" si="140"/>
        <v>15</v>
      </c>
      <c r="Y362" s="165" t="str">
        <f t="shared" ca="1" si="148"/>
        <v>,  - Moorcroft 2/1/2018</v>
      </c>
      <c r="Z362" s="165" t="str">
        <f t="shared" ca="1" si="149"/>
        <v>R</v>
      </c>
      <c r="AA362" s="225" t="str">
        <f>Season_Summary!$P$1</f>
        <v>2A BB</v>
      </c>
    </row>
    <row r="363" spans="1:27" x14ac:dyDescent="0.2">
      <c r="A363" s="165" t="str">
        <f t="shared" ca="1" si="141"/>
        <v xml:space="preserve">, </v>
      </c>
      <c r="B363" s="165" t="str">
        <f>Roster!$B$1</f>
        <v>Upton</v>
      </c>
      <c r="C363" s="165" t="str">
        <f t="shared" ca="1" si="142"/>
        <v>Moorcroft</v>
      </c>
      <c r="D363" s="175">
        <f t="shared" ca="1" si="143"/>
        <v>43132</v>
      </c>
      <c r="E363" s="165">
        <f t="shared" ca="1" si="125"/>
        <v>0</v>
      </c>
      <c r="F363" s="165">
        <f t="shared" ca="1" si="126"/>
        <v>0</v>
      </c>
      <c r="G363" s="165">
        <f t="shared" ca="1" si="127"/>
        <v>0</v>
      </c>
      <c r="H363" s="165">
        <f t="shared" ca="1" si="128"/>
        <v>0</v>
      </c>
      <c r="I363" s="165">
        <f t="shared" ca="1" si="129"/>
        <v>0</v>
      </c>
      <c r="J363" s="165">
        <f t="shared" ca="1" si="130"/>
        <v>0</v>
      </c>
      <c r="K363" s="165">
        <f t="shared" ca="1" si="131"/>
        <v>0</v>
      </c>
      <c r="L363" s="165">
        <f t="shared" ca="1" si="132"/>
        <v>0</v>
      </c>
      <c r="M363" s="165">
        <f t="shared" ca="1" si="133"/>
        <v>0</v>
      </c>
      <c r="N363" s="165">
        <f t="shared" ca="1" si="134"/>
        <v>0</v>
      </c>
      <c r="O363" s="165">
        <f t="shared" ca="1" si="135"/>
        <v>0</v>
      </c>
      <c r="P363" s="165">
        <f t="shared" ca="1" si="136"/>
        <v>0</v>
      </c>
      <c r="Q363" s="165">
        <f t="shared" ca="1" si="137"/>
        <v>0</v>
      </c>
      <c r="R363" s="165">
        <f t="shared" ca="1" si="138"/>
        <v>0</v>
      </c>
      <c r="S363" s="165" t="str">
        <f t="shared" ca="1" si="139"/>
        <v/>
      </c>
      <c r="T363" s="168">
        <f t="shared" ca="1" si="144"/>
        <v>0</v>
      </c>
      <c r="U363" s="168">
        <f t="shared" ca="1" si="145"/>
        <v>0</v>
      </c>
      <c r="V363" s="168">
        <f t="shared" ca="1" si="146"/>
        <v>0</v>
      </c>
      <c r="W363" s="168">
        <f t="shared" ca="1" si="147"/>
        <v>0</v>
      </c>
      <c r="X363" s="165">
        <f t="shared" si="140"/>
        <v>15</v>
      </c>
      <c r="Y363" s="165" t="str">
        <f t="shared" ca="1" si="148"/>
        <v>,  - Moorcroft 2/1/2018</v>
      </c>
      <c r="Z363" s="165" t="str">
        <f t="shared" ca="1" si="149"/>
        <v>R</v>
      </c>
      <c r="AA363" s="225" t="str">
        <f>Season_Summary!$P$1</f>
        <v>2A BB</v>
      </c>
    </row>
    <row r="364" spans="1:27" x14ac:dyDescent="0.2">
      <c r="A364" s="165" t="str">
        <f t="shared" ca="1" si="141"/>
        <v xml:space="preserve">, </v>
      </c>
      <c r="B364" s="165" t="str">
        <f>Roster!$B$1</f>
        <v>Upton</v>
      </c>
      <c r="C364" s="165" t="str">
        <f t="shared" ca="1" si="142"/>
        <v>Moorcroft</v>
      </c>
      <c r="D364" s="175">
        <f t="shared" ca="1" si="143"/>
        <v>43132</v>
      </c>
      <c r="E364" s="165">
        <f t="shared" ca="1" si="125"/>
        <v>0</v>
      </c>
      <c r="F364" s="165">
        <f t="shared" ca="1" si="126"/>
        <v>0</v>
      </c>
      <c r="G364" s="165">
        <f t="shared" ca="1" si="127"/>
        <v>0</v>
      </c>
      <c r="H364" s="165">
        <f t="shared" ca="1" si="128"/>
        <v>0</v>
      </c>
      <c r="I364" s="165">
        <f t="shared" ca="1" si="129"/>
        <v>0</v>
      </c>
      <c r="J364" s="165">
        <f t="shared" ca="1" si="130"/>
        <v>0</v>
      </c>
      <c r="K364" s="165">
        <f t="shared" ca="1" si="131"/>
        <v>0</v>
      </c>
      <c r="L364" s="165">
        <f t="shared" ca="1" si="132"/>
        <v>0</v>
      </c>
      <c r="M364" s="165">
        <f t="shared" ca="1" si="133"/>
        <v>0</v>
      </c>
      <c r="N364" s="165">
        <f t="shared" ca="1" si="134"/>
        <v>0</v>
      </c>
      <c r="O364" s="165">
        <f t="shared" ca="1" si="135"/>
        <v>0</v>
      </c>
      <c r="P364" s="165">
        <f t="shared" ca="1" si="136"/>
        <v>0</v>
      </c>
      <c r="Q364" s="165">
        <f t="shared" ca="1" si="137"/>
        <v>0</v>
      </c>
      <c r="R364" s="165">
        <f t="shared" ca="1" si="138"/>
        <v>0</v>
      </c>
      <c r="S364" s="165" t="str">
        <f t="shared" ca="1" si="139"/>
        <v/>
      </c>
      <c r="T364" s="168">
        <f t="shared" ca="1" si="144"/>
        <v>0</v>
      </c>
      <c r="U364" s="168">
        <f t="shared" ca="1" si="145"/>
        <v>0</v>
      </c>
      <c r="V364" s="168">
        <f t="shared" ca="1" si="146"/>
        <v>0</v>
      </c>
      <c r="W364" s="168">
        <f t="shared" ca="1" si="147"/>
        <v>0</v>
      </c>
      <c r="X364" s="165">
        <f t="shared" si="140"/>
        <v>15</v>
      </c>
      <c r="Y364" s="165" t="str">
        <f t="shared" ca="1" si="148"/>
        <v>,  - Moorcroft 2/1/2018</v>
      </c>
      <c r="Z364" s="165" t="str">
        <f t="shared" ca="1" si="149"/>
        <v>R</v>
      </c>
      <c r="AA364" s="225" t="str">
        <f>Season_Summary!$P$1</f>
        <v>2A BB</v>
      </c>
    </row>
    <row r="365" spans="1:27" x14ac:dyDescent="0.2">
      <c r="A365" s="165" t="str">
        <f t="shared" ca="1" si="141"/>
        <v xml:space="preserve">, </v>
      </c>
      <c r="B365" s="165" t="str">
        <f>Roster!$B$1</f>
        <v>Upton</v>
      </c>
      <c r="C365" s="165" t="str">
        <f t="shared" ca="1" si="142"/>
        <v>Moorcroft</v>
      </c>
      <c r="D365" s="175">
        <f t="shared" ca="1" si="143"/>
        <v>43132</v>
      </c>
      <c r="E365" s="165">
        <f t="shared" ca="1" si="125"/>
        <v>0</v>
      </c>
      <c r="F365" s="165">
        <f t="shared" ca="1" si="126"/>
        <v>0</v>
      </c>
      <c r="G365" s="165">
        <f t="shared" ca="1" si="127"/>
        <v>0</v>
      </c>
      <c r="H365" s="165">
        <f t="shared" ca="1" si="128"/>
        <v>0</v>
      </c>
      <c r="I365" s="165">
        <f t="shared" ca="1" si="129"/>
        <v>0</v>
      </c>
      <c r="J365" s="165">
        <f t="shared" ca="1" si="130"/>
        <v>0</v>
      </c>
      <c r="K365" s="165">
        <f t="shared" ca="1" si="131"/>
        <v>0</v>
      </c>
      <c r="L365" s="165">
        <f t="shared" ca="1" si="132"/>
        <v>0</v>
      </c>
      <c r="M365" s="165">
        <f t="shared" ca="1" si="133"/>
        <v>0</v>
      </c>
      <c r="N365" s="165">
        <f t="shared" ca="1" si="134"/>
        <v>0</v>
      </c>
      <c r="O365" s="165">
        <f t="shared" ca="1" si="135"/>
        <v>0</v>
      </c>
      <c r="P365" s="165">
        <f t="shared" ca="1" si="136"/>
        <v>0</v>
      </c>
      <c r="Q365" s="165">
        <f t="shared" ca="1" si="137"/>
        <v>0</v>
      </c>
      <c r="R365" s="165">
        <f t="shared" ca="1" si="138"/>
        <v>0</v>
      </c>
      <c r="S365" s="165" t="str">
        <f t="shared" ca="1" si="139"/>
        <v/>
      </c>
      <c r="T365" s="168">
        <f t="shared" ca="1" si="144"/>
        <v>0</v>
      </c>
      <c r="U365" s="168">
        <f t="shared" ca="1" si="145"/>
        <v>0</v>
      </c>
      <c r="V365" s="168">
        <f t="shared" ca="1" si="146"/>
        <v>0</v>
      </c>
      <c r="W365" s="168">
        <f t="shared" ca="1" si="147"/>
        <v>0</v>
      </c>
      <c r="X365" s="165">
        <f t="shared" si="140"/>
        <v>15</v>
      </c>
      <c r="Y365" s="165" t="str">
        <f t="shared" ca="1" si="148"/>
        <v>,  - Moorcroft 2/1/2018</v>
      </c>
      <c r="Z365" s="165" t="str">
        <f t="shared" ca="1" si="149"/>
        <v>R</v>
      </c>
      <c r="AA365" s="225" t="str">
        <f>Season_Summary!$P$1</f>
        <v>2A BB</v>
      </c>
    </row>
    <row r="366" spans="1:27" x14ac:dyDescent="0.2">
      <c r="A366" s="165" t="str">
        <f t="shared" ca="1" si="141"/>
        <v xml:space="preserve">Team, </v>
      </c>
      <c r="B366" s="165" t="str">
        <f>Roster!$B$1</f>
        <v>Upton</v>
      </c>
      <c r="C366" s="165" t="str">
        <f t="shared" ca="1" si="142"/>
        <v>Moorcroft</v>
      </c>
      <c r="D366" s="175">
        <f t="shared" ca="1" si="143"/>
        <v>43132</v>
      </c>
      <c r="E366" s="165">
        <f t="shared" ca="1" si="125"/>
        <v>1</v>
      </c>
      <c r="F366" s="165">
        <f t="shared" ca="1" si="126"/>
        <v>0</v>
      </c>
      <c r="G366" s="165">
        <f t="shared" ca="1" si="127"/>
        <v>0</v>
      </c>
      <c r="H366" s="165">
        <f t="shared" ca="1" si="128"/>
        <v>0</v>
      </c>
      <c r="I366" s="165">
        <f t="shared" ca="1" si="129"/>
        <v>0</v>
      </c>
      <c r="J366" s="165">
        <f t="shared" ca="1" si="130"/>
        <v>0</v>
      </c>
      <c r="K366" s="165">
        <f t="shared" ca="1" si="131"/>
        <v>0</v>
      </c>
      <c r="L366" s="165">
        <f t="shared" ca="1" si="132"/>
        <v>0</v>
      </c>
      <c r="M366" s="165">
        <f t="shared" ca="1" si="133"/>
        <v>2</v>
      </c>
      <c r="N366" s="165">
        <f t="shared" ca="1" si="134"/>
        <v>0</v>
      </c>
      <c r="O366" s="165">
        <f t="shared" ca="1" si="135"/>
        <v>0</v>
      </c>
      <c r="P366" s="165">
        <f t="shared" ca="1" si="136"/>
        <v>0</v>
      </c>
      <c r="Q366" s="165">
        <f t="shared" ca="1" si="137"/>
        <v>0</v>
      </c>
      <c r="R366" s="165">
        <f t="shared" ca="1" si="138"/>
        <v>0</v>
      </c>
      <c r="S366" s="165" t="str">
        <f t="shared" ca="1" si="139"/>
        <v/>
      </c>
      <c r="T366" s="168">
        <f t="shared" ca="1" si="144"/>
        <v>0</v>
      </c>
      <c r="U366" s="168">
        <f t="shared" ca="1" si="145"/>
        <v>0</v>
      </c>
      <c r="V366" s="168">
        <f t="shared" ca="1" si="146"/>
        <v>0</v>
      </c>
      <c r="W366" s="168">
        <f t="shared" ca="1" si="147"/>
        <v>0</v>
      </c>
      <c r="X366" s="165">
        <f t="shared" si="140"/>
        <v>15</v>
      </c>
      <c r="Y366" s="165" t="str">
        <f t="shared" ca="1" si="148"/>
        <v>Team,  - Moorcroft 2/1/2018</v>
      </c>
      <c r="Z366" s="165" t="str">
        <f t="shared" ca="1" si="149"/>
        <v>R</v>
      </c>
      <c r="AA366" s="225" t="str">
        <f>Season_Summary!$P$1</f>
        <v>2A BB</v>
      </c>
    </row>
    <row r="367" spans="1:27" x14ac:dyDescent="0.2">
      <c r="A367" s="165" t="str">
        <f t="shared" ca="1" si="141"/>
        <v>Payton Watt, 24</v>
      </c>
      <c r="B367" s="165" t="str">
        <f>Roster!$B$1</f>
        <v>Upton</v>
      </c>
      <c r="C367" s="165" t="str">
        <f t="shared" ca="1" si="142"/>
        <v>Tongue River</v>
      </c>
      <c r="D367" s="175">
        <f t="shared" ca="1" si="143"/>
        <v>43133</v>
      </c>
      <c r="E367" s="165">
        <f t="shared" ca="1" si="125"/>
        <v>1</v>
      </c>
      <c r="F367" s="165">
        <f t="shared" ca="1" si="126"/>
        <v>4</v>
      </c>
      <c r="G367" s="165">
        <f t="shared" ca="1" si="127"/>
        <v>11</v>
      </c>
      <c r="H367" s="165">
        <f t="shared" ca="1" si="128"/>
        <v>4</v>
      </c>
      <c r="I367" s="165">
        <f t="shared" ca="1" si="129"/>
        <v>4</v>
      </c>
      <c r="J367" s="165">
        <f t="shared" ca="1" si="130"/>
        <v>1</v>
      </c>
      <c r="K367" s="165">
        <f t="shared" ca="1" si="131"/>
        <v>1</v>
      </c>
      <c r="L367" s="165">
        <f t="shared" ca="1" si="132"/>
        <v>2</v>
      </c>
      <c r="M367" s="165">
        <f t="shared" ca="1" si="133"/>
        <v>5</v>
      </c>
      <c r="N367" s="165">
        <f t="shared" ca="1" si="134"/>
        <v>2</v>
      </c>
      <c r="O367" s="165">
        <f t="shared" ca="1" si="135"/>
        <v>0</v>
      </c>
      <c r="P367" s="165">
        <f t="shared" ca="1" si="136"/>
        <v>0</v>
      </c>
      <c r="Q367" s="165">
        <f t="shared" ca="1" si="137"/>
        <v>2</v>
      </c>
      <c r="R367" s="165">
        <f t="shared" ca="1" si="138"/>
        <v>2</v>
      </c>
      <c r="S367" s="165">
        <f t="shared" ca="1" si="139"/>
        <v>21</v>
      </c>
      <c r="T367" s="168">
        <f t="shared" ca="1" si="144"/>
        <v>0.36363636363636365</v>
      </c>
      <c r="U367" s="168">
        <f t="shared" ca="1" si="145"/>
        <v>0</v>
      </c>
      <c r="V367" s="168">
        <f t="shared" ca="1" si="146"/>
        <v>0</v>
      </c>
      <c r="W367" s="168">
        <f t="shared" ca="1" si="147"/>
        <v>0.53333333333333333</v>
      </c>
      <c r="X367" s="165">
        <f t="shared" si="140"/>
        <v>16</v>
      </c>
      <c r="Y367" s="165" t="str">
        <f t="shared" ca="1" si="148"/>
        <v>Payton Watt, 24 - Tongue River 2/2/2018</v>
      </c>
      <c r="Z367" s="165" t="str">
        <f t="shared" ca="1" si="149"/>
        <v>R</v>
      </c>
      <c r="AA367" s="225" t="str">
        <f>Season_Summary!$P$1</f>
        <v>2A BB</v>
      </c>
    </row>
    <row r="368" spans="1:27" x14ac:dyDescent="0.2">
      <c r="A368" s="165" t="str">
        <f t="shared" ca="1" si="141"/>
        <v>Dillon Barritt, 20</v>
      </c>
      <c r="B368" s="165" t="str">
        <f>Roster!$B$1</f>
        <v>Upton</v>
      </c>
      <c r="C368" s="165" t="str">
        <f t="shared" ca="1" si="142"/>
        <v>Tongue River</v>
      </c>
      <c r="D368" s="175">
        <f t="shared" ca="1" si="143"/>
        <v>43133</v>
      </c>
      <c r="E368" s="165">
        <f t="shared" ca="1" si="125"/>
        <v>1</v>
      </c>
      <c r="F368" s="165">
        <f t="shared" ca="1" si="126"/>
        <v>0</v>
      </c>
      <c r="G368" s="165">
        <f t="shared" ca="1" si="127"/>
        <v>6</v>
      </c>
      <c r="H368" s="165">
        <f t="shared" ca="1" si="128"/>
        <v>4</v>
      </c>
      <c r="I368" s="165">
        <f t="shared" ca="1" si="129"/>
        <v>6</v>
      </c>
      <c r="J368" s="165">
        <f t="shared" ca="1" si="130"/>
        <v>0</v>
      </c>
      <c r="K368" s="165">
        <f t="shared" ca="1" si="131"/>
        <v>0</v>
      </c>
      <c r="L368" s="165">
        <f t="shared" ca="1" si="132"/>
        <v>1</v>
      </c>
      <c r="M368" s="165">
        <f t="shared" ca="1" si="133"/>
        <v>2</v>
      </c>
      <c r="N368" s="165">
        <f t="shared" ca="1" si="134"/>
        <v>4</v>
      </c>
      <c r="O368" s="165">
        <f t="shared" ca="1" si="135"/>
        <v>1</v>
      </c>
      <c r="P368" s="165">
        <f t="shared" ca="1" si="136"/>
        <v>0</v>
      </c>
      <c r="Q368" s="165">
        <f t="shared" ca="1" si="137"/>
        <v>1</v>
      </c>
      <c r="R368" s="165">
        <f t="shared" ca="1" si="138"/>
        <v>2</v>
      </c>
      <c r="S368" s="165">
        <f t="shared" ca="1" si="139"/>
        <v>8</v>
      </c>
      <c r="T368" s="168">
        <f t="shared" ca="1" si="144"/>
        <v>0</v>
      </c>
      <c r="U368" s="168">
        <f t="shared" ca="1" si="145"/>
        <v>0.66666666666666663</v>
      </c>
      <c r="V368" s="168">
        <f t="shared" ca="1" si="146"/>
        <v>0</v>
      </c>
      <c r="W368" s="168">
        <f t="shared" ca="1" si="147"/>
        <v>0.33333333333333331</v>
      </c>
      <c r="X368" s="165">
        <f t="shared" si="140"/>
        <v>16</v>
      </c>
      <c r="Y368" s="165" t="str">
        <f t="shared" ca="1" si="148"/>
        <v>Dillon Barritt, 20 - Tongue River 2/2/2018</v>
      </c>
      <c r="Z368" s="165" t="str">
        <f t="shared" ca="1" si="149"/>
        <v>R</v>
      </c>
      <c r="AA368" s="225" t="str">
        <f>Season_Summary!$P$1</f>
        <v>2A BB</v>
      </c>
    </row>
    <row r="369" spans="1:27" x14ac:dyDescent="0.2">
      <c r="A369" s="165" t="str">
        <f t="shared" ca="1" si="141"/>
        <v>Dawson Butts, 14</v>
      </c>
      <c r="B369" s="165" t="str">
        <f>Roster!$B$1</f>
        <v>Upton</v>
      </c>
      <c r="C369" s="165" t="str">
        <f t="shared" ca="1" si="142"/>
        <v>Tongue River</v>
      </c>
      <c r="D369" s="175">
        <f t="shared" ca="1" si="143"/>
        <v>43133</v>
      </c>
      <c r="E369" s="165">
        <f t="shared" ca="1" si="125"/>
        <v>1</v>
      </c>
      <c r="F369" s="165">
        <f t="shared" ca="1" si="126"/>
        <v>0</v>
      </c>
      <c r="G369" s="165">
        <f t="shared" ca="1" si="127"/>
        <v>0</v>
      </c>
      <c r="H369" s="165">
        <f t="shared" ca="1" si="128"/>
        <v>1</v>
      </c>
      <c r="I369" s="165">
        <f t="shared" ca="1" si="129"/>
        <v>2</v>
      </c>
      <c r="J369" s="165">
        <f t="shared" ca="1" si="130"/>
        <v>1</v>
      </c>
      <c r="K369" s="165">
        <f t="shared" ca="1" si="131"/>
        <v>6</v>
      </c>
      <c r="L369" s="165">
        <f t="shared" ca="1" si="132"/>
        <v>1</v>
      </c>
      <c r="M369" s="165">
        <f t="shared" ca="1" si="133"/>
        <v>2</v>
      </c>
      <c r="N369" s="165">
        <f t="shared" ca="1" si="134"/>
        <v>7</v>
      </c>
      <c r="O369" s="165">
        <f t="shared" ca="1" si="135"/>
        <v>4</v>
      </c>
      <c r="P369" s="165">
        <f t="shared" ca="1" si="136"/>
        <v>0</v>
      </c>
      <c r="Q369" s="165">
        <f t="shared" ca="1" si="137"/>
        <v>0</v>
      </c>
      <c r="R369" s="165">
        <f t="shared" ca="1" si="138"/>
        <v>2</v>
      </c>
      <c r="S369" s="165">
        <f t="shared" ca="1" si="139"/>
        <v>3</v>
      </c>
      <c r="T369" s="168">
        <f t="shared" ca="1" si="144"/>
        <v>0</v>
      </c>
      <c r="U369" s="168">
        <f t="shared" ca="1" si="145"/>
        <v>0</v>
      </c>
      <c r="V369" s="168">
        <f t="shared" ca="1" si="146"/>
        <v>0.16666666666666666</v>
      </c>
      <c r="W369" s="168">
        <f t="shared" ca="1" si="147"/>
        <v>0</v>
      </c>
      <c r="X369" s="165">
        <f t="shared" si="140"/>
        <v>16</v>
      </c>
      <c r="Y369" s="165" t="str">
        <f t="shared" ca="1" si="148"/>
        <v>Dawson Butts, 14 - Tongue River 2/2/2018</v>
      </c>
      <c r="Z369" s="165" t="str">
        <f t="shared" ca="1" si="149"/>
        <v>R</v>
      </c>
      <c r="AA369" s="225" t="str">
        <f>Season_Summary!$P$1</f>
        <v>2A BB</v>
      </c>
    </row>
    <row r="370" spans="1:27" x14ac:dyDescent="0.2">
      <c r="A370" s="165" t="str">
        <f t="shared" ca="1" si="141"/>
        <v>Jayden Caylor, 12</v>
      </c>
      <c r="B370" s="165" t="str">
        <f>Roster!$B$1</f>
        <v>Upton</v>
      </c>
      <c r="C370" s="165" t="str">
        <f t="shared" ca="1" si="142"/>
        <v>Tongue River</v>
      </c>
      <c r="D370" s="175">
        <f t="shared" ca="1" si="143"/>
        <v>43133</v>
      </c>
      <c r="E370" s="165">
        <f t="shared" ca="1" si="125"/>
        <v>0</v>
      </c>
      <c r="F370" s="165">
        <f t="shared" ca="1" si="126"/>
        <v>0</v>
      </c>
      <c r="G370" s="165">
        <f t="shared" ca="1" si="127"/>
        <v>0</v>
      </c>
      <c r="H370" s="165">
        <f t="shared" ca="1" si="128"/>
        <v>0</v>
      </c>
      <c r="I370" s="165">
        <f t="shared" ca="1" si="129"/>
        <v>0</v>
      </c>
      <c r="J370" s="165">
        <f t="shared" ca="1" si="130"/>
        <v>0</v>
      </c>
      <c r="K370" s="165">
        <f t="shared" ca="1" si="131"/>
        <v>0</v>
      </c>
      <c r="L370" s="165">
        <f t="shared" ca="1" si="132"/>
        <v>0</v>
      </c>
      <c r="M370" s="165">
        <f t="shared" ca="1" si="133"/>
        <v>0</v>
      </c>
      <c r="N370" s="165">
        <f t="shared" ca="1" si="134"/>
        <v>0</v>
      </c>
      <c r="O370" s="165">
        <f t="shared" ca="1" si="135"/>
        <v>0</v>
      </c>
      <c r="P370" s="165">
        <f t="shared" ca="1" si="136"/>
        <v>0</v>
      </c>
      <c r="Q370" s="165">
        <f t="shared" ca="1" si="137"/>
        <v>0</v>
      </c>
      <c r="R370" s="165">
        <f t="shared" ca="1" si="138"/>
        <v>0</v>
      </c>
      <c r="S370" s="165" t="str">
        <f t="shared" ca="1" si="139"/>
        <v/>
      </c>
      <c r="T370" s="168">
        <f t="shared" ca="1" si="144"/>
        <v>0</v>
      </c>
      <c r="U370" s="168">
        <f t="shared" ca="1" si="145"/>
        <v>0</v>
      </c>
      <c r="V370" s="168">
        <f t="shared" ca="1" si="146"/>
        <v>0</v>
      </c>
      <c r="W370" s="168">
        <f t="shared" ca="1" si="147"/>
        <v>0</v>
      </c>
      <c r="X370" s="165">
        <f t="shared" si="140"/>
        <v>16</v>
      </c>
      <c r="Y370" s="165" t="str">
        <f t="shared" ca="1" si="148"/>
        <v>Jayden Caylor, 12 - Tongue River 2/2/2018</v>
      </c>
      <c r="Z370" s="165" t="str">
        <f t="shared" ca="1" si="149"/>
        <v>R</v>
      </c>
      <c r="AA370" s="225" t="str">
        <f>Season_Summary!$P$1</f>
        <v>2A BB</v>
      </c>
    </row>
    <row r="371" spans="1:27" x14ac:dyDescent="0.2">
      <c r="A371" s="165" t="str">
        <f t="shared" ca="1" si="141"/>
        <v>Clayton Louderback, 23</v>
      </c>
      <c r="B371" s="165" t="str">
        <f>Roster!$B$1</f>
        <v>Upton</v>
      </c>
      <c r="C371" s="165" t="str">
        <f t="shared" ca="1" si="142"/>
        <v>Tongue River</v>
      </c>
      <c r="D371" s="175">
        <f t="shared" ca="1" si="143"/>
        <v>43133</v>
      </c>
      <c r="E371" s="165">
        <f t="shared" ca="1" si="125"/>
        <v>1</v>
      </c>
      <c r="F371" s="165">
        <f t="shared" ca="1" si="126"/>
        <v>0</v>
      </c>
      <c r="G371" s="165">
        <f t="shared" ca="1" si="127"/>
        <v>0</v>
      </c>
      <c r="H371" s="165">
        <f t="shared" ca="1" si="128"/>
        <v>11</v>
      </c>
      <c r="I371" s="165">
        <f t="shared" ca="1" si="129"/>
        <v>16</v>
      </c>
      <c r="J371" s="165">
        <f t="shared" ca="1" si="130"/>
        <v>3</v>
      </c>
      <c r="K371" s="165">
        <f t="shared" ca="1" si="131"/>
        <v>5</v>
      </c>
      <c r="L371" s="165">
        <f t="shared" ca="1" si="132"/>
        <v>4</v>
      </c>
      <c r="M371" s="165">
        <f t="shared" ca="1" si="133"/>
        <v>4</v>
      </c>
      <c r="N371" s="165">
        <f t="shared" ca="1" si="134"/>
        <v>5</v>
      </c>
      <c r="O371" s="165">
        <f t="shared" ca="1" si="135"/>
        <v>5</v>
      </c>
      <c r="P371" s="165">
        <f t="shared" ca="1" si="136"/>
        <v>1</v>
      </c>
      <c r="Q371" s="165">
        <f t="shared" ca="1" si="137"/>
        <v>6</v>
      </c>
      <c r="R371" s="165">
        <f t="shared" ca="1" si="138"/>
        <v>2</v>
      </c>
      <c r="S371" s="165">
        <f t="shared" ca="1" si="139"/>
        <v>25</v>
      </c>
      <c r="T371" s="168">
        <f t="shared" ca="1" si="144"/>
        <v>0</v>
      </c>
      <c r="U371" s="168">
        <f t="shared" ca="1" si="145"/>
        <v>0.6875</v>
      </c>
      <c r="V371" s="168">
        <f t="shared" ca="1" si="146"/>
        <v>0.6</v>
      </c>
      <c r="W371" s="168">
        <f t="shared" ca="1" si="147"/>
        <v>0.6875</v>
      </c>
      <c r="X371" s="165">
        <f t="shared" si="140"/>
        <v>16</v>
      </c>
      <c r="Y371" s="165" t="str">
        <f t="shared" ca="1" si="148"/>
        <v>Clayton Louderback, 23 - Tongue River 2/2/2018</v>
      </c>
      <c r="Z371" s="165" t="str">
        <f t="shared" ca="1" si="149"/>
        <v>R</v>
      </c>
      <c r="AA371" s="225" t="str">
        <f>Season_Summary!$P$1</f>
        <v>2A BB</v>
      </c>
    </row>
    <row r="372" spans="1:27" x14ac:dyDescent="0.2">
      <c r="A372" s="165" t="str">
        <f t="shared" ca="1" si="141"/>
        <v>Jess Claycomb, 10</v>
      </c>
      <c r="B372" s="165" t="str">
        <f>Roster!$B$1</f>
        <v>Upton</v>
      </c>
      <c r="C372" s="165" t="str">
        <f t="shared" ca="1" si="142"/>
        <v>Tongue River</v>
      </c>
      <c r="D372" s="175">
        <f t="shared" ca="1" si="143"/>
        <v>43133</v>
      </c>
      <c r="E372" s="165">
        <f t="shared" ca="1" si="125"/>
        <v>1</v>
      </c>
      <c r="F372" s="165">
        <f t="shared" ca="1" si="126"/>
        <v>1</v>
      </c>
      <c r="G372" s="165">
        <f t="shared" ca="1" si="127"/>
        <v>2</v>
      </c>
      <c r="H372" s="165">
        <f t="shared" ca="1" si="128"/>
        <v>7</v>
      </c>
      <c r="I372" s="165">
        <f t="shared" ca="1" si="129"/>
        <v>8</v>
      </c>
      <c r="J372" s="165">
        <f t="shared" ca="1" si="130"/>
        <v>0</v>
      </c>
      <c r="K372" s="165">
        <f t="shared" ca="1" si="131"/>
        <v>0</v>
      </c>
      <c r="L372" s="165">
        <f t="shared" ca="1" si="132"/>
        <v>1</v>
      </c>
      <c r="M372" s="165">
        <f t="shared" ca="1" si="133"/>
        <v>5</v>
      </c>
      <c r="N372" s="165">
        <f t="shared" ca="1" si="134"/>
        <v>5</v>
      </c>
      <c r="O372" s="165">
        <f t="shared" ca="1" si="135"/>
        <v>2</v>
      </c>
      <c r="P372" s="165">
        <f t="shared" ca="1" si="136"/>
        <v>0</v>
      </c>
      <c r="Q372" s="165">
        <f t="shared" ca="1" si="137"/>
        <v>3</v>
      </c>
      <c r="R372" s="165">
        <f t="shared" ca="1" si="138"/>
        <v>2</v>
      </c>
      <c r="S372" s="165">
        <f t="shared" ca="1" si="139"/>
        <v>17</v>
      </c>
      <c r="T372" s="168">
        <f t="shared" ca="1" si="144"/>
        <v>0</v>
      </c>
      <c r="U372" s="168">
        <f t="shared" ca="1" si="145"/>
        <v>0.875</v>
      </c>
      <c r="V372" s="168">
        <f t="shared" ca="1" si="146"/>
        <v>0</v>
      </c>
      <c r="W372" s="168">
        <f t="shared" ca="1" si="147"/>
        <v>0.8</v>
      </c>
      <c r="X372" s="165">
        <f t="shared" si="140"/>
        <v>16</v>
      </c>
      <c r="Y372" s="165" t="str">
        <f t="shared" ca="1" si="148"/>
        <v>Jess Claycomb, 10 - Tongue River 2/2/2018</v>
      </c>
      <c r="Z372" s="165" t="str">
        <f t="shared" ca="1" si="149"/>
        <v>R</v>
      </c>
      <c r="AA372" s="225" t="str">
        <f>Season_Summary!$P$1</f>
        <v>2A BB</v>
      </c>
    </row>
    <row r="373" spans="1:27" x14ac:dyDescent="0.2">
      <c r="A373" s="165" t="str">
        <f t="shared" ca="1" si="141"/>
        <v>Maxx Cowger, 4</v>
      </c>
      <c r="B373" s="165" t="str">
        <f>Roster!$B$1</f>
        <v>Upton</v>
      </c>
      <c r="C373" s="165" t="str">
        <f t="shared" ca="1" si="142"/>
        <v>Tongue River</v>
      </c>
      <c r="D373" s="175">
        <f t="shared" ca="1" si="143"/>
        <v>43133</v>
      </c>
      <c r="E373" s="165">
        <f t="shared" ca="1" si="125"/>
        <v>0</v>
      </c>
      <c r="F373" s="165">
        <f t="shared" ca="1" si="126"/>
        <v>0</v>
      </c>
      <c r="G373" s="165">
        <f t="shared" ca="1" si="127"/>
        <v>0</v>
      </c>
      <c r="H373" s="165">
        <f t="shared" ca="1" si="128"/>
        <v>0</v>
      </c>
      <c r="I373" s="165">
        <f t="shared" ca="1" si="129"/>
        <v>0</v>
      </c>
      <c r="J373" s="165">
        <f t="shared" ca="1" si="130"/>
        <v>0</v>
      </c>
      <c r="K373" s="165">
        <f t="shared" ca="1" si="131"/>
        <v>0</v>
      </c>
      <c r="L373" s="165">
        <f t="shared" ca="1" si="132"/>
        <v>0</v>
      </c>
      <c r="M373" s="165">
        <f t="shared" ca="1" si="133"/>
        <v>0</v>
      </c>
      <c r="N373" s="165">
        <f t="shared" ca="1" si="134"/>
        <v>0</v>
      </c>
      <c r="O373" s="165">
        <f t="shared" ca="1" si="135"/>
        <v>0</v>
      </c>
      <c r="P373" s="165">
        <f t="shared" ca="1" si="136"/>
        <v>0</v>
      </c>
      <c r="Q373" s="165">
        <f t="shared" ca="1" si="137"/>
        <v>0</v>
      </c>
      <c r="R373" s="165">
        <f t="shared" ca="1" si="138"/>
        <v>0</v>
      </c>
      <c r="S373" s="165" t="str">
        <f t="shared" ca="1" si="139"/>
        <v/>
      </c>
      <c r="T373" s="168">
        <f t="shared" ca="1" si="144"/>
        <v>0</v>
      </c>
      <c r="U373" s="168">
        <f t="shared" ca="1" si="145"/>
        <v>0</v>
      </c>
      <c r="V373" s="168">
        <f t="shared" ca="1" si="146"/>
        <v>0</v>
      </c>
      <c r="W373" s="168">
        <f t="shared" ca="1" si="147"/>
        <v>0</v>
      </c>
      <c r="X373" s="165">
        <f t="shared" si="140"/>
        <v>16</v>
      </c>
      <c r="Y373" s="165" t="str">
        <f t="shared" ca="1" si="148"/>
        <v>Maxx Cowger, 4 - Tongue River 2/2/2018</v>
      </c>
      <c r="Z373" s="165" t="str">
        <f t="shared" ca="1" si="149"/>
        <v>R</v>
      </c>
      <c r="AA373" s="225" t="str">
        <f>Season_Summary!$P$1</f>
        <v>2A BB</v>
      </c>
    </row>
    <row r="374" spans="1:27" x14ac:dyDescent="0.2">
      <c r="A374" s="165" t="str">
        <f t="shared" ca="1" si="141"/>
        <v>Brayden Bruce, 22</v>
      </c>
      <c r="B374" s="165" t="str">
        <f>Roster!$B$1</f>
        <v>Upton</v>
      </c>
      <c r="C374" s="165" t="str">
        <f t="shared" ca="1" si="142"/>
        <v>Tongue River</v>
      </c>
      <c r="D374" s="175">
        <f t="shared" ca="1" si="143"/>
        <v>43133</v>
      </c>
      <c r="E374" s="165">
        <f t="shared" ca="1" si="125"/>
        <v>1</v>
      </c>
      <c r="F374" s="165">
        <f t="shared" ca="1" si="126"/>
        <v>3</v>
      </c>
      <c r="G374" s="165">
        <f t="shared" ca="1" si="127"/>
        <v>4</v>
      </c>
      <c r="H374" s="165">
        <f t="shared" ca="1" si="128"/>
        <v>0</v>
      </c>
      <c r="I374" s="165">
        <f t="shared" ca="1" si="129"/>
        <v>1</v>
      </c>
      <c r="J374" s="165">
        <f t="shared" ca="1" si="130"/>
        <v>0</v>
      </c>
      <c r="K374" s="165">
        <f t="shared" ca="1" si="131"/>
        <v>0</v>
      </c>
      <c r="L374" s="165">
        <f t="shared" ca="1" si="132"/>
        <v>2</v>
      </c>
      <c r="M374" s="165">
        <f t="shared" ca="1" si="133"/>
        <v>0</v>
      </c>
      <c r="N374" s="165">
        <f t="shared" ca="1" si="134"/>
        <v>5</v>
      </c>
      <c r="O374" s="165">
        <f t="shared" ca="1" si="135"/>
        <v>1</v>
      </c>
      <c r="P374" s="165">
        <f t="shared" ca="1" si="136"/>
        <v>0</v>
      </c>
      <c r="Q374" s="165">
        <f t="shared" ca="1" si="137"/>
        <v>1</v>
      </c>
      <c r="R374" s="165">
        <f t="shared" ca="1" si="138"/>
        <v>0</v>
      </c>
      <c r="S374" s="165">
        <f t="shared" ca="1" si="139"/>
        <v>9</v>
      </c>
      <c r="T374" s="168">
        <f t="shared" ca="1" si="144"/>
        <v>0</v>
      </c>
      <c r="U374" s="168">
        <f t="shared" ca="1" si="145"/>
        <v>0</v>
      </c>
      <c r="V374" s="168">
        <f t="shared" ca="1" si="146"/>
        <v>0</v>
      </c>
      <c r="W374" s="168">
        <f t="shared" ca="1" si="147"/>
        <v>0.6</v>
      </c>
      <c r="X374" s="165">
        <f t="shared" si="140"/>
        <v>16</v>
      </c>
      <c r="Y374" s="165" t="str">
        <f t="shared" ca="1" si="148"/>
        <v>Brayden Bruce, 22 - Tongue River 2/2/2018</v>
      </c>
      <c r="Z374" s="165" t="str">
        <f t="shared" ca="1" si="149"/>
        <v>R</v>
      </c>
      <c r="AA374" s="225" t="str">
        <f>Season_Summary!$P$1</f>
        <v>2A BB</v>
      </c>
    </row>
    <row r="375" spans="1:27" x14ac:dyDescent="0.2">
      <c r="A375" s="165" t="str">
        <f t="shared" ca="1" si="141"/>
        <v>Jo Bishop, 30</v>
      </c>
      <c r="B375" s="165" t="str">
        <f>Roster!$B$1</f>
        <v>Upton</v>
      </c>
      <c r="C375" s="165" t="str">
        <f t="shared" ca="1" si="142"/>
        <v>Tongue River</v>
      </c>
      <c r="D375" s="175">
        <f t="shared" ca="1" si="143"/>
        <v>43133</v>
      </c>
      <c r="E375" s="165">
        <f t="shared" ca="1" si="125"/>
        <v>1</v>
      </c>
      <c r="F375" s="165">
        <f t="shared" ca="1" si="126"/>
        <v>0</v>
      </c>
      <c r="G375" s="165">
        <f t="shared" ca="1" si="127"/>
        <v>0</v>
      </c>
      <c r="H375" s="165">
        <f t="shared" ca="1" si="128"/>
        <v>0</v>
      </c>
      <c r="I375" s="165">
        <f t="shared" ca="1" si="129"/>
        <v>0</v>
      </c>
      <c r="J375" s="165">
        <f t="shared" ca="1" si="130"/>
        <v>0</v>
      </c>
      <c r="K375" s="165">
        <f t="shared" ca="1" si="131"/>
        <v>0</v>
      </c>
      <c r="L375" s="165">
        <f t="shared" ca="1" si="132"/>
        <v>0</v>
      </c>
      <c r="M375" s="165">
        <f t="shared" ca="1" si="133"/>
        <v>0</v>
      </c>
      <c r="N375" s="165">
        <f t="shared" ca="1" si="134"/>
        <v>0</v>
      </c>
      <c r="O375" s="165">
        <f t="shared" ca="1" si="135"/>
        <v>0</v>
      </c>
      <c r="P375" s="165">
        <f t="shared" ca="1" si="136"/>
        <v>0</v>
      </c>
      <c r="Q375" s="165">
        <f t="shared" ca="1" si="137"/>
        <v>0</v>
      </c>
      <c r="R375" s="165">
        <f t="shared" ca="1" si="138"/>
        <v>0</v>
      </c>
      <c r="S375" s="165" t="str">
        <f t="shared" ca="1" si="139"/>
        <v/>
      </c>
      <c r="T375" s="168">
        <f t="shared" ca="1" si="144"/>
        <v>0</v>
      </c>
      <c r="U375" s="168">
        <f t="shared" ca="1" si="145"/>
        <v>0</v>
      </c>
      <c r="V375" s="168">
        <f t="shared" ca="1" si="146"/>
        <v>0</v>
      </c>
      <c r="W375" s="168">
        <f t="shared" ca="1" si="147"/>
        <v>0</v>
      </c>
      <c r="X375" s="165">
        <f t="shared" si="140"/>
        <v>16</v>
      </c>
      <c r="Y375" s="165" t="str">
        <f t="shared" ca="1" si="148"/>
        <v>Jo Bishop, 30 - Tongue River 2/2/2018</v>
      </c>
      <c r="Z375" s="165" t="str">
        <f t="shared" ca="1" si="149"/>
        <v>R</v>
      </c>
      <c r="AA375" s="225" t="str">
        <f>Season_Summary!$P$1</f>
        <v>2A BB</v>
      </c>
    </row>
    <row r="376" spans="1:27" x14ac:dyDescent="0.2">
      <c r="A376" s="165" t="str">
        <f t="shared" ca="1" si="141"/>
        <v>Nolan Turner, 33</v>
      </c>
      <c r="B376" s="165" t="str">
        <f>Roster!$B$1</f>
        <v>Upton</v>
      </c>
      <c r="C376" s="165" t="str">
        <f t="shared" ca="1" si="142"/>
        <v>Tongue River</v>
      </c>
      <c r="D376" s="175">
        <f t="shared" ca="1" si="143"/>
        <v>43133</v>
      </c>
      <c r="E376" s="165">
        <f t="shared" ca="1" si="125"/>
        <v>1</v>
      </c>
      <c r="F376" s="165">
        <f t="shared" ca="1" si="126"/>
        <v>0</v>
      </c>
      <c r="G376" s="165">
        <f t="shared" ca="1" si="127"/>
        <v>0</v>
      </c>
      <c r="H376" s="165">
        <f t="shared" ca="1" si="128"/>
        <v>0</v>
      </c>
      <c r="I376" s="165">
        <f t="shared" ca="1" si="129"/>
        <v>1</v>
      </c>
      <c r="J376" s="165">
        <f t="shared" ca="1" si="130"/>
        <v>0</v>
      </c>
      <c r="K376" s="165">
        <f t="shared" ca="1" si="131"/>
        <v>0</v>
      </c>
      <c r="L376" s="165">
        <f t="shared" ca="1" si="132"/>
        <v>0</v>
      </c>
      <c r="M376" s="165">
        <f t="shared" ca="1" si="133"/>
        <v>0</v>
      </c>
      <c r="N376" s="165">
        <f t="shared" ca="1" si="134"/>
        <v>0</v>
      </c>
      <c r="O376" s="165">
        <f t="shared" ca="1" si="135"/>
        <v>0</v>
      </c>
      <c r="P376" s="165">
        <f t="shared" ca="1" si="136"/>
        <v>0</v>
      </c>
      <c r="Q376" s="165">
        <f t="shared" ca="1" si="137"/>
        <v>0</v>
      </c>
      <c r="R376" s="165">
        <f t="shared" ca="1" si="138"/>
        <v>0</v>
      </c>
      <c r="S376" s="165" t="str">
        <f t="shared" ca="1" si="139"/>
        <v/>
      </c>
      <c r="T376" s="168">
        <f t="shared" ca="1" si="144"/>
        <v>0</v>
      </c>
      <c r="U376" s="168">
        <f t="shared" ca="1" si="145"/>
        <v>0</v>
      </c>
      <c r="V376" s="168">
        <f t="shared" ca="1" si="146"/>
        <v>0</v>
      </c>
      <c r="W376" s="168">
        <f t="shared" ca="1" si="147"/>
        <v>0</v>
      </c>
      <c r="X376" s="165">
        <f t="shared" si="140"/>
        <v>16</v>
      </c>
      <c r="Y376" s="165" t="str">
        <f t="shared" ca="1" si="148"/>
        <v>Nolan Turner, 33 - Tongue River 2/2/2018</v>
      </c>
      <c r="Z376" s="165" t="str">
        <f t="shared" ca="1" si="149"/>
        <v>R</v>
      </c>
      <c r="AA376" s="225" t="str">
        <f>Season_Summary!$P$1</f>
        <v>2A BB</v>
      </c>
    </row>
    <row r="377" spans="1:27" x14ac:dyDescent="0.2">
      <c r="A377" s="165" t="str">
        <f t="shared" ca="1" si="141"/>
        <v>Robert Crawford, 32</v>
      </c>
      <c r="B377" s="165" t="str">
        <f>Roster!$B$1</f>
        <v>Upton</v>
      </c>
      <c r="C377" s="165" t="str">
        <f t="shared" ca="1" si="142"/>
        <v>Tongue River</v>
      </c>
      <c r="D377" s="175">
        <f t="shared" ca="1" si="143"/>
        <v>43133</v>
      </c>
      <c r="E377" s="165">
        <f t="shared" ca="1" si="125"/>
        <v>1</v>
      </c>
      <c r="F377" s="165">
        <f t="shared" ca="1" si="126"/>
        <v>0</v>
      </c>
      <c r="G377" s="165">
        <f t="shared" ca="1" si="127"/>
        <v>0</v>
      </c>
      <c r="H377" s="165">
        <f t="shared" ca="1" si="128"/>
        <v>0</v>
      </c>
      <c r="I377" s="165">
        <f t="shared" ca="1" si="129"/>
        <v>0</v>
      </c>
      <c r="J377" s="165">
        <f t="shared" ca="1" si="130"/>
        <v>0</v>
      </c>
      <c r="K377" s="165">
        <f t="shared" ca="1" si="131"/>
        <v>0</v>
      </c>
      <c r="L377" s="165">
        <f t="shared" ca="1" si="132"/>
        <v>0</v>
      </c>
      <c r="M377" s="165">
        <f t="shared" ca="1" si="133"/>
        <v>0</v>
      </c>
      <c r="N377" s="165">
        <f t="shared" ca="1" si="134"/>
        <v>0</v>
      </c>
      <c r="O377" s="165">
        <f t="shared" ca="1" si="135"/>
        <v>0</v>
      </c>
      <c r="P377" s="165">
        <f t="shared" ca="1" si="136"/>
        <v>0</v>
      </c>
      <c r="Q377" s="165">
        <f t="shared" ca="1" si="137"/>
        <v>0</v>
      </c>
      <c r="R377" s="165">
        <f t="shared" ca="1" si="138"/>
        <v>0</v>
      </c>
      <c r="S377" s="165" t="str">
        <f t="shared" ca="1" si="139"/>
        <v/>
      </c>
      <c r="T377" s="168">
        <f t="shared" ca="1" si="144"/>
        <v>0</v>
      </c>
      <c r="U377" s="168">
        <f t="shared" ca="1" si="145"/>
        <v>0</v>
      </c>
      <c r="V377" s="168">
        <f t="shared" ca="1" si="146"/>
        <v>0</v>
      </c>
      <c r="W377" s="168">
        <f t="shared" ca="1" si="147"/>
        <v>0</v>
      </c>
      <c r="X377" s="165">
        <f t="shared" si="140"/>
        <v>16</v>
      </c>
      <c r="Y377" s="165" t="str">
        <f t="shared" ca="1" si="148"/>
        <v>Robert Crawford, 32 - Tongue River 2/2/2018</v>
      </c>
      <c r="Z377" s="165" t="str">
        <f t="shared" ca="1" si="149"/>
        <v>R</v>
      </c>
      <c r="AA377" s="225" t="str">
        <f>Season_Summary!$P$1</f>
        <v>2A BB</v>
      </c>
    </row>
    <row r="378" spans="1:27" x14ac:dyDescent="0.2">
      <c r="A378" s="165" t="str">
        <f t="shared" ca="1" si="141"/>
        <v>Jace Bruce, 40</v>
      </c>
      <c r="B378" s="165" t="str">
        <f>Roster!$B$1</f>
        <v>Upton</v>
      </c>
      <c r="C378" s="165" t="str">
        <f t="shared" ca="1" si="142"/>
        <v>Tongue River</v>
      </c>
      <c r="D378" s="175">
        <f t="shared" ca="1" si="143"/>
        <v>43133</v>
      </c>
      <c r="E378" s="165">
        <f t="shared" ca="1" si="125"/>
        <v>0</v>
      </c>
      <c r="F378" s="165">
        <f t="shared" ca="1" si="126"/>
        <v>0</v>
      </c>
      <c r="G378" s="165">
        <f t="shared" ca="1" si="127"/>
        <v>0</v>
      </c>
      <c r="H378" s="165">
        <f t="shared" ca="1" si="128"/>
        <v>0</v>
      </c>
      <c r="I378" s="165">
        <f t="shared" ca="1" si="129"/>
        <v>0</v>
      </c>
      <c r="J378" s="165">
        <f t="shared" ca="1" si="130"/>
        <v>0</v>
      </c>
      <c r="K378" s="165">
        <f t="shared" ca="1" si="131"/>
        <v>0</v>
      </c>
      <c r="L378" s="165">
        <f t="shared" ca="1" si="132"/>
        <v>0</v>
      </c>
      <c r="M378" s="165">
        <f t="shared" ca="1" si="133"/>
        <v>0</v>
      </c>
      <c r="N378" s="165">
        <f t="shared" ca="1" si="134"/>
        <v>0</v>
      </c>
      <c r="O378" s="165">
        <f t="shared" ca="1" si="135"/>
        <v>0</v>
      </c>
      <c r="P378" s="165">
        <f t="shared" ca="1" si="136"/>
        <v>0</v>
      </c>
      <c r="Q378" s="165">
        <f t="shared" ca="1" si="137"/>
        <v>0</v>
      </c>
      <c r="R378" s="165">
        <f t="shared" ca="1" si="138"/>
        <v>0</v>
      </c>
      <c r="S378" s="165" t="str">
        <f t="shared" ca="1" si="139"/>
        <v/>
      </c>
      <c r="T378" s="168">
        <f t="shared" ca="1" si="144"/>
        <v>0</v>
      </c>
      <c r="U378" s="168">
        <f t="shared" ca="1" si="145"/>
        <v>0</v>
      </c>
      <c r="V378" s="168">
        <f t="shared" ca="1" si="146"/>
        <v>0</v>
      </c>
      <c r="W378" s="168">
        <f t="shared" ca="1" si="147"/>
        <v>0</v>
      </c>
      <c r="X378" s="165">
        <f t="shared" si="140"/>
        <v>16</v>
      </c>
      <c r="Y378" s="165" t="str">
        <f t="shared" ca="1" si="148"/>
        <v>Jace Bruce, 40 - Tongue River 2/2/2018</v>
      </c>
      <c r="Z378" s="165" t="str">
        <f t="shared" ca="1" si="149"/>
        <v>R</v>
      </c>
      <c r="AA378" s="225" t="str">
        <f>Season_Summary!$P$1</f>
        <v>2A BB</v>
      </c>
    </row>
    <row r="379" spans="1:27" x14ac:dyDescent="0.2">
      <c r="A379" s="165" t="str">
        <f t="shared" ca="1" si="141"/>
        <v>Ethan Mills, 2</v>
      </c>
      <c r="B379" s="165" t="str">
        <f>Roster!$B$1</f>
        <v>Upton</v>
      </c>
      <c r="C379" s="165" t="str">
        <f t="shared" ca="1" si="142"/>
        <v>Tongue River</v>
      </c>
      <c r="D379" s="175">
        <f t="shared" ca="1" si="143"/>
        <v>43133</v>
      </c>
      <c r="E379" s="165">
        <f t="shared" ca="1" si="125"/>
        <v>1</v>
      </c>
      <c r="F379" s="165">
        <f t="shared" ca="1" si="126"/>
        <v>0</v>
      </c>
      <c r="G379" s="165">
        <f t="shared" ca="1" si="127"/>
        <v>0</v>
      </c>
      <c r="H379" s="165">
        <f t="shared" ca="1" si="128"/>
        <v>0</v>
      </c>
      <c r="I379" s="165">
        <f t="shared" ca="1" si="129"/>
        <v>0</v>
      </c>
      <c r="J379" s="165">
        <f t="shared" ca="1" si="130"/>
        <v>0</v>
      </c>
      <c r="K379" s="165">
        <f t="shared" ca="1" si="131"/>
        <v>0</v>
      </c>
      <c r="L379" s="165">
        <f t="shared" ca="1" si="132"/>
        <v>1</v>
      </c>
      <c r="M379" s="165">
        <f t="shared" ca="1" si="133"/>
        <v>0</v>
      </c>
      <c r="N379" s="165">
        <f t="shared" ca="1" si="134"/>
        <v>0</v>
      </c>
      <c r="O379" s="165">
        <f t="shared" ca="1" si="135"/>
        <v>0</v>
      </c>
      <c r="P379" s="165">
        <f t="shared" ca="1" si="136"/>
        <v>0</v>
      </c>
      <c r="Q379" s="165">
        <f t="shared" ca="1" si="137"/>
        <v>1</v>
      </c>
      <c r="R379" s="165">
        <f t="shared" ca="1" si="138"/>
        <v>0</v>
      </c>
      <c r="S379" s="165" t="str">
        <f t="shared" ca="1" si="139"/>
        <v/>
      </c>
      <c r="T379" s="168">
        <f t="shared" ca="1" si="144"/>
        <v>0</v>
      </c>
      <c r="U379" s="168">
        <f t="shared" ca="1" si="145"/>
        <v>0</v>
      </c>
      <c r="V379" s="168">
        <f t="shared" ca="1" si="146"/>
        <v>0</v>
      </c>
      <c r="W379" s="168">
        <f t="shared" ca="1" si="147"/>
        <v>0</v>
      </c>
      <c r="X379" s="165">
        <f t="shared" si="140"/>
        <v>16</v>
      </c>
      <c r="Y379" s="165" t="str">
        <f t="shared" ca="1" si="148"/>
        <v>Ethan Mills, 2 - Tongue River 2/2/2018</v>
      </c>
      <c r="Z379" s="165" t="str">
        <f t="shared" ca="1" si="149"/>
        <v>R</v>
      </c>
      <c r="AA379" s="225" t="str">
        <f>Season_Summary!$P$1</f>
        <v>2A BB</v>
      </c>
    </row>
    <row r="380" spans="1:27" x14ac:dyDescent="0.2">
      <c r="A380" s="165" t="str">
        <f t="shared" ca="1" si="141"/>
        <v>Bridger Alishouse, 2</v>
      </c>
      <c r="B380" s="165" t="str">
        <f>Roster!$B$1</f>
        <v>Upton</v>
      </c>
      <c r="C380" s="165" t="str">
        <f t="shared" ca="1" si="142"/>
        <v>Tongue River</v>
      </c>
      <c r="D380" s="175">
        <f t="shared" ca="1" si="143"/>
        <v>43133</v>
      </c>
      <c r="E380" s="165">
        <f t="shared" ca="1" si="125"/>
        <v>0</v>
      </c>
      <c r="F380" s="165">
        <f t="shared" ca="1" si="126"/>
        <v>0</v>
      </c>
      <c r="G380" s="165">
        <f t="shared" ca="1" si="127"/>
        <v>0</v>
      </c>
      <c r="H380" s="165">
        <f t="shared" ca="1" si="128"/>
        <v>0</v>
      </c>
      <c r="I380" s="165">
        <f t="shared" ca="1" si="129"/>
        <v>0</v>
      </c>
      <c r="J380" s="165">
        <f t="shared" ca="1" si="130"/>
        <v>0</v>
      </c>
      <c r="K380" s="165">
        <f t="shared" ca="1" si="131"/>
        <v>0</v>
      </c>
      <c r="L380" s="165">
        <f t="shared" ca="1" si="132"/>
        <v>0</v>
      </c>
      <c r="M380" s="165">
        <f t="shared" ca="1" si="133"/>
        <v>0</v>
      </c>
      <c r="N380" s="165">
        <f t="shared" ca="1" si="134"/>
        <v>0</v>
      </c>
      <c r="O380" s="165">
        <f t="shared" ca="1" si="135"/>
        <v>0</v>
      </c>
      <c r="P380" s="165">
        <f t="shared" ca="1" si="136"/>
        <v>0</v>
      </c>
      <c r="Q380" s="165">
        <f t="shared" ca="1" si="137"/>
        <v>0</v>
      </c>
      <c r="R380" s="165">
        <f t="shared" ca="1" si="138"/>
        <v>0</v>
      </c>
      <c r="S380" s="165" t="str">
        <f t="shared" ca="1" si="139"/>
        <v/>
      </c>
      <c r="T380" s="168">
        <f t="shared" ca="1" si="144"/>
        <v>0</v>
      </c>
      <c r="U380" s="168">
        <f t="shared" ca="1" si="145"/>
        <v>0</v>
      </c>
      <c r="V380" s="168">
        <f t="shared" ca="1" si="146"/>
        <v>0</v>
      </c>
      <c r="W380" s="168">
        <f t="shared" ca="1" si="147"/>
        <v>0</v>
      </c>
      <c r="X380" s="165">
        <f t="shared" si="140"/>
        <v>16</v>
      </c>
      <c r="Y380" s="165" t="str">
        <f t="shared" ca="1" si="148"/>
        <v>Bridger Alishouse, 2 - Tongue River 2/2/2018</v>
      </c>
      <c r="Z380" s="165" t="str">
        <f t="shared" ca="1" si="149"/>
        <v>R</v>
      </c>
      <c r="AA380" s="225" t="str">
        <f>Season_Summary!$P$1</f>
        <v>2A BB</v>
      </c>
    </row>
    <row r="381" spans="1:27" x14ac:dyDescent="0.2">
      <c r="A381" s="165" t="str">
        <f t="shared" ca="1" si="141"/>
        <v>Landon Keever, 4</v>
      </c>
      <c r="B381" s="165" t="str">
        <f>Roster!$B$1</f>
        <v>Upton</v>
      </c>
      <c r="C381" s="165" t="str">
        <f t="shared" ca="1" si="142"/>
        <v>Tongue River</v>
      </c>
      <c r="D381" s="175">
        <f t="shared" ca="1" si="143"/>
        <v>43133</v>
      </c>
      <c r="E381" s="165">
        <f t="shared" ca="1" si="125"/>
        <v>0</v>
      </c>
      <c r="F381" s="165">
        <f t="shared" ca="1" si="126"/>
        <v>0</v>
      </c>
      <c r="G381" s="165">
        <f t="shared" ca="1" si="127"/>
        <v>0</v>
      </c>
      <c r="H381" s="165">
        <f t="shared" ca="1" si="128"/>
        <v>0</v>
      </c>
      <c r="I381" s="165">
        <f t="shared" ca="1" si="129"/>
        <v>0</v>
      </c>
      <c r="J381" s="165">
        <f t="shared" ca="1" si="130"/>
        <v>0</v>
      </c>
      <c r="K381" s="165">
        <f t="shared" ca="1" si="131"/>
        <v>0</v>
      </c>
      <c r="L381" s="165">
        <f t="shared" ca="1" si="132"/>
        <v>0</v>
      </c>
      <c r="M381" s="165">
        <f t="shared" ca="1" si="133"/>
        <v>0</v>
      </c>
      <c r="N381" s="165">
        <f t="shared" ca="1" si="134"/>
        <v>0</v>
      </c>
      <c r="O381" s="165">
        <f t="shared" ca="1" si="135"/>
        <v>0</v>
      </c>
      <c r="P381" s="165">
        <f t="shared" ca="1" si="136"/>
        <v>0</v>
      </c>
      <c r="Q381" s="165">
        <f t="shared" ca="1" si="137"/>
        <v>0</v>
      </c>
      <c r="R381" s="165">
        <f t="shared" ca="1" si="138"/>
        <v>0</v>
      </c>
      <c r="S381" s="165" t="str">
        <f t="shared" ca="1" si="139"/>
        <v/>
      </c>
      <c r="T381" s="168">
        <f t="shared" ca="1" si="144"/>
        <v>0</v>
      </c>
      <c r="U381" s="168">
        <f t="shared" ca="1" si="145"/>
        <v>0</v>
      </c>
      <c r="V381" s="168">
        <f t="shared" ca="1" si="146"/>
        <v>0</v>
      </c>
      <c r="W381" s="168">
        <f t="shared" ca="1" si="147"/>
        <v>0</v>
      </c>
      <c r="X381" s="165">
        <f t="shared" si="140"/>
        <v>16</v>
      </c>
      <c r="Y381" s="165" t="str">
        <f t="shared" ca="1" si="148"/>
        <v>Landon Keever, 4 - Tongue River 2/2/2018</v>
      </c>
      <c r="Z381" s="165" t="str">
        <f t="shared" ca="1" si="149"/>
        <v>R</v>
      </c>
      <c r="AA381" s="225" t="str">
        <f>Season_Summary!$P$1</f>
        <v>2A BB</v>
      </c>
    </row>
    <row r="382" spans="1:27" x14ac:dyDescent="0.2">
      <c r="A382" s="165" t="str">
        <f t="shared" ca="1" si="141"/>
        <v>DJ Till, 4</v>
      </c>
      <c r="B382" s="165" t="str">
        <f>Roster!$B$1</f>
        <v>Upton</v>
      </c>
      <c r="C382" s="165" t="str">
        <f t="shared" ca="1" si="142"/>
        <v>Tongue River</v>
      </c>
      <c r="D382" s="175">
        <f t="shared" ca="1" si="143"/>
        <v>43133</v>
      </c>
      <c r="E382" s="165">
        <f t="shared" ca="1" si="125"/>
        <v>1</v>
      </c>
      <c r="F382" s="165">
        <f t="shared" ca="1" si="126"/>
        <v>0</v>
      </c>
      <c r="G382" s="165">
        <f t="shared" ca="1" si="127"/>
        <v>1</v>
      </c>
      <c r="H382" s="165">
        <f t="shared" ca="1" si="128"/>
        <v>0</v>
      </c>
      <c r="I382" s="165">
        <f t="shared" ca="1" si="129"/>
        <v>0</v>
      </c>
      <c r="J382" s="165">
        <f t="shared" ca="1" si="130"/>
        <v>0</v>
      </c>
      <c r="K382" s="165">
        <f t="shared" ca="1" si="131"/>
        <v>0</v>
      </c>
      <c r="L382" s="165">
        <f t="shared" ca="1" si="132"/>
        <v>0</v>
      </c>
      <c r="M382" s="165">
        <f t="shared" ca="1" si="133"/>
        <v>0</v>
      </c>
      <c r="N382" s="165">
        <f t="shared" ca="1" si="134"/>
        <v>0</v>
      </c>
      <c r="O382" s="165">
        <f t="shared" ca="1" si="135"/>
        <v>0</v>
      </c>
      <c r="P382" s="165">
        <f t="shared" ca="1" si="136"/>
        <v>0</v>
      </c>
      <c r="Q382" s="165">
        <f t="shared" ca="1" si="137"/>
        <v>0</v>
      </c>
      <c r="R382" s="165">
        <f t="shared" ca="1" si="138"/>
        <v>0</v>
      </c>
      <c r="S382" s="165" t="str">
        <f t="shared" ca="1" si="139"/>
        <v/>
      </c>
      <c r="T382" s="168">
        <f t="shared" ca="1" si="144"/>
        <v>0</v>
      </c>
      <c r="U382" s="168">
        <f t="shared" ca="1" si="145"/>
        <v>0</v>
      </c>
      <c r="V382" s="168">
        <f t="shared" ca="1" si="146"/>
        <v>0</v>
      </c>
      <c r="W382" s="168">
        <f t="shared" ca="1" si="147"/>
        <v>0</v>
      </c>
      <c r="X382" s="165">
        <f t="shared" si="140"/>
        <v>16</v>
      </c>
      <c r="Y382" s="165" t="str">
        <f t="shared" ca="1" si="148"/>
        <v>DJ Till, 4 - Tongue River 2/2/2018</v>
      </c>
      <c r="Z382" s="165" t="str">
        <f t="shared" ca="1" si="149"/>
        <v>R</v>
      </c>
      <c r="AA382" s="225" t="str">
        <f>Season_Summary!$P$1</f>
        <v>2A BB</v>
      </c>
    </row>
    <row r="383" spans="1:27" x14ac:dyDescent="0.2">
      <c r="A383" s="165" t="str">
        <f t="shared" ca="1" si="141"/>
        <v xml:space="preserve">, </v>
      </c>
      <c r="B383" s="165" t="str">
        <f>Roster!$B$1</f>
        <v>Upton</v>
      </c>
      <c r="C383" s="165" t="str">
        <f t="shared" ca="1" si="142"/>
        <v>Tongue River</v>
      </c>
      <c r="D383" s="175">
        <f t="shared" ca="1" si="143"/>
        <v>43133</v>
      </c>
      <c r="E383" s="165">
        <f t="shared" ca="1" si="125"/>
        <v>0</v>
      </c>
      <c r="F383" s="165">
        <f t="shared" ca="1" si="126"/>
        <v>0</v>
      </c>
      <c r="G383" s="165">
        <f t="shared" ca="1" si="127"/>
        <v>0</v>
      </c>
      <c r="H383" s="165">
        <f t="shared" ca="1" si="128"/>
        <v>0</v>
      </c>
      <c r="I383" s="165">
        <f t="shared" ca="1" si="129"/>
        <v>0</v>
      </c>
      <c r="J383" s="165">
        <f t="shared" ca="1" si="130"/>
        <v>0</v>
      </c>
      <c r="K383" s="165">
        <f t="shared" ca="1" si="131"/>
        <v>0</v>
      </c>
      <c r="L383" s="165">
        <f t="shared" ca="1" si="132"/>
        <v>0</v>
      </c>
      <c r="M383" s="165">
        <f t="shared" ca="1" si="133"/>
        <v>0</v>
      </c>
      <c r="N383" s="165">
        <f t="shared" ca="1" si="134"/>
        <v>0</v>
      </c>
      <c r="O383" s="165">
        <f t="shared" ca="1" si="135"/>
        <v>0</v>
      </c>
      <c r="P383" s="165">
        <f t="shared" ca="1" si="136"/>
        <v>0</v>
      </c>
      <c r="Q383" s="165">
        <f t="shared" ca="1" si="137"/>
        <v>0</v>
      </c>
      <c r="R383" s="165">
        <f t="shared" ca="1" si="138"/>
        <v>0</v>
      </c>
      <c r="S383" s="165" t="str">
        <f t="shared" ca="1" si="139"/>
        <v/>
      </c>
      <c r="T383" s="168">
        <f t="shared" ca="1" si="144"/>
        <v>0</v>
      </c>
      <c r="U383" s="168">
        <f t="shared" ca="1" si="145"/>
        <v>0</v>
      </c>
      <c r="V383" s="168">
        <f t="shared" ca="1" si="146"/>
        <v>0</v>
      </c>
      <c r="W383" s="168">
        <f t="shared" ca="1" si="147"/>
        <v>0</v>
      </c>
      <c r="X383" s="165">
        <f t="shared" si="140"/>
        <v>16</v>
      </c>
      <c r="Y383" s="165" t="str">
        <f t="shared" ca="1" si="148"/>
        <v>,  - Tongue River 2/2/2018</v>
      </c>
      <c r="Z383" s="165" t="str">
        <f t="shared" ca="1" si="149"/>
        <v>R</v>
      </c>
      <c r="AA383" s="225" t="str">
        <f>Season_Summary!$P$1</f>
        <v>2A BB</v>
      </c>
    </row>
    <row r="384" spans="1:27" x14ac:dyDescent="0.2">
      <c r="A384" s="165" t="str">
        <f t="shared" ca="1" si="141"/>
        <v xml:space="preserve">, </v>
      </c>
      <c r="B384" s="165" t="str">
        <f>Roster!$B$1</f>
        <v>Upton</v>
      </c>
      <c r="C384" s="165" t="str">
        <f t="shared" ca="1" si="142"/>
        <v>Tongue River</v>
      </c>
      <c r="D384" s="175">
        <f t="shared" ca="1" si="143"/>
        <v>43133</v>
      </c>
      <c r="E384" s="165">
        <f t="shared" ca="1" si="125"/>
        <v>0</v>
      </c>
      <c r="F384" s="165">
        <f t="shared" ca="1" si="126"/>
        <v>0</v>
      </c>
      <c r="G384" s="165">
        <f t="shared" ca="1" si="127"/>
        <v>0</v>
      </c>
      <c r="H384" s="165">
        <f t="shared" ca="1" si="128"/>
        <v>0</v>
      </c>
      <c r="I384" s="165">
        <f t="shared" ca="1" si="129"/>
        <v>0</v>
      </c>
      <c r="J384" s="165">
        <f t="shared" ca="1" si="130"/>
        <v>0</v>
      </c>
      <c r="K384" s="165">
        <f t="shared" ca="1" si="131"/>
        <v>0</v>
      </c>
      <c r="L384" s="165">
        <f t="shared" ca="1" si="132"/>
        <v>0</v>
      </c>
      <c r="M384" s="165">
        <f t="shared" ca="1" si="133"/>
        <v>0</v>
      </c>
      <c r="N384" s="165">
        <f t="shared" ca="1" si="134"/>
        <v>0</v>
      </c>
      <c r="O384" s="165">
        <f t="shared" ca="1" si="135"/>
        <v>0</v>
      </c>
      <c r="P384" s="165">
        <f t="shared" ca="1" si="136"/>
        <v>0</v>
      </c>
      <c r="Q384" s="165">
        <f t="shared" ca="1" si="137"/>
        <v>0</v>
      </c>
      <c r="R384" s="165">
        <f t="shared" ca="1" si="138"/>
        <v>0</v>
      </c>
      <c r="S384" s="165" t="str">
        <f t="shared" ca="1" si="139"/>
        <v/>
      </c>
      <c r="T384" s="168">
        <f t="shared" ca="1" si="144"/>
        <v>0</v>
      </c>
      <c r="U384" s="168">
        <f t="shared" ca="1" si="145"/>
        <v>0</v>
      </c>
      <c r="V384" s="168">
        <f t="shared" ca="1" si="146"/>
        <v>0</v>
      </c>
      <c r="W384" s="168">
        <f t="shared" ca="1" si="147"/>
        <v>0</v>
      </c>
      <c r="X384" s="165">
        <f t="shared" si="140"/>
        <v>16</v>
      </c>
      <c r="Y384" s="165" t="str">
        <f t="shared" ca="1" si="148"/>
        <v>,  - Tongue River 2/2/2018</v>
      </c>
      <c r="Z384" s="165" t="str">
        <f t="shared" ca="1" si="149"/>
        <v>R</v>
      </c>
      <c r="AA384" s="225" t="str">
        <f>Season_Summary!$P$1</f>
        <v>2A BB</v>
      </c>
    </row>
    <row r="385" spans="1:27" x14ac:dyDescent="0.2">
      <c r="A385" s="165" t="str">
        <f t="shared" ca="1" si="141"/>
        <v xml:space="preserve">, </v>
      </c>
      <c r="B385" s="165" t="str">
        <f>Roster!$B$1</f>
        <v>Upton</v>
      </c>
      <c r="C385" s="165" t="str">
        <f t="shared" ca="1" si="142"/>
        <v>Tongue River</v>
      </c>
      <c r="D385" s="175">
        <f t="shared" ca="1" si="143"/>
        <v>43133</v>
      </c>
      <c r="E385" s="165">
        <f t="shared" ca="1" si="125"/>
        <v>0</v>
      </c>
      <c r="F385" s="165">
        <f t="shared" ca="1" si="126"/>
        <v>0</v>
      </c>
      <c r="G385" s="165">
        <f t="shared" ca="1" si="127"/>
        <v>0</v>
      </c>
      <c r="H385" s="165">
        <f t="shared" ca="1" si="128"/>
        <v>0</v>
      </c>
      <c r="I385" s="165">
        <f t="shared" ca="1" si="129"/>
        <v>0</v>
      </c>
      <c r="J385" s="165">
        <f t="shared" ca="1" si="130"/>
        <v>0</v>
      </c>
      <c r="K385" s="165">
        <f t="shared" ca="1" si="131"/>
        <v>0</v>
      </c>
      <c r="L385" s="165">
        <f t="shared" ca="1" si="132"/>
        <v>0</v>
      </c>
      <c r="M385" s="165">
        <f t="shared" ca="1" si="133"/>
        <v>0</v>
      </c>
      <c r="N385" s="165">
        <f t="shared" ca="1" si="134"/>
        <v>0</v>
      </c>
      <c r="O385" s="165">
        <f t="shared" ca="1" si="135"/>
        <v>0</v>
      </c>
      <c r="P385" s="165">
        <f t="shared" ca="1" si="136"/>
        <v>0</v>
      </c>
      <c r="Q385" s="165">
        <f t="shared" ca="1" si="137"/>
        <v>0</v>
      </c>
      <c r="R385" s="165">
        <f t="shared" ca="1" si="138"/>
        <v>0</v>
      </c>
      <c r="S385" s="165" t="str">
        <f t="shared" ca="1" si="139"/>
        <v/>
      </c>
      <c r="T385" s="168">
        <f t="shared" ca="1" si="144"/>
        <v>0</v>
      </c>
      <c r="U385" s="168">
        <f t="shared" ca="1" si="145"/>
        <v>0</v>
      </c>
      <c r="V385" s="168">
        <f t="shared" ca="1" si="146"/>
        <v>0</v>
      </c>
      <c r="W385" s="168">
        <f t="shared" ca="1" si="147"/>
        <v>0</v>
      </c>
      <c r="X385" s="165">
        <f t="shared" si="140"/>
        <v>16</v>
      </c>
      <c r="Y385" s="165" t="str">
        <f t="shared" ca="1" si="148"/>
        <v>,  - Tongue River 2/2/2018</v>
      </c>
      <c r="Z385" s="165" t="str">
        <f t="shared" ca="1" si="149"/>
        <v>R</v>
      </c>
      <c r="AA385" s="225" t="str">
        <f>Season_Summary!$P$1</f>
        <v>2A BB</v>
      </c>
    </row>
    <row r="386" spans="1:27" x14ac:dyDescent="0.2">
      <c r="A386" s="165" t="str">
        <f t="shared" ca="1" si="141"/>
        <v xml:space="preserve">, </v>
      </c>
      <c r="B386" s="165" t="str">
        <f>Roster!$B$1</f>
        <v>Upton</v>
      </c>
      <c r="C386" s="165" t="str">
        <f t="shared" ca="1" si="142"/>
        <v>Tongue River</v>
      </c>
      <c r="D386" s="175">
        <f t="shared" ca="1" si="143"/>
        <v>43133</v>
      </c>
      <c r="E386" s="165">
        <f t="shared" ca="1" si="125"/>
        <v>0</v>
      </c>
      <c r="F386" s="165">
        <f t="shared" ca="1" si="126"/>
        <v>0</v>
      </c>
      <c r="G386" s="165">
        <f t="shared" ca="1" si="127"/>
        <v>0</v>
      </c>
      <c r="H386" s="165">
        <f t="shared" ca="1" si="128"/>
        <v>0</v>
      </c>
      <c r="I386" s="165">
        <f t="shared" ca="1" si="129"/>
        <v>0</v>
      </c>
      <c r="J386" s="165">
        <f t="shared" ca="1" si="130"/>
        <v>0</v>
      </c>
      <c r="K386" s="165">
        <f t="shared" ca="1" si="131"/>
        <v>0</v>
      </c>
      <c r="L386" s="165">
        <f t="shared" ca="1" si="132"/>
        <v>0</v>
      </c>
      <c r="M386" s="165">
        <f t="shared" ca="1" si="133"/>
        <v>0</v>
      </c>
      <c r="N386" s="165">
        <f t="shared" ca="1" si="134"/>
        <v>0</v>
      </c>
      <c r="O386" s="165">
        <f t="shared" ca="1" si="135"/>
        <v>0</v>
      </c>
      <c r="P386" s="165">
        <f t="shared" ca="1" si="136"/>
        <v>0</v>
      </c>
      <c r="Q386" s="165">
        <f t="shared" ca="1" si="137"/>
        <v>0</v>
      </c>
      <c r="R386" s="165">
        <f t="shared" ca="1" si="138"/>
        <v>0</v>
      </c>
      <c r="S386" s="165" t="str">
        <f t="shared" ca="1" si="139"/>
        <v/>
      </c>
      <c r="T386" s="168">
        <f t="shared" ca="1" si="144"/>
        <v>0</v>
      </c>
      <c r="U386" s="168">
        <f t="shared" ca="1" si="145"/>
        <v>0</v>
      </c>
      <c r="V386" s="168">
        <f t="shared" ca="1" si="146"/>
        <v>0</v>
      </c>
      <c r="W386" s="168">
        <f t="shared" ca="1" si="147"/>
        <v>0</v>
      </c>
      <c r="X386" s="165">
        <f t="shared" si="140"/>
        <v>16</v>
      </c>
      <c r="Y386" s="165" t="str">
        <f t="shared" ca="1" si="148"/>
        <v>,  - Tongue River 2/2/2018</v>
      </c>
      <c r="Z386" s="165" t="str">
        <f t="shared" ca="1" si="149"/>
        <v>R</v>
      </c>
      <c r="AA386" s="225" t="str">
        <f>Season_Summary!$P$1</f>
        <v>2A BB</v>
      </c>
    </row>
    <row r="387" spans="1:27" x14ac:dyDescent="0.2">
      <c r="A387" s="165" t="str">
        <f t="shared" ca="1" si="141"/>
        <v xml:space="preserve">, </v>
      </c>
      <c r="B387" s="165" t="str">
        <f>Roster!$B$1</f>
        <v>Upton</v>
      </c>
      <c r="C387" s="165" t="str">
        <f t="shared" ca="1" si="142"/>
        <v>Tongue River</v>
      </c>
      <c r="D387" s="175">
        <f t="shared" ca="1" si="143"/>
        <v>43133</v>
      </c>
      <c r="E387" s="165">
        <f t="shared" ca="1" si="125"/>
        <v>0</v>
      </c>
      <c r="F387" s="165">
        <f t="shared" ca="1" si="126"/>
        <v>0</v>
      </c>
      <c r="G387" s="165">
        <f t="shared" ca="1" si="127"/>
        <v>0</v>
      </c>
      <c r="H387" s="165">
        <f t="shared" ca="1" si="128"/>
        <v>0</v>
      </c>
      <c r="I387" s="165">
        <f t="shared" ca="1" si="129"/>
        <v>0</v>
      </c>
      <c r="J387" s="165">
        <f t="shared" ca="1" si="130"/>
        <v>0</v>
      </c>
      <c r="K387" s="165">
        <f t="shared" ca="1" si="131"/>
        <v>0</v>
      </c>
      <c r="L387" s="165">
        <f t="shared" ca="1" si="132"/>
        <v>0</v>
      </c>
      <c r="M387" s="165">
        <f t="shared" ca="1" si="133"/>
        <v>0</v>
      </c>
      <c r="N387" s="165">
        <f t="shared" ca="1" si="134"/>
        <v>0</v>
      </c>
      <c r="O387" s="165">
        <f t="shared" ca="1" si="135"/>
        <v>0</v>
      </c>
      <c r="P387" s="165">
        <f t="shared" ca="1" si="136"/>
        <v>0</v>
      </c>
      <c r="Q387" s="165">
        <f t="shared" ca="1" si="137"/>
        <v>0</v>
      </c>
      <c r="R387" s="165">
        <f t="shared" ca="1" si="138"/>
        <v>0</v>
      </c>
      <c r="S387" s="165" t="str">
        <f t="shared" ca="1" si="139"/>
        <v/>
      </c>
      <c r="T387" s="168">
        <f t="shared" ca="1" si="144"/>
        <v>0</v>
      </c>
      <c r="U387" s="168">
        <f t="shared" ca="1" si="145"/>
        <v>0</v>
      </c>
      <c r="V387" s="168">
        <f t="shared" ca="1" si="146"/>
        <v>0</v>
      </c>
      <c r="W387" s="168">
        <f t="shared" ca="1" si="147"/>
        <v>0</v>
      </c>
      <c r="X387" s="165">
        <f t="shared" si="140"/>
        <v>16</v>
      </c>
      <c r="Y387" s="165" t="str">
        <f t="shared" ca="1" si="148"/>
        <v>,  - Tongue River 2/2/2018</v>
      </c>
      <c r="Z387" s="165" t="str">
        <f t="shared" ca="1" si="149"/>
        <v>R</v>
      </c>
      <c r="AA387" s="225" t="str">
        <f>Season_Summary!$P$1</f>
        <v>2A BB</v>
      </c>
    </row>
    <row r="388" spans="1:27" x14ac:dyDescent="0.2">
      <c r="A388" s="165" t="str">
        <f t="shared" ca="1" si="141"/>
        <v xml:space="preserve">, </v>
      </c>
      <c r="B388" s="165" t="str">
        <f>Roster!$B$1</f>
        <v>Upton</v>
      </c>
      <c r="C388" s="165" t="str">
        <f t="shared" ca="1" si="142"/>
        <v>Tongue River</v>
      </c>
      <c r="D388" s="175">
        <f t="shared" ca="1" si="143"/>
        <v>43133</v>
      </c>
      <c r="E388" s="165">
        <f t="shared" ca="1" si="125"/>
        <v>0</v>
      </c>
      <c r="F388" s="165">
        <f t="shared" ca="1" si="126"/>
        <v>0</v>
      </c>
      <c r="G388" s="165">
        <f t="shared" ca="1" si="127"/>
        <v>0</v>
      </c>
      <c r="H388" s="165">
        <f t="shared" ca="1" si="128"/>
        <v>0</v>
      </c>
      <c r="I388" s="165">
        <f t="shared" ca="1" si="129"/>
        <v>0</v>
      </c>
      <c r="J388" s="165">
        <f t="shared" ca="1" si="130"/>
        <v>0</v>
      </c>
      <c r="K388" s="165">
        <f t="shared" ca="1" si="131"/>
        <v>0</v>
      </c>
      <c r="L388" s="165">
        <f t="shared" ca="1" si="132"/>
        <v>0</v>
      </c>
      <c r="M388" s="165">
        <f t="shared" ca="1" si="133"/>
        <v>0</v>
      </c>
      <c r="N388" s="165">
        <f t="shared" ca="1" si="134"/>
        <v>0</v>
      </c>
      <c r="O388" s="165">
        <f t="shared" ca="1" si="135"/>
        <v>0</v>
      </c>
      <c r="P388" s="165">
        <f t="shared" ca="1" si="136"/>
        <v>0</v>
      </c>
      <c r="Q388" s="165">
        <f t="shared" ca="1" si="137"/>
        <v>0</v>
      </c>
      <c r="R388" s="165">
        <f t="shared" ca="1" si="138"/>
        <v>0</v>
      </c>
      <c r="S388" s="165" t="str">
        <f t="shared" ca="1" si="139"/>
        <v/>
      </c>
      <c r="T388" s="168">
        <f t="shared" ca="1" si="144"/>
        <v>0</v>
      </c>
      <c r="U388" s="168">
        <f t="shared" ca="1" si="145"/>
        <v>0</v>
      </c>
      <c r="V388" s="168">
        <f t="shared" ca="1" si="146"/>
        <v>0</v>
      </c>
      <c r="W388" s="168">
        <f t="shared" ca="1" si="147"/>
        <v>0</v>
      </c>
      <c r="X388" s="165">
        <f t="shared" si="140"/>
        <v>16</v>
      </c>
      <c r="Y388" s="165" t="str">
        <f t="shared" ca="1" si="148"/>
        <v>,  - Tongue River 2/2/2018</v>
      </c>
      <c r="Z388" s="165" t="str">
        <f t="shared" ca="1" si="149"/>
        <v>R</v>
      </c>
      <c r="AA388" s="225" t="str">
        <f>Season_Summary!$P$1</f>
        <v>2A BB</v>
      </c>
    </row>
    <row r="389" spans="1:27" x14ac:dyDescent="0.2">
      <c r="A389" s="165" t="str">
        <f t="shared" ca="1" si="141"/>
        <v xml:space="preserve">, </v>
      </c>
      <c r="B389" s="165" t="str">
        <f>Roster!$B$1</f>
        <v>Upton</v>
      </c>
      <c r="C389" s="165" t="str">
        <f t="shared" ca="1" si="142"/>
        <v>Tongue River</v>
      </c>
      <c r="D389" s="175">
        <f t="shared" ca="1" si="143"/>
        <v>43133</v>
      </c>
      <c r="E389" s="165">
        <f t="shared" ca="1" si="125"/>
        <v>0</v>
      </c>
      <c r="F389" s="165">
        <f t="shared" ca="1" si="126"/>
        <v>0</v>
      </c>
      <c r="G389" s="165">
        <f t="shared" ca="1" si="127"/>
        <v>0</v>
      </c>
      <c r="H389" s="165">
        <f t="shared" ca="1" si="128"/>
        <v>0</v>
      </c>
      <c r="I389" s="165">
        <f t="shared" ca="1" si="129"/>
        <v>0</v>
      </c>
      <c r="J389" s="165">
        <f t="shared" ca="1" si="130"/>
        <v>0</v>
      </c>
      <c r="K389" s="165">
        <f t="shared" ca="1" si="131"/>
        <v>0</v>
      </c>
      <c r="L389" s="165">
        <f t="shared" ca="1" si="132"/>
        <v>0</v>
      </c>
      <c r="M389" s="165">
        <f t="shared" ca="1" si="133"/>
        <v>0</v>
      </c>
      <c r="N389" s="165">
        <f t="shared" ca="1" si="134"/>
        <v>0</v>
      </c>
      <c r="O389" s="165">
        <f t="shared" ca="1" si="135"/>
        <v>0</v>
      </c>
      <c r="P389" s="165">
        <f t="shared" ca="1" si="136"/>
        <v>0</v>
      </c>
      <c r="Q389" s="165">
        <f t="shared" ca="1" si="137"/>
        <v>0</v>
      </c>
      <c r="R389" s="165">
        <f t="shared" ca="1" si="138"/>
        <v>0</v>
      </c>
      <c r="S389" s="165" t="str">
        <f t="shared" ca="1" si="139"/>
        <v/>
      </c>
      <c r="T389" s="168">
        <f t="shared" ca="1" si="144"/>
        <v>0</v>
      </c>
      <c r="U389" s="168">
        <f t="shared" ca="1" si="145"/>
        <v>0</v>
      </c>
      <c r="V389" s="168">
        <f t="shared" ca="1" si="146"/>
        <v>0</v>
      </c>
      <c r="W389" s="168">
        <f t="shared" ca="1" si="147"/>
        <v>0</v>
      </c>
      <c r="X389" s="165">
        <f t="shared" si="140"/>
        <v>16</v>
      </c>
      <c r="Y389" s="165" t="str">
        <f t="shared" ca="1" si="148"/>
        <v>,  - Tongue River 2/2/2018</v>
      </c>
      <c r="Z389" s="165" t="str">
        <f t="shared" ca="1" si="149"/>
        <v>R</v>
      </c>
      <c r="AA389" s="225" t="str">
        <f>Season_Summary!$P$1</f>
        <v>2A BB</v>
      </c>
    </row>
    <row r="390" spans="1:27" x14ac:dyDescent="0.2">
      <c r="A390" s="165" t="str">
        <f t="shared" ca="1" si="141"/>
        <v xml:space="preserve">Team, </v>
      </c>
      <c r="B390" s="165" t="str">
        <f>Roster!$B$1</f>
        <v>Upton</v>
      </c>
      <c r="C390" s="165" t="str">
        <f t="shared" ca="1" si="142"/>
        <v>Tongue River</v>
      </c>
      <c r="D390" s="175">
        <f t="shared" ca="1" si="143"/>
        <v>43133</v>
      </c>
      <c r="E390" s="165">
        <f t="shared" ca="1" si="125"/>
        <v>1</v>
      </c>
      <c r="F390" s="165">
        <f t="shared" ca="1" si="126"/>
        <v>0</v>
      </c>
      <c r="G390" s="165">
        <f t="shared" ca="1" si="127"/>
        <v>0</v>
      </c>
      <c r="H390" s="165">
        <f t="shared" ca="1" si="128"/>
        <v>0</v>
      </c>
      <c r="I390" s="165">
        <f t="shared" ca="1" si="129"/>
        <v>0</v>
      </c>
      <c r="J390" s="165">
        <f t="shared" ca="1" si="130"/>
        <v>0</v>
      </c>
      <c r="K390" s="165">
        <f t="shared" ca="1" si="131"/>
        <v>0</v>
      </c>
      <c r="L390" s="165">
        <f t="shared" ca="1" si="132"/>
        <v>0</v>
      </c>
      <c r="M390" s="165">
        <f t="shared" ca="1" si="133"/>
        <v>0</v>
      </c>
      <c r="N390" s="165">
        <f t="shared" ca="1" si="134"/>
        <v>0</v>
      </c>
      <c r="O390" s="165">
        <f t="shared" ca="1" si="135"/>
        <v>0</v>
      </c>
      <c r="P390" s="165">
        <f t="shared" ca="1" si="136"/>
        <v>0</v>
      </c>
      <c r="Q390" s="165">
        <f t="shared" ca="1" si="137"/>
        <v>0</v>
      </c>
      <c r="R390" s="165">
        <f t="shared" ca="1" si="138"/>
        <v>0</v>
      </c>
      <c r="S390" s="165" t="str">
        <f t="shared" ca="1" si="139"/>
        <v/>
      </c>
      <c r="T390" s="168">
        <f t="shared" ca="1" si="144"/>
        <v>0</v>
      </c>
      <c r="U390" s="168">
        <f t="shared" ca="1" si="145"/>
        <v>0</v>
      </c>
      <c r="V390" s="168">
        <f t="shared" ca="1" si="146"/>
        <v>0</v>
      </c>
      <c r="W390" s="168">
        <f t="shared" ca="1" si="147"/>
        <v>0</v>
      </c>
      <c r="X390" s="165">
        <f t="shared" si="140"/>
        <v>16</v>
      </c>
      <c r="Y390" s="165" t="str">
        <f t="shared" ca="1" si="148"/>
        <v>Team,  - Tongue River 2/2/2018</v>
      </c>
      <c r="Z390" s="165" t="str">
        <f t="shared" ca="1" si="149"/>
        <v>R</v>
      </c>
      <c r="AA390" s="225" t="str">
        <f>Season_Summary!$P$1</f>
        <v>2A BB</v>
      </c>
    </row>
    <row r="391" spans="1:27" x14ac:dyDescent="0.2">
      <c r="A391" s="165" t="str">
        <f t="shared" ca="1" si="141"/>
        <v>Payton Watt, 24</v>
      </c>
      <c r="B391" s="165" t="str">
        <f>Roster!$B$1</f>
        <v>Upton</v>
      </c>
      <c r="C391" s="165" t="str">
        <f t="shared" ca="1" si="142"/>
        <v>Sundance</v>
      </c>
      <c r="D391" s="175">
        <f t="shared" ca="1" si="143"/>
        <v>43137</v>
      </c>
      <c r="E391" s="165">
        <f t="shared" ref="E391:E454" ca="1" si="150">INDIRECT("'game1 ("&amp;$X391&amp;")'!"&amp;ADDRESS(ROW(A$7)+MOD(ROW(A391)-7,24),COLUMN(C391)))</f>
        <v>1</v>
      </c>
      <c r="F391" s="165">
        <f t="shared" ref="F391:F454" ca="1" si="151">INDIRECT("'game1 ("&amp;$X391&amp;")'!"&amp;ADDRESS(ROW(B$7)+MOD(ROW(B391)-7,24),COLUMN(D391)))</f>
        <v>0</v>
      </c>
      <c r="G391" s="165">
        <f t="shared" ref="G391:G454" ca="1" si="152">INDIRECT("'game1 ("&amp;$X391&amp;")'!"&amp;ADDRESS(ROW(C$7)+MOD(ROW(C391)-7,24),COLUMN(E391)))</f>
        <v>4</v>
      </c>
      <c r="H391" s="165">
        <f t="shared" ref="H391:H454" ca="1" si="153">INDIRECT("'game1 ("&amp;$X391&amp;")'!"&amp;ADDRESS(ROW(D$7)+MOD(ROW(D391)-7,24),COLUMN(F391)))</f>
        <v>5</v>
      </c>
      <c r="I391" s="165">
        <f t="shared" ref="I391:I454" ca="1" si="154">INDIRECT("'game1 ("&amp;$X391&amp;")'!"&amp;ADDRESS(ROW(E$7)+MOD(ROW(E391)-7,24),COLUMN(G391)))</f>
        <v>7</v>
      </c>
      <c r="J391" s="165">
        <f t="shared" ref="J391:J454" ca="1" si="155">INDIRECT("'game1 ("&amp;$X391&amp;")'!"&amp;ADDRESS(ROW(F$7)+MOD(ROW(F391)-7,24),COLUMN(H391)))</f>
        <v>0</v>
      </c>
      <c r="K391" s="165">
        <f t="shared" ref="K391:K454" ca="1" si="156">INDIRECT("'game1 ("&amp;$X391&amp;")'!"&amp;ADDRESS(ROW(G$7)+MOD(ROW(G391)-7,24),COLUMN(I391)))</f>
        <v>2</v>
      </c>
      <c r="L391" s="165">
        <f t="shared" ref="L391:L454" ca="1" si="157">INDIRECT("'game1 ("&amp;$X391&amp;")'!"&amp;ADDRESS(ROW(H$7)+MOD(ROW(H391)-7,24),COLUMN(J391)))</f>
        <v>6</v>
      </c>
      <c r="M391" s="165">
        <f t="shared" ref="M391:M454" ca="1" si="158">INDIRECT("'game1 ("&amp;$X391&amp;")'!"&amp;ADDRESS(ROW(I$7)+MOD(ROW(I391)-7,24),COLUMN(K391)))</f>
        <v>5</v>
      </c>
      <c r="N391" s="165">
        <f t="shared" ref="N391:N454" ca="1" si="159">INDIRECT("'game1 ("&amp;$X391&amp;")'!"&amp;ADDRESS(ROW(J$7)+MOD(ROW(J391)-7,24),COLUMN(L391)))</f>
        <v>1</v>
      </c>
      <c r="O391" s="165">
        <f t="shared" ref="O391:O454" ca="1" si="160">INDIRECT("'game1 ("&amp;$X391&amp;")'!"&amp;ADDRESS(ROW(K$7)+MOD(ROW(K391)-7,24),COLUMN(M391)))</f>
        <v>1</v>
      </c>
      <c r="P391" s="165">
        <f t="shared" ref="P391:P454" ca="1" si="161">INDIRECT("'game1 ("&amp;$X391&amp;")'!"&amp;ADDRESS(ROW(L$7)+MOD(ROW(L391)-7,24),COLUMN(N391)))</f>
        <v>0</v>
      </c>
      <c r="Q391" s="165">
        <f t="shared" ref="Q391:Q454" ca="1" si="162">INDIRECT("'game1 ("&amp;$X391&amp;")'!"&amp;ADDRESS(ROW(M$7)+MOD(ROW(M391)-7,24),COLUMN(O391)))</f>
        <v>0</v>
      </c>
      <c r="R391" s="165">
        <f t="shared" ref="R391:R454" ca="1" si="163">INDIRECT("'game1 ("&amp;$X391&amp;")'!"&amp;ADDRESS(ROW(N$7)+MOD(ROW(N391)-7,24),COLUMN(P391)))</f>
        <v>4</v>
      </c>
      <c r="S391" s="165">
        <f t="shared" ref="S391:S454" ca="1" si="164">INDIRECT("'game1 ("&amp;$X391&amp;")'!"&amp;ADDRESS(ROW(O$7)+MOD(ROW(O391)-7,24),COLUMN(Q391)))</f>
        <v>10</v>
      </c>
      <c r="T391" s="168">
        <f t="shared" ca="1" si="144"/>
        <v>0</v>
      </c>
      <c r="U391" s="168">
        <f t="shared" ca="1" si="145"/>
        <v>0.7142857142857143</v>
      </c>
      <c r="V391" s="168">
        <f t="shared" ca="1" si="146"/>
        <v>0</v>
      </c>
      <c r="W391" s="168">
        <f t="shared" ca="1" si="147"/>
        <v>0.45454545454545453</v>
      </c>
      <c r="X391" s="165">
        <f t="shared" ref="X391:X454" si="165">INT((ROW(A391)-7)/24)+1</f>
        <v>17</v>
      </c>
      <c r="Y391" s="165" t="str">
        <f t="shared" ca="1" si="148"/>
        <v>Payton Watt, 24 - Sundance 2/6/2018</v>
      </c>
      <c r="Z391" s="165" t="str">
        <f t="shared" ca="1" si="149"/>
        <v>R</v>
      </c>
      <c r="AA391" s="225" t="str">
        <f>Season_Summary!$P$1</f>
        <v>2A BB</v>
      </c>
    </row>
    <row r="392" spans="1:27" x14ac:dyDescent="0.2">
      <c r="A392" s="165" t="str">
        <f t="shared" ref="A392:A455" ca="1" si="166">CONCATENATE(INDIRECT("Roster!B"&amp;ROW(A$7)+MOD(ROW(A392)-7,24)),", ",INDIRECT("Roster!a"&amp;ROW(A$7)+MOD(ROW(A392)-7,24)))</f>
        <v>Dillon Barritt, 20</v>
      </c>
      <c r="B392" s="165" t="str">
        <f>Roster!$B$1</f>
        <v>Upton</v>
      </c>
      <c r="C392" s="165" t="str">
        <f t="shared" ref="C392:C455" ca="1" si="167">INDIRECT("'game1 ("&amp;$X392&amp;")'!$C$2")</f>
        <v>Sundance</v>
      </c>
      <c r="D392" s="175">
        <f t="shared" ref="D392:D455" ca="1" si="168">INDIRECT("'game1 ("&amp;$X392&amp;")'!$k$2")</f>
        <v>43137</v>
      </c>
      <c r="E392" s="165">
        <f t="shared" ca="1" si="150"/>
        <v>1</v>
      </c>
      <c r="F392" s="165">
        <f t="shared" ca="1" si="151"/>
        <v>5</v>
      </c>
      <c r="G392" s="165">
        <f t="shared" ca="1" si="152"/>
        <v>12</v>
      </c>
      <c r="H392" s="165">
        <f t="shared" ca="1" si="153"/>
        <v>0</v>
      </c>
      <c r="I392" s="165">
        <f t="shared" ca="1" si="154"/>
        <v>2</v>
      </c>
      <c r="J392" s="165">
        <f t="shared" ca="1" si="155"/>
        <v>0</v>
      </c>
      <c r="K392" s="165">
        <f t="shared" ca="1" si="156"/>
        <v>0</v>
      </c>
      <c r="L392" s="165">
        <f t="shared" ca="1" si="157"/>
        <v>0</v>
      </c>
      <c r="M392" s="165">
        <f t="shared" ca="1" si="158"/>
        <v>2</v>
      </c>
      <c r="N392" s="165">
        <f t="shared" ca="1" si="159"/>
        <v>1</v>
      </c>
      <c r="O392" s="165">
        <f t="shared" ca="1" si="160"/>
        <v>0</v>
      </c>
      <c r="P392" s="165">
        <f t="shared" ca="1" si="161"/>
        <v>0</v>
      </c>
      <c r="Q392" s="165">
        <f t="shared" ca="1" si="162"/>
        <v>3</v>
      </c>
      <c r="R392" s="165">
        <f t="shared" ca="1" si="163"/>
        <v>0</v>
      </c>
      <c r="S392" s="165">
        <f t="shared" ca="1" si="164"/>
        <v>15</v>
      </c>
      <c r="T392" s="168">
        <f t="shared" ref="T392:T455" ca="1" si="169">IF(G392&lt;$D$2,0,INDIRECT("'game1 ("&amp;$X392&amp;")'!"&amp;ADDRESS(ROW(M$7)+MOD(ROW(M392)-7,24),COLUMN(R392))))</f>
        <v>0.41666666666666669</v>
      </c>
      <c r="U392" s="168">
        <f t="shared" ref="U392:U455" ca="1" si="170">IF(I392&lt;$D$2,0,INDIRECT("'game1 ("&amp;$X392&amp;")'!"&amp;ADDRESS(ROW(N$7)+MOD(ROW(N392)-7,24),COLUMN(S392))))</f>
        <v>0</v>
      </c>
      <c r="V392" s="168">
        <f t="shared" ref="V392:V455" ca="1" si="171">IF(K392&lt;$D$2,0,INDIRECT("'game1 ("&amp;$X392&amp;")'!"&amp;ADDRESS(ROW(O$7)+MOD(ROW(O392)-7,24),COLUMN(T392))))</f>
        <v>0</v>
      </c>
      <c r="W392" s="168">
        <f t="shared" ref="W392:W455" ca="1" si="172">IF(G392+I392&lt;$D$2,0,INDIRECT("'game1 ("&amp;$X392&amp;")'!"&amp;ADDRESS(ROW(O$7)+MOD(ROW(O392)-7,24),COLUMN(U392))))</f>
        <v>0.35714285714285715</v>
      </c>
      <c r="X392" s="165">
        <f t="shared" si="165"/>
        <v>17</v>
      </c>
      <c r="Y392" s="165" t="str">
        <f t="shared" ref="Y392:Y455" ca="1" si="173">CONCATENATE(A392," - ",C392," ",MONTH(D392),"/",DAY(D392),"/",YEAR(D392))</f>
        <v>Dillon Barritt, 20 - Sundance 2/6/2018</v>
      </c>
      <c r="Z392" s="165" t="str">
        <f t="shared" ref="Z392:Z455" ca="1" si="174">IFERROR(INDIRECT("'game1 ("&amp;$X392&amp;")'!$a$2"),"")</f>
        <v>R</v>
      </c>
      <c r="AA392" s="225" t="str">
        <f>Season_Summary!$P$1</f>
        <v>2A BB</v>
      </c>
    </row>
    <row r="393" spans="1:27" x14ac:dyDescent="0.2">
      <c r="A393" s="165" t="str">
        <f t="shared" ca="1" si="166"/>
        <v>Dawson Butts, 14</v>
      </c>
      <c r="B393" s="165" t="str">
        <f>Roster!$B$1</f>
        <v>Upton</v>
      </c>
      <c r="C393" s="165" t="str">
        <f t="shared" ca="1" si="167"/>
        <v>Sundance</v>
      </c>
      <c r="D393" s="175">
        <f t="shared" ca="1" si="168"/>
        <v>43137</v>
      </c>
      <c r="E393" s="165">
        <f t="shared" ca="1" si="150"/>
        <v>1</v>
      </c>
      <c r="F393" s="165">
        <f t="shared" ca="1" si="151"/>
        <v>0</v>
      </c>
      <c r="G393" s="165">
        <f t="shared" ca="1" si="152"/>
        <v>0</v>
      </c>
      <c r="H393" s="165">
        <f t="shared" ca="1" si="153"/>
        <v>2</v>
      </c>
      <c r="I393" s="165">
        <f t="shared" ca="1" si="154"/>
        <v>2</v>
      </c>
      <c r="J393" s="165">
        <f t="shared" ca="1" si="155"/>
        <v>0</v>
      </c>
      <c r="K393" s="165">
        <f t="shared" ca="1" si="156"/>
        <v>0</v>
      </c>
      <c r="L393" s="165">
        <f t="shared" ca="1" si="157"/>
        <v>3</v>
      </c>
      <c r="M393" s="165">
        <f t="shared" ca="1" si="158"/>
        <v>2</v>
      </c>
      <c r="N393" s="165">
        <f t="shared" ca="1" si="159"/>
        <v>3</v>
      </c>
      <c r="O393" s="165">
        <f t="shared" ca="1" si="160"/>
        <v>1</v>
      </c>
      <c r="P393" s="165">
        <f t="shared" ca="1" si="161"/>
        <v>0</v>
      </c>
      <c r="Q393" s="165">
        <f t="shared" ca="1" si="162"/>
        <v>0</v>
      </c>
      <c r="R393" s="165">
        <f t="shared" ca="1" si="163"/>
        <v>0</v>
      </c>
      <c r="S393" s="165">
        <f t="shared" ca="1" si="164"/>
        <v>4</v>
      </c>
      <c r="T393" s="168">
        <f t="shared" ca="1" si="169"/>
        <v>0</v>
      </c>
      <c r="U393" s="168">
        <f t="shared" ca="1" si="170"/>
        <v>0</v>
      </c>
      <c r="V393" s="168">
        <f t="shared" ca="1" si="171"/>
        <v>0</v>
      </c>
      <c r="W393" s="168">
        <f t="shared" ca="1" si="172"/>
        <v>0</v>
      </c>
      <c r="X393" s="165">
        <f t="shared" si="165"/>
        <v>17</v>
      </c>
      <c r="Y393" s="165" t="str">
        <f t="shared" ca="1" si="173"/>
        <v>Dawson Butts, 14 - Sundance 2/6/2018</v>
      </c>
      <c r="Z393" s="165" t="str">
        <f t="shared" ca="1" si="174"/>
        <v>R</v>
      </c>
      <c r="AA393" s="225" t="str">
        <f>Season_Summary!$P$1</f>
        <v>2A BB</v>
      </c>
    </row>
    <row r="394" spans="1:27" x14ac:dyDescent="0.2">
      <c r="A394" s="165" t="str">
        <f t="shared" ca="1" si="166"/>
        <v>Jayden Caylor, 12</v>
      </c>
      <c r="B394" s="165" t="str">
        <f>Roster!$B$1</f>
        <v>Upton</v>
      </c>
      <c r="C394" s="165" t="str">
        <f t="shared" ca="1" si="167"/>
        <v>Sundance</v>
      </c>
      <c r="D394" s="175">
        <f t="shared" ca="1" si="168"/>
        <v>43137</v>
      </c>
      <c r="E394" s="165">
        <f t="shared" ca="1" si="150"/>
        <v>1</v>
      </c>
      <c r="F394" s="165">
        <f t="shared" ca="1" si="151"/>
        <v>0</v>
      </c>
      <c r="G394" s="165">
        <f t="shared" ca="1" si="152"/>
        <v>1</v>
      </c>
      <c r="H394" s="165">
        <f t="shared" ca="1" si="153"/>
        <v>1</v>
      </c>
      <c r="I394" s="165">
        <f t="shared" ca="1" si="154"/>
        <v>2</v>
      </c>
      <c r="J394" s="165">
        <f t="shared" ca="1" si="155"/>
        <v>2</v>
      </c>
      <c r="K394" s="165">
        <f t="shared" ca="1" si="156"/>
        <v>2</v>
      </c>
      <c r="L394" s="165">
        <f t="shared" ca="1" si="157"/>
        <v>1</v>
      </c>
      <c r="M394" s="165">
        <f t="shared" ca="1" si="158"/>
        <v>4</v>
      </c>
      <c r="N394" s="165">
        <f t="shared" ca="1" si="159"/>
        <v>1</v>
      </c>
      <c r="O394" s="165">
        <f t="shared" ca="1" si="160"/>
        <v>1</v>
      </c>
      <c r="P394" s="165">
        <f t="shared" ca="1" si="161"/>
        <v>0</v>
      </c>
      <c r="Q394" s="165">
        <f t="shared" ca="1" si="162"/>
        <v>1</v>
      </c>
      <c r="R394" s="165">
        <f t="shared" ca="1" si="163"/>
        <v>1</v>
      </c>
      <c r="S394" s="165">
        <f t="shared" ca="1" si="164"/>
        <v>4</v>
      </c>
      <c r="T394" s="168">
        <f t="shared" ca="1" si="169"/>
        <v>0</v>
      </c>
      <c r="U394" s="168">
        <f t="shared" ca="1" si="170"/>
        <v>0</v>
      </c>
      <c r="V394" s="168">
        <f t="shared" ca="1" si="171"/>
        <v>0</v>
      </c>
      <c r="W394" s="168">
        <f t="shared" ca="1" si="172"/>
        <v>0</v>
      </c>
      <c r="X394" s="165">
        <f t="shared" si="165"/>
        <v>17</v>
      </c>
      <c r="Y394" s="165" t="str">
        <f t="shared" ca="1" si="173"/>
        <v>Jayden Caylor, 12 - Sundance 2/6/2018</v>
      </c>
      <c r="Z394" s="165" t="str">
        <f t="shared" ca="1" si="174"/>
        <v>R</v>
      </c>
      <c r="AA394" s="225" t="str">
        <f>Season_Summary!$P$1</f>
        <v>2A BB</v>
      </c>
    </row>
    <row r="395" spans="1:27" x14ac:dyDescent="0.2">
      <c r="A395" s="165" t="str">
        <f t="shared" ca="1" si="166"/>
        <v>Clayton Louderback, 23</v>
      </c>
      <c r="B395" s="165" t="str">
        <f>Roster!$B$1</f>
        <v>Upton</v>
      </c>
      <c r="C395" s="165" t="str">
        <f t="shared" ca="1" si="167"/>
        <v>Sundance</v>
      </c>
      <c r="D395" s="175">
        <f t="shared" ca="1" si="168"/>
        <v>43137</v>
      </c>
      <c r="E395" s="165">
        <f t="shared" ca="1" si="150"/>
        <v>1</v>
      </c>
      <c r="F395" s="165">
        <f t="shared" ca="1" si="151"/>
        <v>1</v>
      </c>
      <c r="G395" s="165">
        <f t="shared" ca="1" si="152"/>
        <v>3</v>
      </c>
      <c r="H395" s="165">
        <f t="shared" ca="1" si="153"/>
        <v>8</v>
      </c>
      <c r="I395" s="165">
        <f t="shared" ca="1" si="154"/>
        <v>16</v>
      </c>
      <c r="J395" s="165">
        <f t="shared" ca="1" si="155"/>
        <v>2</v>
      </c>
      <c r="K395" s="165">
        <f t="shared" ca="1" si="156"/>
        <v>4</v>
      </c>
      <c r="L395" s="165">
        <f t="shared" ca="1" si="157"/>
        <v>5</v>
      </c>
      <c r="M395" s="165">
        <f t="shared" ca="1" si="158"/>
        <v>4</v>
      </c>
      <c r="N395" s="165">
        <f t="shared" ca="1" si="159"/>
        <v>5</v>
      </c>
      <c r="O395" s="165">
        <f t="shared" ca="1" si="160"/>
        <v>4</v>
      </c>
      <c r="P395" s="165">
        <f t="shared" ca="1" si="161"/>
        <v>0</v>
      </c>
      <c r="Q395" s="165">
        <f t="shared" ca="1" si="162"/>
        <v>0</v>
      </c>
      <c r="R395" s="165">
        <f t="shared" ca="1" si="163"/>
        <v>3</v>
      </c>
      <c r="S395" s="165">
        <f t="shared" ca="1" si="164"/>
        <v>21</v>
      </c>
      <c r="T395" s="168">
        <f t="shared" ca="1" si="169"/>
        <v>0</v>
      </c>
      <c r="U395" s="168">
        <f t="shared" ca="1" si="170"/>
        <v>0.5</v>
      </c>
      <c r="V395" s="168">
        <f t="shared" ca="1" si="171"/>
        <v>0</v>
      </c>
      <c r="W395" s="168">
        <f t="shared" ca="1" si="172"/>
        <v>0.47368421052631576</v>
      </c>
      <c r="X395" s="165">
        <f t="shared" si="165"/>
        <v>17</v>
      </c>
      <c r="Y395" s="165" t="str">
        <f t="shared" ca="1" si="173"/>
        <v>Clayton Louderback, 23 - Sundance 2/6/2018</v>
      </c>
      <c r="Z395" s="165" t="str">
        <f t="shared" ca="1" si="174"/>
        <v>R</v>
      </c>
      <c r="AA395" s="225" t="str">
        <f>Season_Summary!$P$1</f>
        <v>2A BB</v>
      </c>
    </row>
    <row r="396" spans="1:27" x14ac:dyDescent="0.2">
      <c r="A396" s="165" t="str">
        <f t="shared" ca="1" si="166"/>
        <v>Jess Claycomb, 10</v>
      </c>
      <c r="B396" s="165" t="str">
        <f>Roster!$B$1</f>
        <v>Upton</v>
      </c>
      <c r="C396" s="165" t="str">
        <f t="shared" ca="1" si="167"/>
        <v>Sundance</v>
      </c>
      <c r="D396" s="175">
        <f t="shared" ca="1" si="168"/>
        <v>43137</v>
      </c>
      <c r="E396" s="165">
        <f t="shared" ca="1" si="150"/>
        <v>1</v>
      </c>
      <c r="F396" s="165">
        <f t="shared" ca="1" si="151"/>
        <v>0</v>
      </c>
      <c r="G396" s="165">
        <f t="shared" ca="1" si="152"/>
        <v>1</v>
      </c>
      <c r="H396" s="165">
        <f t="shared" ca="1" si="153"/>
        <v>7</v>
      </c>
      <c r="I396" s="165">
        <f t="shared" ca="1" si="154"/>
        <v>10</v>
      </c>
      <c r="J396" s="165">
        <f t="shared" ca="1" si="155"/>
        <v>1</v>
      </c>
      <c r="K396" s="165">
        <f t="shared" ca="1" si="156"/>
        <v>2</v>
      </c>
      <c r="L396" s="165">
        <f t="shared" ca="1" si="157"/>
        <v>3</v>
      </c>
      <c r="M396" s="165">
        <f t="shared" ca="1" si="158"/>
        <v>3</v>
      </c>
      <c r="N396" s="165">
        <f t="shared" ca="1" si="159"/>
        <v>2</v>
      </c>
      <c r="O396" s="165">
        <f t="shared" ca="1" si="160"/>
        <v>0</v>
      </c>
      <c r="P396" s="165">
        <f t="shared" ca="1" si="161"/>
        <v>0</v>
      </c>
      <c r="Q396" s="165">
        <f t="shared" ca="1" si="162"/>
        <v>0</v>
      </c>
      <c r="R396" s="165">
        <f t="shared" ca="1" si="163"/>
        <v>3</v>
      </c>
      <c r="S396" s="165">
        <f t="shared" ca="1" si="164"/>
        <v>15</v>
      </c>
      <c r="T396" s="168">
        <f t="shared" ca="1" si="169"/>
        <v>0</v>
      </c>
      <c r="U396" s="168">
        <f t="shared" ca="1" si="170"/>
        <v>0.7</v>
      </c>
      <c r="V396" s="168">
        <f t="shared" ca="1" si="171"/>
        <v>0</v>
      </c>
      <c r="W396" s="168">
        <f t="shared" ca="1" si="172"/>
        <v>0.63636363636363635</v>
      </c>
      <c r="X396" s="165">
        <f t="shared" si="165"/>
        <v>17</v>
      </c>
      <c r="Y396" s="165" t="str">
        <f t="shared" ca="1" si="173"/>
        <v>Jess Claycomb, 10 - Sundance 2/6/2018</v>
      </c>
      <c r="Z396" s="165" t="str">
        <f t="shared" ca="1" si="174"/>
        <v>R</v>
      </c>
      <c r="AA396" s="225" t="str">
        <f>Season_Summary!$P$1</f>
        <v>2A BB</v>
      </c>
    </row>
    <row r="397" spans="1:27" x14ac:dyDescent="0.2">
      <c r="A397" s="165" t="str">
        <f t="shared" ca="1" si="166"/>
        <v>Maxx Cowger, 4</v>
      </c>
      <c r="B397" s="165" t="str">
        <f>Roster!$B$1</f>
        <v>Upton</v>
      </c>
      <c r="C397" s="165" t="str">
        <f t="shared" ca="1" si="167"/>
        <v>Sundance</v>
      </c>
      <c r="D397" s="175">
        <f t="shared" ca="1" si="168"/>
        <v>43137</v>
      </c>
      <c r="E397" s="165">
        <f t="shared" ca="1" si="150"/>
        <v>0</v>
      </c>
      <c r="F397" s="165">
        <f t="shared" ca="1" si="151"/>
        <v>0</v>
      </c>
      <c r="G397" s="165">
        <f t="shared" ca="1" si="152"/>
        <v>0</v>
      </c>
      <c r="H397" s="165">
        <f t="shared" ca="1" si="153"/>
        <v>0</v>
      </c>
      <c r="I397" s="165">
        <f t="shared" ca="1" si="154"/>
        <v>0</v>
      </c>
      <c r="J397" s="165">
        <f t="shared" ca="1" si="155"/>
        <v>0</v>
      </c>
      <c r="K397" s="165">
        <f t="shared" ca="1" si="156"/>
        <v>0</v>
      </c>
      <c r="L397" s="165">
        <f t="shared" ca="1" si="157"/>
        <v>0</v>
      </c>
      <c r="M397" s="165">
        <f t="shared" ca="1" si="158"/>
        <v>0</v>
      </c>
      <c r="N397" s="165">
        <f t="shared" ca="1" si="159"/>
        <v>0</v>
      </c>
      <c r="O397" s="165">
        <f t="shared" ca="1" si="160"/>
        <v>0</v>
      </c>
      <c r="P397" s="165">
        <f t="shared" ca="1" si="161"/>
        <v>0</v>
      </c>
      <c r="Q397" s="165">
        <f t="shared" ca="1" si="162"/>
        <v>0</v>
      </c>
      <c r="R397" s="165">
        <f t="shared" ca="1" si="163"/>
        <v>0</v>
      </c>
      <c r="S397" s="165" t="str">
        <f t="shared" ca="1" si="164"/>
        <v/>
      </c>
      <c r="T397" s="168">
        <f t="shared" ca="1" si="169"/>
        <v>0</v>
      </c>
      <c r="U397" s="168">
        <f t="shared" ca="1" si="170"/>
        <v>0</v>
      </c>
      <c r="V397" s="168">
        <f t="shared" ca="1" si="171"/>
        <v>0</v>
      </c>
      <c r="W397" s="168">
        <f t="shared" ca="1" si="172"/>
        <v>0</v>
      </c>
      <c r="X397" s="165">
        <f t="shared" si="165"/>
        <v>17</v>
      </c>
      <c r="Y397" s="165" t="str">
        <f t="shared" ca="1" si="173"/>
        <v>Maxx Cowger, 4 - Sundance 2/6/2018</v>
      </c>
      <c r="Z397" s="165" t="str">
        <f t="shared" ca="1" si="174"/>
        <v>R</v>
      </c>
      <c r="AA397" s="225" t="str">
        <f>Season_Summary!$P$1</f>
        <v>2A BB</v>
      </c>
    </row>
    <row r="398" spans="1:27" x14ac:dyDescent="0.2">
      <c r="A398" s="165" t="str">
        <f t="shared" ca="1" si="166"/>
        <v>Brayden Bruce, 22</v>
      </c>
      <c r="B398" s="165" t="str">
        <f>Roster!$B$1</f>
        <v>Upton</v>
      </c>
      <c r="C398" s="165" t="str">
        <f t="shared" ca="1" si="167"/>
        <v>Sundance</v>
      </c>
      <c r="D398" s="175">
        <f t="shared" ca="1" si="168"/>
        <v>43137</v>
      </c>
      <c r="E398" s="165">
        <f t="shared" ca="1" si="150"/>
        <v>1</v>
      </c>
      <c r="F398" s="165">
        <f t="shared" ca="1" si="151"/>
        <v>0</v>
      </c>
      <c r="G398" s="165">
        <f t="shared" ca="1" si="152"/>
        <v>2</v>
      </c>
      <c r="H398" s="165">
        <f t="shared" ca="1" si="153"/>
        <v>0</v>
      </c>
      <c r="I398" s="165">
        <f t="shared" ca="1" si="154"/>
        <v>0</v>
      </c>
      <c r="J398" s="165">
        <f t="shared" ca="1" si="155"/>
        <v>0</v>
      </c>
      <c r="K398" s="165">
        <f t="shared" ca="1" si="156"/>
        <v>0</v>
      </c>
      <c r="L398" s="165">
        <f t="shared" ca="1" si="157"/>
        <v>1</v>
      </c>
      <c r="M398" s="165">
        <f t="shared" ca="1" si="158"/>
        <v>0</v>
      </c>
      <c r="N398" s="165">
        <f t="shared" ca="1" si="159"/>
        <v>3</v>
      </c>
      <c r="O398" s="165">
        <f t="shared" ca="1" si="160"/>
        <v>0</v>
      </c>
      <c r="P398" s="165">
        <f t="shared" ca="1" si="161"/>
        <v>0</v>
      </c>
      <c r="Q398" s="165">
        <f t="shared" ca="1" si="162"/>
        <v>0</v>
      </c>
      <c r="R398" s="165">
        <f t="shared" ca="1" si="163"/>
        <v>2</v>
      </c>
      <c r="S398" s="165" t="str">
        <f t="shared" ca="1" si="164"/>
        <v/>
      </c>
      <c r="T398" s="168">
        <f t="shared" ca="1" si="169"/>
        <v>0</v>
      </c>
      <c r="U398" s="168">
        <f t="shared" ca="1" si="170"/>
        <v>0</v>
      </c>
      <c r="V398" s="168">
        <f t="shared" ca="1" si="171"/>
        <v>0</v>
      </c>
      <c r="W398" s="168">
        <f t="shared" ca="1" si="172"/>
        <v>0</v>
      </c>
      <c r="X398" s="165">
        <f t="shared" si="165"/>
        <v>17</v>
      </c>
      <c r="Y398" s="165" t="str">
        <f t="shared" ca="1" si="173"/>
        <v>Brayden Bruce, 22 - Sundance 2/6/2018</v>
      </c>
      <c r="Z398" s="165" t="str">
        <f t="shared" ca="1" si="174"/>
        <v>R</v>
      </c>
      <c r="AA398" s="225" t="str">
        <f>Season_Summary!$P$1</f>
        <v>2A BB</v>
      </c>
    </row>
    <row r="399" spans="1:27" x14ac:dyDescent="0.2">
      <c r="A399" s="165" t="str">
        <f t="shared" ca="1" si="166"/>
        <v>Jo Bishop, 30</v>
      </c>
      <c r="B399" s="165" t="str">
        <f>Roster!$B$1</f>
        <v>Upton</v>
      </c>
      <c r="C399" s="165" t="str">
        <f t="shared" ca="1" si="167"/>
        <v>Sundance</v>
      </c>
      <c r="D399" s="175">
        <f t="shared" ca="1" si="168"/>
        <v>43137</v>
      </c>
      <c r="E399" s="165">
        <f t="shared" ca="1" si="150"/>
        <v>1</v>
      </c>
      <c r="F399" s="165">
        <f t="shared" ca="1" si="151"/>
        <v>0</v>
      </c>
      <c r="G399" s="165">
        <f t="shared" ca="1" si="152"/>
        <v>0</v>
      </c>
      <c r="H399" s="165">
        <f t="shared" ca="1" si="153"/>
        <v>0</v>
      </c>
      <c r="I399" s="165">
        <f t="shared" ca="1" si="154"/>
        <v>1</v>
      </c>
      <c r="J399" s="165">
        <f t="shared" ca="1" si="155"/>
        <v>0</v>
      </c>
      <c r="K399" s="165">
        <f t="shared" ca="1" si="156"/>
        <v>0</v>
      </c>
      <c r="L399" s="165">
        <f t="shared" ca="1" si="157"/>
        <v>0</v>
      </c>
      <c r="M399" s="165">
        <f t="shared" ca="1" si="158"/>
        <v>1</v>
      </c>
      <c r="N399" s="165">
        <f t="shared" ca="1" si="159"/>
        <v>0</v>
      </c>
      <c r="O399" s="165">
        <f t="shared" ca="1" si="160"/>
        <v>0</v>
      </c>
      <c r="P399" s="165">
        <f t="shared" ca="1" si="161"/>
        <v>0</v>
      </c>
      <c r="Q399" s="165">
        <f t="shared" ca="1" si="162"/>
        <v>0</v>
      </c>
      <c r="R399" s="165">
        <f t="shared" ca="1" si="163"/>
        <v>1</v>
      </c>
      <c r="S399" s="165" t="str">
        <f t="shared" ca="1" si="164"/>
        <v/>
      </c>
      <c r="T399" s="168">
        <f t="shared" ca="1" si="169"/>
        <v>0</v>
      </c>
      <c r="U399" s="168">
        <f t="shared" ca="1" si="170"/>
        <v>0</v>
      </c>
      <c r="V399" s="168">
        <f t="shared" ca="1" si="171"/>
        <v>0</v>
      </c>
      <c r="W399" s="168">
        <f t="shared" ca="1" si="172"/>
        <v>0</v>
      </c>
      <c r="X399" s="165">
        <f t="shared" si="165"/>
        <v>17</v>
      </c>
      <c r="Y399" s="165" t="str">
        <f t="shared" ca="1" si="173"/>
        <v>Jo Bishop, 30 - Sundance 2/6/2018</v>
      </c>
      <c r="Z399" s="165" t="str">
        <f t="shared" ca="1" si="174"/>
        <v>R</v>
      </c>
      <c r="AA399" s="225" t="str">
        <f>Season_Summary!$P$1</f>
        <v>2A BB</v>
      </c>
    </row>
    <row r="400" spans="1:27" x14ac:dyDescent="0.2">
      <c r="A400" s="165" t="str">
        <f t="shared" ca="1" si="166"/>
        <v>Nolan Turner, 33</v>
      </c>
      <c r="B400" s="165" t="str">
        <f>Roster!$B$1</f>
        <v>Upton</v>
      </c>
      <c r="C400" s="165" t="str">
        <f t="shared" ca="1" si="167"/>
        <v>Sundance</v>
      </c>
      <c r="D400" s="175">
        <f t="shared" ca="1" si="168"/>
        <v>43137</v>
      </c>
      <c r="E400" s="165">
        <f t="shared" ca="1" si="150"/>
        <v>1</v>
      </c>
      <c r="F400" s="165">
        <f t="shared" ca="1" si="151"/>
        <v>0</v>
      </c>
      <c r="G400" s="165">
        <f t="shared" ca="1" si="152"/>
        <v>0</v>
      </c>
      <c r="H400" s="165">
        <f t="shared" ca="1" si="153"/>
        <v>0</v>
      </c>
      <c r="I400" s="165">
        <f t="shared" ca="1" si="154"/>
        <v>0</v>
      </c>
      <c r="J400" s="165">
        <f t="shared" ca="1" si="155"/>
        <v>0</v>
      </c>
      <c r="K400" s="165">
        <f t="shared" ca="1" si="156"/>
        <v>1</v>
      </c>
      <c r="L400" s="165">
        <f t="shared" ca="1" si="157"/>
        <v>0</v>
      </c>
      <c r="M400" s="165">
        <f t="shared" ca="1" si="158"/>
        <v>1</v>
      </c>
      <c r="N400" s="165">
        <f t="shared" ca="1" si="159"/>
        <v>0</v>
      </c>
      <c r="O400" s="165">
        <f t="shared" ca="1" si="160"/>
        <v>0</v>
      </c>
      <c r="P400" s="165">
        <f t="shared" ca="1" si="161"/>
        <v>0</v>
      </c>
      <c r="Q400" s="165">
        <f t="shared" ca="1" si="162"/>
        <v>0</v>
      </c>
      <c r="R400" s="165">
        <f t="shared" ca="1" si="163"/>
        <v>0</v>
      </c>
      <c r="S400" s="165" t="str">
        <f t="shared" ca="1" si="164"/>
        <v/>
      </c>
      <c r="T400" s="168">
        <f t="shared" ca="1" si="169"/>
        <v>0</v>
      </c>
      <c r="U400" s="168">
        <f t="shared" ca="1" si="170"/>
        <v>0</v>
      </c>
      <c r="V400" s="168">
        <f t="shared" ca="1" si="171"/>
        <v>0</v>
      </c>
      <c r="W400" s="168">
        <f t="shared" ca="1" si="172"/>
        <v>0</v>
      </c>
      <c r="X400" s="165">
        <f t="shared" si="165"/>
        <v>17</v>
      </c>
      <c r="Y400" s="165" t="str">
        <f t="shared" ca="1" si="173"/>
        <v>Nolan Turner, 33 - Sundance 2/6/2018</v>
      </c>
      <c r="Z400" s="165" t="str">
        <f t="shared" ca="1" si="174"/>
        <v>R</v>
      </c>
      <c r="AA400" s="225" t="str">
        <f>Season_Summary!$P$1</f>
        <v>2A BB</v>
      </c>
    </row>
    <row r="401" spans="1:27" x14ac:dyDescent="0.2">
      <c r="A401" s="165" t="str">
        <f t="shared" ca="1" si="166"/>
        <v>Robert Crawford, 32</v>
      </c>
      <c r="B401" s="165" t="str">
        <f>Roster!$B$1</f>
        <v>Upton</v>
      </c>
      <c r="C401" s="165" t="str">
        <f t="shared" ca="1" si="167"/>
        <v>Sundance</v>
      </c>
      <c r="D401" s="175">
        <f t="shared" ca="1" si="168"/>
        <v>43137</v>
      </c>
      <c r="E401" s="165">
        <f t="shared" ca="1" si="150"/>
        <v>1</v>
      </c>
      <c r="F401" s="165">
        <f t="shared" ca="1" si="151"/>
        <v>0</v>
      </c>
      <c r="G401" s="165">
        <f t="shared" ca="1" si="152"/>
        <v>1</v>
      </c>
      <c r="H401" s="165">
        <f t="shared" ca="1" si="153"/>
        <v>0</v>
      </c>
      <c r="I401" s="165">
        <f t="shared" ca="1" si="154"/>
        <v>1</v>
      </c>
      <c r="J401" s="165">
        <f t="shared" ca="1" si="155"/>
        <v>0</v>
      </c>
      <c r="K401" s="165">
        <f t="shared" ca="1" si="156"/>
        <v>0</v>
      </c>
      <c r="L401" s="165">
        <f t="shared" ca="1" si="157"/>
        <v>1</v>
      </c>
      <c r="M401" s="165">
        <f t="shared" ca="1" si="158"/>
        <v>1</v>
      </c>
      <c r="N401" s="165">
        <f t="shared" ca="1" si="159"/>
        <v>0</v>
      </c>
      <c r="O401" s="165">
        <f t="shared" ca="1" si="160"/>
        <v>0</v>
      </c>
      <c r="P401" s="165">
        <f t="shared" ca="1" si="161"/>
        <v>0</v>
      </c>
      <c r="Q401" s="165">
        <f t="shared" ca="1" si="162"/>
        <v>0</v>
      </c>
      <c r="R401" s="165">
        <f t="shared" ca="1" si="163"/>
        <v>0</v>
      </c>
      <c r="S401" s="165" t="str">
        <f t="shared" ca="1" si="164"/>
        <v/>
      </c>
      <c r="T401" s="168">
        <f t="shared" ca="1" si="169"/>
        <v>0</v>
      </c>
      <c r="U401" s="168">
        <f t="shared" ca="1" si="170"/>
        <v>0</v>
      </c>
      <c r="V401" s="168">
        <f t="shared" ca="1" si="171"/>
        <v>0</v>
      </c>
      <c r="W401" s="168">
        <f t="shared" ca="1" si="172"/>
        <v>0</v>
      </c>
      <c r="X401" s="165">
        <f t="shared" si="165"/>
        <v>17</v>
      </c>
      <c r="Y401" s="165" t="str">
        <f t="shared" ca="1" si="173"/>
        <v>Robert Crawford, 32 - Sundance 2/6/2018</v>
      </c>
      <c r="Z401" s="165" t="str">
        <f t="shared" ca="1" si="174"/>
        <v>R</v>
      </c>
      <c r="AA401" s="225" t="str">
        <f>Season_Summary!$P$1</f>
        <v>2A BB</v>
      </c>
    </row>
    <row r="402" spans="1:27" x14ac:dyDescent="0.2">
      <c r="A402" s="165" t="str">
        <f t="shared" ca="1" si="166"/>
        <v>Jace Bruce, 40</v>
      </c>
      <c r="B402" s="165" t="str">
        <f>Roster!$B$1</f>
        <v>Upton</v>
      </c>
      <c r="C402" s="165" t="str">
        <f t="shared" ca="1" si="167"/>
        <v>Sundance</v>
      </c>
      <c r="D402" s="175">
        <f t="shared" ca="1" si="168"/>
        <v>43137</v>
      </c>
      <c r="E402" s="165">
        <f t="shared" ca="1" si="150"/>
        <v>1</v>
      </c>
      <c r="F402" s="165">
        <f t="shared" ca="1" si="151"/>
        <v>0</v>
      </c>
      <c r="G402" s="165">
        <f t="shared" ca="1" si="152"/>
        <v>0</v>
      </c>
      <c r="H402" s="165">
        <f t="shared" ca="1" si="153"/>
        <v>0</v>
      </c>
      <c r="I402" s="165">
        <f t="shared" ca="1" si="154"/>
        <v>1</v>
      </c>
      <c r="J402" s="165">
        <f t="shared" ca="1" si="155"/>
        <v>0</v>
      </c>
      <c r="K402" s="165">
        <f t="shared" ca="1" si="156"/>
        <v>0</v>
      </c>
      <c r="L402" s="165">
        <f t="shared" ca="1" si="157"/>
        <v>0</v>
      </c>
      <c r="M402" s="165">
        <f t="shared" ca="1" si="158"/>
        <v>0</v>
      </c>
      <c r="N402" s="165">
        <f t="shared" ca="1" si="159"/>
        <v>0</v>
      </c>
      <c r="O402" s="165">
        <f t="shared" ca="1" si="160"/>
        <v>0</v>
      </c>
      <c r="P402" s="165">
        <f t="shared" ca="1" si="161"/>
        <v>0</v>
      </c>
      <c r="Q402" s="165">
        <f t="shared" ca="1" si="162"/>
        <v>0</v>
      </c>
      <c r="R402" s="165">
        <f t="shared" ca="1" si="163"/>
        <v>0</v>
      </c>
      <c r="S402" s="165" t="str">
        <f t="shared" ca="1" si="164"/>
        <v/>
      </c>
      <c r="T402" s="168">
        <f t="shared" ca="1" si="169"/>
        <v>0</v>
      </c>
      <c r="U402" s="168">
        <f t="shared" ca="1" si="170"/>
        <v>0</v>
      </c>
      <c r="V402" s="168">
        <f t="shared" ca="1" si="171"/>
        <v>0</v>
      </c>
      <c r="W402" s="168">
        <f t="shared" ca="1" si="172"/>
        <v>0</v>
      </c>
      <c r="X402" s="165">
        <f t="shared" si="165"/>
        <v>17</v>
      </c>
      <c r="Y402" s="165" t="str">
        <f t="shared" ca="1" si="173"/>
        <v>Jace Bruce, 40 - Sundance 2/6/2018</v>
      </c>
      <c r="Z402" s="165" t="str">
        <f t="shared" ca="1" si="174"/>
        <v>R</v>
      </c>
      <c r="AA402" s="225" t="str">
        <f>Season_Summary!$P$1</f>
        <v>2A BB</v>
      </c>
    </row>
    <row r="403" spans="1:27" x14ac:dyDescent="0.2">
      <c r="A403" s="165" t="str">
        <f t="shared" ca="1" si="166"/>
        <v>Ethan Mills, 2</v>
      </c>
      <c r="B403" s="165" t="str">
        <f>Roster!$B$1</f>
        <v>Upton</v>
      </c>
      <c r="C403" s="165" t="str">
        <f t="shared" ca="1" si="167"/>
        <v>Sundance</v>
      </c>
      <c r="D403" s="175">
        <f t="shared" ca="1" si="168"/>
        <v>43137</v>
      </c>
      <c r="E403" s="165">
        <f t="shared" ca="1" si="150"/>
        <v>0</v>
      </c>
      <c r="F403" s="165">
        <f t="shared" ca="1" si="151"/>
        <v>0</v>
      </c>
      <c r="G403" s="165">
        <f t="shared" ca="1" si="152"/>
        <v>0</v>
      </c>
      <c r="H403" s="165">
        <f t="shared" ca="1" si="153"/>
        <v>0</v>
      </c>
      <c r="I403" s="165">
        <f t="shared" ca="1" si="154"/>
        <v>0</v>
      </c>
      <c r="J403" s="165">
        <f t="shared" ca="1" si="155"/>
        <v>0</v>
      </c>
      <c r="K403" s="165">
        <f t="shared" ca="1" si="156"/>
        <v>0</v>
      </c>
      <c r="L403" s="165">
        <f t="shared" ca="1" si="157"/>
        <v>0</v>
      </c>
      <c r="M403" s="165">
        <f t="shared" ca="1" si="158"/>
        <v>0</v>
      </c>
      <c r="N403" s="165">
        <f t="shared" ca="1" si="159"/>
        <v>0</v>
      </c>
      <c r="O403" s="165">
        <f t="shared" ca="1" si="160"/>
        <v>0</v>
      </c>
      <c r="P403" s="165">
        <f t="shared" ca="1" si="161"/>
        <v>0</v>
      </c>
      <c r="Q403" s="165">
        <f t="shared" ca="1" si="162"/>
        <v>0</v>
      </c>
      <c r="R403" s="165">
        <f t="shared" ca="1" si="163"/>
        <v>0</v>
      </c>
      <c r="S403" s="165" t="str">
        <f t="shared" ca="1" si="164"/>
        <v/>
      </c>
      <c r="T403" s="168">
        <f t="shared" ca="1" si="169"/>
        <v>0</v>
      </c>
      <c r="U403" s="168">
        <f t="shared" ca="1" si="170"/>
        <v>0</v>
      </c>
      <c r="V403" s="168">
        <f t="shared" ca="1" si="171"/>
        <v>0</v>
      </c>
      <c r="W403" s="168">
        <f t="shared" ca="1" si="172"/>
        <v>0</v>
      </c>
      <c r="X403" s="165">
        <f t="shared" si="165"/>
        <v>17</v>
      </c>
      <c r="Y403" s="165" t="str">
        <f t="shared" ca="1" si="173"/>
        <v>Ethan Mills, 2 - Sundance 2/6/2018</v>
      </c>
      <c r="Z403" s="165" t="str">
        <f t="shared" ca="1" si="174"/>
        <v>R</v>
      </c>
      <c r="AA403" s="225" t="str">
        <f>Season_Summary!$P$1</f>
        <v>2A BB</v>
      </c>
    </row>
    <row r="404" spans="1:27" x14ac:dyDescent="0.2">
      <c r="A404" s="165" t="str">
        <f t="shared" ca="1" si="166"/>
        <v>Bridger Alishouse, 2</v>
      </c>
      <c r="B404" s="165" t="str">
        <f>Roster!$B$1</f>
        <v>Upton</v>
      </c>
      <c r="C404" s="165" t="str">
        <f t="shared" ca="1" si="167"/>
        <v>Sundance</v>
      </c>
      <c r="D404" s="175">
        <f t="shared" ca="1" si="168"/>
        <v>43137</v>
      </c>
      <c r="E404" s="165">
        <f t="shared" ca="1" si="150"/>
        <v>0</v>
      </c>
      <c r="F404" s="165">
        <f t="shared" ca="1" si="151"/>
        <v>0</v>
      </c>
      <c r="G404" s="165">
        <f t="shared" ca="1" si="152"/>
        <v>0</v>
      </c>
      <c r="H404" s="165">
        <f t="shared" ca="1" si="153"/>
        <v>0</v>
      </c>
      <c r="I404" s="165">
        <f t="shared" ca="1" si="154"/>
        <v>0</v>
      </c>
      <c r="J404" s="165">
        <f t="shared" ca="1" si="155"/>
        <v>0</v>
      </c>
      <c r="K404" s="165">
        <f t="shared" ca="1" si="156"/>
        <v>0</v>
      </c>
      <c r="L404" s="165">
        <f t="shared" ca="1" si="157"/>
        <v>0</v>
      </c>
      <c r="M404" s="165">
        <f t="shared" ca="1" si="158"/>
        <v>0</v>
      </c>
      <c r="N404" s="165">
        <f t="shared" ca="1" si="159"/>
        <v>0</v>
      </c>
      <c r="O404" s="165">
        <f t="shared" ca="1" si="160"/>
        <v>0</v>
      </c>
      <c r="P404" s="165">
        <f t="shared" ca="1" si="161"/>
        <v>0</v>
      </c>
      <c r="Q404" s="165">
        <f t="shared" ca="1" si="162"/>
        <v>0</v>
      </c>
      <c r="R404" s="165">
        <f t="shared" ca="1" si="163"/>
        <v>0</v>
      </c>
      <c r="S404" s="165" t="str">
        <f t="shared" ca="1" si="164"/>
        <v/>
      </c>
      <c r="T404" s="168">
        <f t="shared" ca="1" si="169"/>
        <v>0</v>
      </c>
      <c r="U404" s="168">
        <f t="shared" ca="1" si="170"/>
        <v>0</v>
      </c>
      <c r="V404" s="168">
        <f t="shared" ca="1" si="171"/>
        <v>0</v>
      </c>
      <c r="W404" s="168">
        <f t="shared" ca="1" si="172"/>
        <v>0</v>
      </c>
      <c r="X404" s="165">
        <f t="shared" si="165"/>
        <v>17</v>
      </c>
      <c r="Y404" s="165" t="str">
        <f t="shared" ca="1" si="173"/>
        <v>Bridger Alishouse, 2 - Sundance 2/6/2018</v>
      </c>
      <c r="Z404" s="165" t="str">
        <f t="shared" ca="1" si="174"/>
        <v>R</v>
      </c>
      <c r="AA404" s="225" t="str">
        <f>Season_Summary!$P$1</f>
        <v>2A BB</v>
      </c>
    </row>
    <row r="405" spans="1:27" x14ac:dyDescent="0.2">
      <c r="A405" s="165" t="str">
        <f t="shared" ca="1" si="166"/>
        <v>Landon Keever, 4</v>
      </c>
      <c r="B405" s="165" t="str">
        <f>Roster!$B$1</f>
        <v>Upton</v>
      </c>
      <c r="C405" s="165" t="str">
        <f t="shared" ca="1" si="167"/>
        <v>Sundance</v>
      </c>
      <c r="D405" s="175">
        <f t="shared" ca="1" si="168"/>
        <v>43137</v>
      </c>
      <c r="E405" s="165">
        <f t="shared" ca="1" si="150"/>
        <v>0</v>
      </c>
      <c r="F405" s="165">
        <f t="shared" ca="1" si="151"/>
        <v>0</v>
      </c>
      <c r="G405" s="165">
        <f t="shared" ca="1" si="152"/>
        <v>0</v>
      </c>
      <c r="H405" s="165">
        <f t="shared" ca="1" si="153"/>
        <v>0</v>
      </c>
      <c r="I405" s="165">
        <f t="shared" ca="1" si="154"/>
        <v>0</v>
      </c>
      <c r="J405" s="165">
        <f t="shared" ca="1" si="155"/>
        <v>0</v>
      </c>
      <c r="K405" s="165">
        <f t="shared" ca="1" si="156"/>
        <v>0</v>
      </c>
      <c r="L405" s="165">
        <f t="shared" ca="1" si="157"/>
        <v>0</v>
      </c>
      <c r="M405" s="165">
        <f t="shared" ca="1" si="158"/>
        <v>0</v>
      </c>
      <c r="N405" s="165">
        <f t="shared" ca="1" si="159"/>
        <v>0</v>
      </c>
      <c r="O405" s="165">
        <f t="shared" ca="1" si="160"/>
        <v>0</v>
      </c>
      <c r="P405" s="165">
        <f t="shared" ca="1" si="161"/>
        <v>0</v>
      </c>
      <c r="Q405" s="165">
        <f t="shared" ca="1" si="162"/>
        <v>0</v>
      </c>
      <c r="R405" s="165">
        <f t="shared" ca="1" si="163"/>
        <v>0</v>
      </c>
      <c r="S405" s="165" t="str">
        <f t="shared" ca="1" si="164"/>
        <v/>
      </c>
      <c r="T405" s="168">
        <f t="shared" ca="1" si="169"/>
        <v>0</v>
      </c>
      <c r="U405" s="168">
        <f t="shared" ca="1" si="170"/>
        <v>0</v>
      </c>
      <c r="V405" s="168">
        <f t="shared" ca="1" si="171"/>
        <v>0</v>
      </c>
      <c r="W405" s="168">
        <f t="shared" ca="1" si="172"/>
        <v>0</v>
      </c>
      <c r="X405" s="165">
        <f t="shared" si="165"/>
        <v>17</v>
      </c>
      <c r="Y405" s="165" t="str">
        <f t="shared" ca="1" si="173"/>
        <v>Landon Keever, 4 - Sundance 2/6/2018</v>
      </c>
      <c r="Z405" s="165" t="str">
        <f t="shared" ca="1" si="174"/>
        <v>R</v>
      </c>
      <c r="AA405" s="225" t="str">
        <f>Season_Summary!$P$1</f>
        <v>2A BB</v>
      </c>
    </row>
    <row r="406" spans="1:27" x14ac:dyDescent="0.2">
      <c r="A406" s="165" t="str">
        <f t="shared" ca="1" si="166"/>
        <v>DJ Till, 4</v>
      </c>
      <c r="B406" s="165" t="str">
        <f>Roster!$B$1</f>
        <v>Upton</v>
      </c>
      <c r="C406" s="165" t="str">
        <f t="shared" ca="1" si="167"/>
        <v>Sundance</v>
      </c>
      <c r="D406" s="175">
        <f t="shared" ca="1" si="168"/>
        <v>43137</v>
      </c>
      <c r="E406" s="165">
        <f t="shared" ca="1" si="150"/>
        <v>1</v>
      </c>
      <c r="F406" s="165">
        <f t="shared" ca="1" si="151"/>
        <v>0</v>
      </c>
      <c r="G406" s="165">
        <f t="shared" ca="1" si="152"/>
        <v>1</v>
      </c>
      <c r="H406" s="165">
        <f t="shared" ca="1" si="153"/>
        <v>0</v>
      </c>
      <c r="I406" s="165">
        <f t="shared" ca="1" si="154"/>
        <v>0</v>
      </c>
      <c r="J406" s="165">
        <f t="shared" ca="1" si="155"/>
        <v>0</v>
      </c>
      <c r="K406" s="165">
        <f t="shared" ca="1" si="156"/>
        <v>0</v>
      </c>
      <c r="L406" s="165">
        <f t="shared" ca="1" si="157"/>
        <v>0</v>
      </c>
      <c r="M406" s="165">
        <f t="shared" ca="1" si="158"/>
        <v>1</v>
      </c>
      <c r="N406" s="165">
        <f t="shared" ca="1" si="159"/>
        <v>0</v>
      </c>
      <c r="O406" s="165">
        <f t="shared" ca="1" si="160"/>
        <v>1</v>
      </c>
      <c r="P406" s="165">
        <f t="shared" ca="1" si="161"/>
        <v>0</v>
      </c>
      <c r="Q406" s="165">
        <f t="shared" ca="1" si="162"/>
        <v>0</v>
      </c>
      <c r="R406" s="165">
        <f t="shared" ca="1" si="163"/>
        <v>0</v>
      </c>
      <c r="S406" s="165" t="str">
        <f t="shared" ca="1" si="164"/>
        <v/>
      </c>
      <c r="T406" s="168">
        <f t="shared" ca="1" si="169"/>
        <v>0</v>
      </c>
      <c r="U406" s="168">
        <f t="shared" ca="1" si="170"/>
        <v>0</v>
      </c>
      <c r="V406" s="168">
        <f t="shared" ca="1" si="171"/>
        <v>0</v>
      </c>
      <c r="W406" s="168">
        <f t="shared" ca="1" si="172"/>
        <v>0</v>
      </c>
      <c r="X406" s="165">
        <f t="shared" si="165"/>
        <v>17</v>
      </c>
      <c r="Y406" s="165" t="str">
        <f t="shared" ca="1" si="173"/>
        <v>DJ Till, 4 - Sundance 2/6/2018</v>
      </c>
      <c r="Z406" s="165" t="str">
        <f t="shared" ca="1" si="174"/>
        <v>R</v>
      </c>
      <c r="AA406" s="225" t="str">
        <f>Season_Summary!$P$1</f>
        <v>2A BB</v>
      </c>
    </row>
    <row r="407" spans="1:27" x14ac:dyDescent="0.2">
      <c r="A407" s="165" t="str">
        <f t="shared" ca="1" si="166"/>
        <v xml:space="preserve">, </v>
      </c>
      <c r="B407" s="165" t="str">
        <f>Roster!$B$1</f>
        <v>Upton</v>
      </c>
      <c r="C407" s="165" t="str">
        <f t="shared" ca="1" si="167"/>
        <v>Sundance</v>
      </c>
      <c r="D407" s="175">
        <f t="shared" ca="1" si="168"/>
        <v>43137</v>
      </c>
      <c r="E407" s="165">
        <f t="shared" ca="1" si="150"/>
        <v>0</v>
      </c>
      <c r="F407" s="165">
        <f t="shared" ca="1" si="151"/>
        <v>0</v>
      </c>
      <c r="G407" s="165">
        <f t="shared" ca="1" si="152"/>
        <v>0</v>
      </c>
      <c r="H407" s="165">
        <f t="shared" ca="1" si="153"/>
        <v>0</v>
      </c>
      <c r="I407" s="165">
        <f t="shared" ca="1" si="154"/>
        <v>0</v>
      </c>
      <c r="J407" s="165">
        <f t="shared" ca="1" si="155"/>
        <v>0</v>
      </c>
      <c r="K407" s="165">
        <f t="shared" ca="1" si="156"/>
        <v>0</v>
      </c>
      <c r="L407" s="165">
        <f t="shared" ca="1" si="157"/>
        <v>0</v>
      </c>
      <c r="M407" s="165">
        <f t="shared" ca="1" si="158"/>
        <v>0</v>
      </c>
      <c r="N407" s="165">
        <f t="shared" ca="1" si="159"/>
        <v>0</v>
      </c>
      <c r="O407" s="165">
        <f t="shared" ca="1" si="160"/>
        <v>0</v>
      </c>
      <c r="P407" s="165">
        <f t="shared" ca="1" si="161"/>
        <v>0</v>
      </c>
      <c r="Q407" s="165">
        <f t="shared" ca="1" si="162"/>
        <v>0</v>
      </c>
      <c r="R407" s="165">
        <f t="shared" ca="1" si="163"/>
        <v>0</v>
      </c>
      <c r="S407" s="165" t="str">
        <f t="shared" ca="1" si="164"/>
        <v/>
      </c>
      <c r="T407" s="168">
        <f t="shared" ca="1" si="169"/>
        <v>0</v>
      </c>
      <c r="U407" s="168">
        <f t="shared" ca="1" si="170"/>
        <v>0</v>
      </c>
      <c r="V407" s="168">
        <f t="shared" ca="1" si="171"/>
        <v>0</v>
      </c>
      <c r="W407" s="168">
        <f t="shared" ca="1" si="172"/>
        <v>0</v>
      </c>
      <c r="X407" s="165">
        <f t="shared" si="165"/>
        <v>17</v>
      </c>
      <c r="Y407" s="165" t="str">
        <f t="shared" ca="1" si="173"/>
        <v>,  - Sundance 2/6/2018</v>
      </c>
      <c r="Z407" s="165" t="str">
        <f t="shared" ca="1" si="174"/>
        <v>R</v>
      </c>
      <c r="AA407" s="225" t="str">
        <f>Season_Summary!$P$1</f>
        <v>2A BB</v>
      </c>
    </row>
    <row r="408" spans="1:27" x14ac:dyDescent="0.2">
      <c r="A408" s="165" t="str">
        <f t="shared" ca="1" si="166"/>
        <v xml:space="preserve">, </v>
      </c>
      <c r="B408" s="165" t="str">
        <f>Roster!$B$1</f>
        <v>Upton</v>
      </c>
      <c r="C408" s="165" t="str">
        <f t="shared" ca="1" si="167"/>
        <v>Sundance</v>
      </c>
      <c r="D408" s="175">
        <f t="shared" ca="1" si="168"/>
        <v>43137</v>
      </c>
      <c r="E408" s="165">
        <f t="shared" ca="1" si="150"/>
        <v>0</v>
      </c>
      <c r="F408" s="165">
        <f t="shared" ca="1" si="151"/>
        <v>0</v>
      </c>
      <c r="G408" s="165">
        <f t="shared" ca="1" si="152"/>
        <v>0</v>
      </c>
      <c r="H408" s="165">
        <f t="shared" ca="1" si="153"/>
        <v>0</v>
      </c>
      <c r="I408" s="165">
        <f t="shared" ca="1" si="154"/>
        <v>0</v>
      </c>
      <c r="J408" s="165">
        <f t="shared" ca="1" si="155"/>
        <v>0</v>
      </c>
      <c r="K408" s="165">
        <f t="shared" ca="1" si="156"/>
        <v>0</v>
      </c>
      <c r="L408" s="165">
        <f t="shared" ca="1" si="157"/>
        <v>0</v>
      </c>
      <c r="M408" s="165">
        <f t="shared" ca="1" si="158"/>
        <v>0</v>
      </c>
      <c r="N408" s="165">
        <f t="shared" ca="1" si="159"/>
        <v>0</v>
      </c>
      <c r="O408" s="165">
        <f t="shared" ca="1" si="160"/>
        <v>0</v>
      </c>
      <c r="P408" s="165">
        <f t="shared" ca="1" si="161"/>
        <v>0</v>
      </c>
      <c r="Q408" s="165">
        <f t="shared" ca="1" si="162"/>
        <v>0</v>
      </c>
      <c r="R408" s="165">
        <f t="shared" ca="1" si="163"/>
        <v>0</v>
      </c>
      <c r="S408" s="165" t="str">
        <f t="shared" ca="1" si="164"/>
        <v/>
      </c>
      <c r="T408" s="168">
        <f t="shared" ca="1" si="169"/>
        <v>0</v>
      </c>
      <c r="U408" s="168">
        <f t="shared" ca="1" si="170"/>
        <v>0</v>
      </c>
      <c r="V408" s="168">
        <f t="shared" ca="1" si="171"/>
        <v>0</v>
      </c>
      <c r="W408" s="168">
        <f t="shared" ca="1" si="172"/>
        <v>0</v>
      </c>
      <c r="X408" s="165">
        <f t="shared" si="165"/>
        <v>17</v>
      </c>
      <c r="Y408" s="165" t="str">
        <f t="shared" ca="1" si="173"/>
        <v>,  - Sundance 2/6/2018</v>
      </c>
      <c r="Z408" s="165" t="str">
        <f t="shared" ca="1" si="174"/>
        <v>R</v>
      </c>
      <c r="AA408" s="225" t="str">
        <f>Season_Summary!$P$1</f>
        <v>2A BB</v>
      </c>
    </row>
    <row r="409" spans="1:27" x14ac:dyDescent="0.2">
      <c r="A409" s="165" t="str">
        <f t="shared" ca="1" si="166"/>
        <v xml:space="preserve">, </v>
      </c>
      <c r="B409" s="165" t="str">
        <f>Roster!$B$1</f>
        <v>Upton</v>
      </c>
      <c r="C409" s="165" t="str">
        <f t="shared" ca="1" si="167"/>
        <v>Sundance</v>
      </c>
      <c r="D409" s="175">
        <f t="shared" ca="1" si="168"/>
        <v>43137</v>
      </c>
      <c r="E409" s="165">
        <f t="shared" ca="1" si="150"/>
        <v>0</v>
      </c>
      <c r="F409" s="165">
        <f t="shared" ca="1" si="151"/>
        <v>0</v>
      </c>
      <c r="G409" s="165">
        <f t="shared" ca="1" si="152"/>
        <v>0</v>
      </c>
      <c r="H409" s="165">
        <f t="shared" ca="1" si="153"/>
        <v>0</v>
      </c>
      <c r="I409" s="165">
        <f t="shared" ca="1" si="154"/>
        <v>0</v>
      </c>
      <c r="J409" s="165">
        <f t="shared" ca="1" si="155"/>
        <v>0</v>
      </c>
      <c r="K409" s="165">
        <f t="shared" ca="1" si="156"/>
        <v>0</v>
      </c>
      <c r="L409" s="165">
        <f t="shared" ca="1" si="157"/>
        <v>0</v>
      </c>
      <c r="M409" s="165">
        <f t="shared" ca="1" si="158"/>
        <v>0</v>
      </c>
      <c r="N409" s="165">
        <f t="shared" ca="1" si="159"/>
        <v>0</v>
      </c>
      <c r="O409" s="165">
        <f t="shared" ca="1" si="160"/>
        <v>0</v>
      </c>
      <c r="P409" s="165">
        <f t="shared" ca="1" si="161"/>
        <v>0</v>
      </c>
      <c r="Q409" s="165">
        <f t="shared" ca="1" si="162"/>
        <v>0</v>
      </c>
      <c r="R409" s="165">
        <f t="shared" ca="1" si="163"/>
        <v>0</v>
      </c>
      <c r="S409" s="165" t="str">
        <f t="shared" ca="1" si="164"/>
        <v/>
      </c>
      <c r="T409" s="168">
        <f t="shared" ca="1" si="169"/>
        <v>0</v>
      </c>
      <c r="U409" s="168">
        <f t="shared" ca="1" si="170"/>
        <v>0</v>
      </c>
      <c r="V409" s="168">
        <f t="shared" ca="1" si="171"/>
        <v>0</v>
      </c>
      <c r="W409" s="168">
        <f t="shared" ca="1" si="172"/>
        <v>0</v>
      </c>
      <c r="X409" s="165">
        <f t="shared" si="165"/>
        <v>17</v>
      </c>
      <c r="Y409" s="165" t="str">
        <f t="shared" ca="1" si="173"/>
        <v>,  - Sundance 2/6/2018</v>
      </c>
      <c r="Z409" s="165" t="str">
        <f t="shared" ca="1" si="174"/>
        <v>R</v>
      </c>
      <c r="AA409" s="225" t="str">
        <f>Season_Summary!$P$1</f>
        <v>2A BB</v>
      </c>
    </row>
    <row r="410" spans="1:27" x14ac:dyDescent="0.2">
      <c r="A410" s="165" t="str">
        <f t="shared" ca="1" si="166"/>
        <v xml:space="preserve">, </v>
      </c>
      <c r="B410" s="165" t="str">
        <f>Roster!$B$1</f>
        <v>Upton</v>
      </c>
      <c r="C410" s="165" t="str">
        <f t="shared" ca="1" si="167"/>
        <v>Sundance</v>
      </c>
      <c r="D410" s="175">
        <f t="shared" ca="1" si="168"/>
        <v>43137</v>
      </c>
      <c r="E410" s="165">
        <f t="shared" ca="1" si="150"/>
        <v>0</v>
      </c>
      <c r="F410" s="165">
        <f t="shared" ca="1" si="151"/>
        <v>0</v>
      </c>
      <c r="G410" s="165">
        <f t="shared" ca="1" si="152"/>
        <v>0</v>
      </c>
      <c r="H410" s="165">
        <f t="shared" ca="1" si="153"/>
        <v>0</v>
      </c>
      <c r="I410" s="165">
        <f t="shared" ca="1" si="154"/>
        <v>0</v>
      </c>
      <c r="J410" s="165">
        <f t="shared" ca="1" si="155"/>
        <v>0</v>
      </c>
      <c r="K410" s="165">
        <f t="shared" ca="1" si="156"/>
        <v>0</v>
      </c>
      <c r="L410" s="165">
        <f t="shared" ca="1" si="157"/>
        <v>0</v>
      </c>
      <c r="M410" s="165">
        <f t="shared" ca="1" si="158"/>
        <v>0</v>
      </c>
      <c r="N410" s="165">
        <f t="shared" ca="1" si="159"/>
        <v>0</v>
      </c>
      <c r="O410" s="165">
        <f t="shared" ca="1" si="160"/>
        <v>0</v>
      </c>
      <c r="P410" s="165">
        <f t="shared" ca="1" si="161"/>
        <v>0</v>
      </c>
      <c r="Q410" s="165">
        <f t="shared" ca="1" si="162"/>
        <v>0</v>
      </c>
      <c r="R410" s="165">
        <f t="shared" ca="1" si="163"/>
        <v>0</v>
      </c>
      <c r="S410" s="165" t="str">
        <f t="shared" ca="1" si="164"/>
        <v/>
      </c>
      <c r="T410" s="168">
        <f t="shared" ca="1" si="169"/>
        <v>0</v>
      </c>
      <c r="U410" s="168">
        <f t="shared" ca="1" si="170"/>
        <v>0</v>
      </c>
      <c r="V410" s="168">
        <f t="shared" ca="1" si="171"/>
        <v>0</v>
      </c>
      <c r="W410" s="168">
        <f t="shared" ca="1" si="172"/>
        <v>0</v>
      </c>
      <c r="X410" s="165">
        <f t="shared" si="165"/>
        <v>17</v>
      </c>
      <c r="Y410" s="165" t="str">
        <f t="shared" ca="1" si="173"/>
        <v>,  - Sundance 2/6/2018</v>
      </c>
      <c r="Z410" s="165" t="str">
        <f t="shared" ca="1" si="174"/>
        <v>R</v>
      </c>
      <c r="AA410" s="225" t="str">
        <f>Season_Summary!$P$1</f>
        <v>2A BB</v>
      </c>
    </row>
    <row r="411" spans="1:27" x14ac:dyDescent="0.2">
      <c r="A411" s="165" t="str">
        <f t="shared" ca="1" si="166"/>
        <v xml:space="preserve">, </v>
      </c>
      <c r="B411" s="165" t="str">
        <f>Roster!$B$1</f>
        <v>Upton</v>
      </c>
      <c r="C411" s="165" t="str">
        <f t="shared" ca="1" si="167"/>
        <v>Sundance</v>
      </c>
      <c r="D411" s="175">
        <f t="shared" ca="1" si="168"/>
        <v>43137</v>
      </c>
      <c r="E411" s="165">
        <f t="shared" ca="1" si="150"/>
        <v>0</v>
      </c>
      <c r="F411" s="165">
        <f t="shared" ca="1" si="151"/>
        <v>0</v>
      </c>
      <c r="G411" s="165">
        <f t="shared" ca="1" si="152"/>
        <v>0</v>
      </c>
      <c r="H411" s="165">
        <f t="shared" ca="1" si="153"/>
        <v>0</v>
      </c>
      <c r="I411" s="165">
        <f t="shared" ca="1" si="154"/>
        <v>0</v>
      </c>
      <c r="J411" s="165">
        <f t="shared" ca="1" si="155"/>
        <v>0</v>
      </c>
      <c r="K411" s="165">
        <f t="shared" ca="1" si="156"/>
        <v>0</v>
      </c>
      <c r="L411" s="165">
        <f t="shared" ca="1" si="157"/>
        <v>0</v>
      </c>
      <c r="M411" s="165">
        <f t="shared" ca="1" si="158"/>
        <v>0</v>
      </c>
      <c r="N411" s="165">
        <f t="shared" ca="1" si="159"/>
        <v>0</v>
      </c>
      <c r="O411" s="165">
        <f t="shared" ca="1" si="160"/>
        <v>0</v>
      </c>
      <c r="P411" s="165">
        <f t="shared" ca="1" si="161"/>
        <v>0</v>
      </c>
      <c r="Q411" s="165">
        <f t="shared" ca="1" si="162"/>
        <v>0</v>
      </c>
      <c r="R411" s="165">
        <f t="shared" ca="1" si="163"/>
        <v>0</v>
      </c>
      <c r="S411" s="165" t="str">
        <f t="shared" ca="1" si="164"/>
        <v/>
      </c>
      <c r="T411" s="168">
        <f t="shared" ca="1" si="169"/>
        <v>0</v>
      </c>
      <c r="U411" s="168">
        <f t="shared" ca="1" si="170"/>
        <v>0</v>
      </c>
      <c r="V411" s="168">
        <f t="shared" ca="1" si="171"/>
        <v>0</v>
      </c>
      <c r="W411" s="168">
        <f t="shared" ca="1" si="172"/>
        <v>0</v>
      </c>
      <c r="X411" s="165">
        <f t="shared" si="165"/>
        <v>17</v>
      </c>
      <c r="Y411" s="165" t="str">
        <f t="shared" ca="1" si="173"/>
        <v>,  - Sundance 2/6/2018</v>
      </c>
      <c r="Z411" s="165" t="str">
        <f t="shared" ca="1" si="174"/>
        <v>R</v>
      </c>
      <c r="AA411" s="225" t="str">
        <f>Season_Summary!$P$1</f>
        <v>2A BB</v>
      </c>
    </row>
    <row r="412" spans="1:27" x14ac:dyDescent="0.2">
      <c r="A412" s="165" t="str">
        <f t="shared" ca="1" si="166"/>
        <v xml:space="preserve">, </v>
      </c>
      <c r="B412" s="165" t="str">
        <f>Roster!$B$1</f>
        <v>Upton</v>
      </c>
      <c r="C412" s="165" t="str">
        <f t="shared" ca="1" si="167"/>
        <v>Sundance</v>
      </c>
      <c r="D412" s="175">
        <f t="shared" ca="1" si="168"/>
        <v>43137</v>
      </c>
      <c r="E412" s="165">
        <f t="shared" ca="1" si="150"/>
        <v>0</v>
      </c>
      <c r="F412" s="165">
        <f t="shared" ca="1" si="151"/>
        <v>0</v>
      </c>
      <c r="G412" s="165">
        <f t="shared" ca="1" si="152"/>
        <v>0</v>
      </c>
      <c r="H412" s="165">
        <f t="shared" ca="1" si="153"/>
        <v>0</v>
      </c>
      <c r="I412" s="165">
        <f t="shared" ca="1" si="154"/>
        <v>0</v>
      </c>
      <c r="J412" s="165">
        <f t="shared" ca="1" si="155"/>
        <v>0</v>
      </c>
      <c r="K412" s="165">
        <f t="shared" ca="1" si="156"/>
        <v>0</v>
      </c>
      <c r="L412" s="165">
        <f t="shared" ca="1" si="157"/>
        <v>0</v>
      </c>
      <c r="M412" s="165">
        <f t="shared" ca="1" si="158"/>
        <v>0</v>
      </c>
      <c r="N412" s="165">
        <f t="shared" ca="1" si="159"/>
        <v>0</v>
      </c>
      <c r="O412" s="165">
        <f t="shared" ca="1" si="160"/>
        <v>0</v>
      </c>
      <c r="P412" s="165">
        <f t="shared" ca="1" si="161"/>
        <v>0</v>
      </c>
      <c r="Q412" s="165">
        <f t="shared" ca="1" si="162"/>
        <v>0</v>
      </c>
      <c r="R412" s="165">
        <f t="shared" ca="1" si="163"/>
        <v>0</v>
      </c>
      <c r="S412" s="165" t="str">
        <f t="shared" ca="1" si="164"/>
        <v/>
      </c>
      <c r="T412" s="168">
        <f t="shared" ca="1" si="169"/>
        <v>0</v>
      </c>
      <c r="U412" s="168">
        <f t="shared" ca="1" si="170"/>
        <v>0</v>
      </c>
      <c r="V412" s="168">
        <f t="shared" ca="1" si="171"/>
        <v>0</v>
      </c>
      <c r="W412" s="168">
        <f t="shared" ca="1" si="172"/>
        <v>0</v>
      </c>
      <c r="X412" s="165">
        <f t="shared" si="165"/>
        <v>17</v>
      </c>
      <c r="Y412" s="165" t="str">
        <f t="shared" ca="1" si="173"/>
        <v>,  - Sundance 2/6/2018</v>
      </c>
      <c r="Z412" s="165" t="str">
        <f t="shared" ca="1" si="174"/>
        <v>R</v>
      </c>
      <c r="AA412" s="225" t="str">
        <f>Season_Summary!$P$1</f>
        <v>2A BB</v>
      </c>
    </row>
    <row r="413" spans="1:27" x14ac:dyDescent="0.2">
      <c r="A413" s="165" t="str">
        <f t="shared" ca="1" si="166"/>
        <v xml:space="preserve">, </v>
      </c>
      <c r="B413" s="165" t="str">
        <f>Roster!$B$1</f>
        <v>Upton</v>
      </c>
      <c r="C413" s="165" t="str">
        <f t="shared" ca="1" si="167"/>
        <v>Sundance</v>
      </c>
      <c r="D413" s="175">
        <f t="shared" ca="1" si="168"/>
        <v>43137</v>
      </c>
      <c r="E413" s="165">
        <f t="shared" ca="1" si="150"/>
        <v>0</v>
      </c>
      <c r="F413" s="165">
        <f t="shared" ca="1" si="151"/>
        <v>0</v>
      </c>
      <c r="G413" s="165">
        <f t="shared" ca="1" si="152"/>
        <v>0</v>
      </c>
      <c r="H413" s="165">
        <f t="shared" ca="1" si="153"/>
        <v>0</v>
      </c>
      <c r="I413" s="165">
        <f t="shared" ca="1" si="154"/>
        <v>0</v>
      </c>
      <c r="J413" s="165">
        <f t="shared" ca="1" si="155"/>
        <v>0</v>
      </c>
      <c r="K413" s="165">
        <f t="shared" ca="1" si="156"/>
        <v>0</v>
      </c>
      <c r="L413" s="165">
        <f t="shared" ca="1" si="157"/>
        <v>0</v>
      </c>
      <c r="M413" s="165">
        <f t="shared" ca="1" si="158"/>
        <v>0</v>
      </c>
      <c r="N413" s="165">
        <f t="shared" ca="1" si="159"/>
        <v>0</v>
      </c>
      <c r="O413" s="165">
        <f t="shared" ca="1" si="160"/>
        <v>0</v>
      </c>
      <c r="P413" s="165">
        <f t="shared" ca="1" si="161"/>
        <v>0</v>
      </c>
      <c r="Q413" s="165">
        <f t="shared" ca="1" si="162"/>
        <v>0</v>
      </c>
      <c r="R413" s="165">
        <f t="shared" ca="1" si="163"/>
        <v>0</v>
      </c>
      <c r="S413" s="165" t="str">
        <f t="shared" ca="1" si="164"/>
        <v/>
      </c>
      <c r="T413" s="168">
        <f t="shared" ca="1" si="169"/>
        <v>0</v>
      </c>
      <c r="U413" s="168">
        <f t="shared" ca="1" si="170"/>
        <v>0</v>
      </c>
      <c r="V413" s="168">
        <f t="shared" ca="1" si="171"/>
        <v>0</v>
      </c>
      <c r="W413" s="168">
        <f t="shared" ca="1" si="172"/>
        <v>0</v>
      </c>
      <c r="X413" s="165">
        <f t="shared" si="165"/>
        <v>17</v>
      </c>
      <c r="Y413" s="165" t="str">
        <f t="shared" ca="1" si="173"/>
        <v>,  - Sundance 2/6/2018</v>
      </c>
      <c r="Z413" s="165" t="str">
        <f t="shared" ca="1" si="174"/>
        <v>R</v>
      </c>
      <c r="AA413" s="225" t="str">
        <f>Season_Summary!$P$1</f>
        <v>2A BB</v>
      </c>
    </row>
    <row r="414" spans="1:27" x14ac:dyDescent="0.2">
      <c r="A414" s="165" t="str">
        <f t="shared" ca="1" si="166"/>
        <v xml:space="preserve">Team, </v>
      </c>
      <c r="B414" s="165" t="str">
        <f>Roster!$B$1</f>
        <v>Upton</v>
      </c>
      <c r="C414" s="165" t="str">
        <f t="shared" ca="1" si="167"/>
        <v>Sundance</v>
      </c>
      <c r="D414" s="175">
        <f t="shared" ca="1" si="168"/>
        <v>43137</v>
      </c>
      <c r="E414" s="165">
        <f t="shared" ca="1" si="150"/>
        <v>1</v>
      </c>
      <c r="F414" s="165">
        <f t="shared" ca="1" si="151"/>
        <v>0</v>
      </c>
      <c r="G414" s="165">
        <f t="shared" ca="1" si="152"/>
        <v>0</v>
      </c>
      <c r="H414" s="165">
        <f t="shared" ca="1" si="153"/>
        <v>0</v>
      </c>
      <c r="I414" s="165">
        <f t="shared" ca="1" si="154"/>
        <v>0</v>
      </c>
      <c r="J414" s="165">
        <f t="shared" ca="1" si="155"/>
        <v>0</v>
      </c>
      <c r="K414" s="165">
        <f t="shared" ca="1" si="156"/>
        <v>0</v>
      </c>
      <c r="L414" s="165">
        <f t="shared" ca="1" si="157"/>
        <v>0</v>
      </c>
      <c r="M414" s="165">
        <f t="shared" ca="1" si="158"/>
        <v>0</v>
      </c>
      <c r="N414" s="165">
        <f t="shared" ca="1" si="159"/>
        <v>0</v>
      </c>
      <c r="O414" s="165">
        <f t="shared" ca="1" si="160"/>
        <v>0</v>
      </c>
      <c r="P414" s="165">
        <f t="shared" ca="1" si="161"/>
        <v>0</v>
      </c>
      <c r="Q414" s="165">
        <f t="shared" ca="1" si="162"/>
        <v>0</v>
      </c>
      <c r="R414" s="165">
        <f t="shared" ca="1" si="163"/>
        <v>0</v>
      </c>
      <c r="S414" s="165" t="str">
        <f t="shared" ca="1" si="164"/>
        <v/>
      </c>
      <c r="T414" s="168">
        <f t="shared" ca="1" si="169"/>
        <v>0</v>
      </c>
      <c r="U414" s="168">
        <f t="shared" ca="1" si="170"/>
        <v>0</v>
      </c>
      <c r="V414" s="168">
        <f t="shared" ca="1" si="171"/>
        <v>0</v>
      </c>
      <c r="W414" s="168">
        <f t="shared" ca="1" si="172"/>
        <v>0</v>
      </c>
      <c r="X414" s="165">
        <f t="shared" si="165"/>
        <v>17</v>
      </c>
      <c r="Y414" s="165" t="str">
        <f t="shared" ca="1" si="173"/>
        <v>Team,  - Sundance 2/6/2018</v>
      </c>
      <c r="Z414" s="165" t="str">
        <f t="shared" ca="1" si="174"/>
        <v>R</v>
      </c>
      <c r="AA414" s="225" t="str">
        <f>Season_Summary!$P$1</f>
        <v>2A BB</v>
      </c>
    </row>
    <row r="415" spans="1:27" x14ac:dyDescent="0.2">
      <c r="A415" s="165" t="str">
        <f t="shared" ca="1" si="166"/>
        <v>Payton Watt, 24</v>
      </c>
      <c r="B415" s="165" t="str">
        <f>Roster!$B$1</f>
        <v>Upton</v>
      </c>
      <c r="C415" s="165" t="str">
        <f t="shared" ca="1" si="167"/>
        <v>Wright</v>
      </c>
      <c r="D415" s="175">
        <f t="shared" ca="1" si="168"/>
        <v>43139</v>
      </c>
      <c r="E415" s="165">
        <f t="shared" ca="1" si="150"/>
        <v>1</v>
      </c>
      <c r="F415" s="165">
        <f t="shared" ca="1" si="151"/>
        <v>2</v>
      </c>
      <c r="G415" s="165">
        <f t="shared" ca="1" si="152"/>
        <v>7</v>
      </c>
      <c r="H415" s="165">
        <f t="shared" ca="1" si="153"/>
        <v>6</v>
      </c>
      <c r="I415" s="165">
        <f t="shared" ca="1" si="154"/>
        <v>12</v>
      </c>
      <c r="J415" s="165">
        <f t="shared" ca="1" si="155"/>
        <v>5</v>
      </c>
      <c r="K415" s="165">
        <f t="shared" ca="1" si="156"/>
        <v>6</v>
      </c>
      <c r="L415" s="165">
        <f t="shared" ca="1" si="157"/>
        <v>2</v>
      </c>
      <c r="M415" s="165">
        <f t="shared" ca="1" si="158"/>
        <v>9</v>
      </c>
      <c r="N415" s="165">
        <f t="shared" ca="1" si="159"/>
        <v>3</v>
      </c>
      <c r="O415" s="165">
        <f t="shared" ca="1" si="160"/>
        <v>2</v>
      </c>
      <c r="P415" s="165">
        <f t="shared" ca="1" si="161"/>
        <v>1</v>
      </c>
      <c r="Q415" s="165">
        <f t="shared" ca="1" si="162"/>
        <v>2</v>
      </c>
      <c r="R415" s="165">
        <f t="shared" ca="1" si="163"/>
        <v>1</v>
      </c>
      <c r="S415" s="165">
        <f t="shared" ca="1" si="164"/>
        <v>23</v>
      </c>
      <c r="T415" s="168">
        <f t="shared" ca="1" si="169"/>
        <v>0.2857142857142857</v>
      </c>
      <c r="U415" s="168">
        <f t="shared" ca="1" si="170"/>
        <v>0.5</v>
      </c>
      <c r="V415" s="168">
        <f t="shared" ca="1" si="171"/>
        <v>0.83333333333333337</v>
      </c>
      <c r="W415" s="168">
        <f t="shared" ca="1" si="172"/>
        <v>0.42105263157894735</v>
      </c>
      <c r="X415" s="165">
        <f t="shared" si="165"/>
        <v>18</v>
      </c>
      <c r="Y415" s="165" t="str">
        <f t="shared" ca="1" si="173"/>
        <v>Payton Watt, 24 - Wright 2/8/2018</v>
      </c>
      <c r="Z415" s="165" t="str">
        <f t="shared" ca="1" si="174"/>
        <v>R</v>
      </c>
      <c r="AA415" s="225" t="str">
        <f>Season_Summary!$P$1</f>
        <v>2A BB</v>
      </c>
    </row>
    <row r="416" spans="1:27" x14ac:dyDescent="0.2">
      <c r="A416" s="165" t="str">
        <f t="shared" ca="1" si="166"/>
        <v>Dillon Barritt, 20</v>
      </c>
      <c r="B416" s="165" t="str">
        <f>Roster!$B$1</f>
        <v>Upton</v>
      </c>
      <c r="C416" s="165" t="str">
        <f t="shared" ca="1" si="167"/>
        <v>Wright</v>
      </c>
      <c r="D416" s="175">
        <f t="shared" ca="1" si="168"/>
        <v>43139</v>
      </c>
      <c r="E416" s="165">
        <f t="shared" ca="1" si="150"/>
        <v>1</v>
      </c>
      <c r="F416" s="165">
        <f t="shared" ca="1" si="151"/>
        <v>2</v>
      </c>
      <c r="G416" s="165">
        <f t="shared" ca="1" si="152"/>
        <v>11</v>
      </c>
      <c r="H416" s="165">
        <f t="shared" ca="1" si="153"/>
        <v>0</v>
      </c>
      <c r="I416" s="165">
        <f t="shared" ca="1" si="154"/>
        <v>2</v>
      </c>
      <c r="J416" s="165">
        <f t="shared" ca="1" si="155"/>
        <v>4</v>
      </c>
      <c r="K416" s="165">
        <f t="shared" ca="1" si="156"/>
        <v>4</v>
      </c>
      <c r="L416" s="165">
        <f t="shared" ca="1" si="157"/>
        <v>2</v>
      </c>
      <c r="M416" s="165">
        <f t="shared" ca="1" si="158"/>
        <v>2</v>
      </c>
      <c r="N416" s="165">
        <f t="shared" ca="1" si="159"/>
        <v>1</v>
      </c>
      <c r="O416" s="165">
        <f t="shared" ca="1" si="160"/>
        <v>4</v>
      </c>
      <c r="P416" s="165">
        <f t="shared" ca="1" si="161"/>
        <v>0</v>
      </c>
      <c r="Q416" s="165">
        <f t="shared" ca="1" si="162"/>
        <v>3</v>
      </c>
      <c r="R416" s="165">
        <f t="shared" ca="1" si="163"/>
        <v>3</v>
      </c>
      <c r="S416" s="165">
        <f t="shared" ca="1" si="164"/>
        <v>10</v>
      </c>
      <c r="T416" s="168">
        <f t="shared" ca="1" si="169"/>
        <v>0.18181818181818182</v>
      </c>
      <c r="U416" s="168">
        <f t="shared" ca="1" si="170"/>
        <v>0</v>
      </c>
      <c r="V416" s="168">
        <f t="shared" ca="1" si="171"/>
        <v>0</v>
      </c>
      <c r="W416" s="168">
        <f t="shared" ca="1" si="172"/>
        <v>0.15384615384615385</v>
      </c>
      <c r="X416" s="165">
        <f t="shared" si="165"/>
        <v>18</v>
      </c>
      <c r="Y416" s="165" t="str">
        <f t="shared" ca="1" si="173"/>
        <v>Dillon Barritt, 20 - Wright 2/8/2018</v>
      </c>
      <c r="Z416" s="165" t="str">
        <f t="shared" ca="1" si="174"/>
        <v>R</v>
      </c>
      <c r="AA416" s="225" t="str">
        <f>Season_Summary!$P$1</f>
        <v>2A BB</v>
      </c>
    </row>
    <row r="417" spans="1:27" x14ac:dyDescent="0.2">
      <c r="A417" s="165" t="str">
        <f t="shared" ca="1" si="166"/>
        <v>Dawson Butts, 14</v>
      </c>
      <c r="B417" s="165" t="str">
        <f>Roster!$B$1</f>
        <v>Upton</v>
      </c>
      <c r="C417" s="165" t="str">
        <f t="shared" ca="1" si="167"/>
        <v>Wright</v>
      </c>
      <c r="D417" s="175">
        <f t="shared" ca="1" si="168"/>
        <v>43139</v>
      </c>
      <c r="E417" s="165">
        <f t="shared" ca="1" si="150"/>
        <v>1</v>
      </c>
      <c r="F417" s="165">
        <f t="shared" ca="1" si="151"/>
        <v>0</v>
      </c>
      <c r="G417" s="165">
        <f t="shared" ca="1" si="152"/>
        <v>0</v>
      </c>
      <c r="H417" s="165">
        <f t="shared" ca="1" si="153"/>
        <v>3</v>
      </c>
      <c r="I417" s="165">
        <f t="shared" ca="1" si="154"/>
        <v>4</v>
      </c>
      <c r="J417" s="165">
        <f t="shared" ca="1" si="155"/>
        <v>4</v>
      </c>
      <c r="K417" s="165">
        <f t="shared" ca="1" si="156"/>
        <v>9</v>
      </c>
      <c r="L417" s="165">
        <f t="shared" ca="1" si="157"/>
        <v>4</v>
      </c>
      <c r="M417" s="165">
        <f t="shared" ca="1" si="158"/>
        <v>0</v>
      </c>
      <c r="N417" s="165">
        <f t="shared" ca="1" si="159"/>
        <v>2</v>
      </c>
      <c r="O417" s="165">
        <f t="shared" ca="1" si="160"/>
        <v>3</v>
      </c>
      <c r="P417" s="165">
        <f t="shared" ca="1" si="161"/>
        <v>1</v>
      </c>
      <c r="Q417" s="165">
        <f t="shared" ca="1" si="162"/>
        <v>4</v>
      </c>
      <c r="R417" s="165">
        <f t="shared" ca="1" si="163"/>
        <v>3</v>
      </c>
      <c r="S417" s="165">
        <f t="shared" ca="1" si="164"/>
        <v>10</v>
      </c>
      <c r="T417" s="168">
        <f t="shared" ca="1" si="169"/>
        <v>0</v>
      </c>
      <c r="U417" s="168">
        <f t="shared" ca="1" si="170"/>
        <v>0</v>
      </c>
      <c r="V417" s="168">
        <f t="shared" ca="1" si="171"/>
        <v>0.44444444444444442</v>
      </c>
      <c r="W417" s="168">
        <f t="shared" ca="1" si="172"/>
        <v>0</v>
      </c>
      <c r="X417" s="165">
        <f t="shared" si="165"/>
        <v>18</v>
      </c>
      <c r="Y417" s="165" t="str">
        <f t="shared" ca="1" si="173"/>
        <v>Dawson Butts, 14 - Wright 2/8/2018</v>
      </c>
      <c r="Z417" s="165" t="str">
        <f t="shared" ca="1" si="174"/>
        <v>R</v>
      </c>
      <c r="AA417" s="225" t="str">
        <f>Season_Summary!$P$1</f>
        <v>2A BB</v>
      </c>
    </row>
    <row r="418" spans="1:27" x14ac:dyDescent="0.2">
      <c r="A418" s="165" t="str">
        <f t="shared" ca="1" si="166"/>
        <v>Jayden Caylor, 12</v>
      </c>
      <c r="B418" s="165" t="str">
        <f>Roster!$B$1</f>
        <v>Upton</v>
      </c>
      <c r="C418" s="165" t="str">
        <f t="shared" ca="1" si="167"/>
        <v>Wright</v>
      </c>
      <c r="D418" s="175">
        <f t="shared" ca="1" si="168"/>
        <v>43139</v>
      </c>
      <c r="E418" s="165">
        <f t="shared" ca="1" si="150"/>
        <v>1</v>
      </c>
      <c r="F418" s="165">
        <f t="shared" ca="1" si="151"/>
        <v>1</v>
      </c>
      <c r="G418" s="165">
        <f t="shared" ca="1" si="152"/>
        <v>1</v>
      </c>
      <c r="H418" s="165">
        <f t="shared" ca="1" si="153"/>
        <v>0</v>
      </c>
      <c r="I418" s="165">
        <f t="shared" ca="1" si="154"/>
        <v>0</v>
      </c>
      <c r="J418" s="165">
        <f t="shared" ca="1" si="155"/>
        <v>0</v>
      </c>
      <c r="K418" s="165">
        <f t="shared" ca="1" si="156"/>
        <v>0</v>
      </c>
      <c r="L418" s="165">
        <f t="shared" ca="1" si="157"/>
        <v>1</v>
      </c>
      <c r="M418" s="165">
        <f t="shared" ca="1" si="158"/>
        <v>0</v>
      </c>
      <c r="N418" s="165">
        <f t="shared" ca="1" si="159"/>
        <v>1</v>
      </c>
      <c r="O418" s="165">
        <f t="shared" ca="1" si="160"/>
        <v>1</v>
      </c>
      <c r="P418" s="165">
        <f t="shared" ca="1" si="161"/>
        <v>1</v>
      </c>
      <c r="Q418" s="165">
        <f t="shared" ca="1" si="162"/>
        <v>2</v>
      </c>
      <c r="R418" s="165">
        <f t="shared" ca="1" si="163"/>
        <v>4</v>
      </c>
      <c r="S418" s="165">
        <f t="shared" ca="1" si="164"/>
        <v>3</v>
      </c>
      <c r="T418" s="168">
        <f t="shared" ca="1" si="169"/>
        <v>0</v>
      </c>
      <c r="U418" s="168">
        <f t="shared" ca="1" si="170"/>
        <v>0</v>
      </c>
      <c r="V418" s="168">
        <f t="shared" ca="1" si="171"/>
        <v>0</v>
      </c>
      <c r="W418" s="168">
        <f t="shared" ca="1" si="172"/>
        <v>0</v>
      </c>
      <c r="X418" s="165">
        <f t="shared" si="165"/>
        <v>18</v>
      </c>
      <c r="Y418" s="165" t="str">
        <f t="shared" ca="1" si="173"/>
        <v>Jayden Caylor, 12 - Wright 2/8/2018</v>
      </c>
      <c r="Z418" s="165" t="str">
        <f t="shared" ca="1" si="174"/>
        <v>R</v>
      </c>
      <c r="AA418" s="225" t="str">
        <f>Season_Summary!$P$1</f>
        <v>2A BB</v>
      </c>
    </row>
    <row r="419" spans="1:27" x14ac:dyDescent="0.2">
      <c r="A419" s="165" t="str">
        <f t="shared" ca="1" si="166"/>
        <v>Clayton Louderback, 23</v>
      </c>
      <c r="B419" s="165" t="str">
        <f>Roster!$B$1</f>
        <v>Upton</v>
      </c>
      <c r="C419" s="165" t="str">
        <f t="shared" ca="1" si="167"/>
        <v>Wright</v>
      </c>
      <c r="D419" s="175">
        <f t="shared" ca="1" si="168"/>
        <v>43139</v>
      </c>
      <c r="E419" s="165">
        <f t="shared" ca="1" si="150"/>
        <v>1</v>
      </c>
      <c r="F419" s="165">
        <f t="shared" ca="1" si="151"/>
        <v>0</v>
      </c>
      <c r="G419" s="165">
        <f t="shared" ca="1" si="152"/>
        <v>1</v>
      </c>
      <c r="H419" s="165">
        <f t="shared" ca="1" si="153"/>
        <v>2</v>
      </c>
      <c r="I419" s="165">
        <f t="shared" ca="1" si="154"/>
        <v>13</v>
      </c>
      <c r="J419" s="165">
        <f t="shared" ca="1" si="155"/>
        <v>4</v>
      </c>
      <c r="K419" s="165">
        <f t="shared" ca="1" si="156"/>
        <v>4</v>
      </c>
      <c r="L419" s="165">
        <f t="shared" ca="1" si="157"/>
        <v>7</v>
      </c>
      <c r="M419" s="165">
        <f t="shared" ca="1" si="158"/>
        <v>3</v>
      </c>
      <c r="N419" s="165">
        <f t="shared" ca="1" si="159"/>
        <v>0</v>
      </c>
      <c r="O419" s="165">
        <f t="shared" ca="1" si="160"/>
        <v>1</v>
      </c>
      <c r="P419" s="165">
        <f t="shared" ca="1" si="161"/>
        <v>0</v>
      </c>
      <c r="Q419" s="165">
        <f t="shared" ca="1" si="162"/>
        <v>8</v>
      </c>
      <c r="R419" s="165">
        <f t="shared" ca="1" si="163"/>
        <v>5</v>
      </c>
      <c r="S419" s="165">
        <f t="shared" ca="1" si="164"/>
        <v>8</v>
      </c>
      <c r="T419" s="168">
        <f t="shared" ca="1" si="169"/>
        <v>0</v>
      </c>
      <c r="U419" s="168">
        <f t="shared" ca="1" si="170"/>
        <v>0.15384615384615385</v>
      </c>
      <c r="V419" s="168">
        <f t="shared" ca="1" si="171"/>
        <v>0</v>
      </c>
      <c r="W419" s="168">
        <f t="shared" ca="1" si="172"/>
        <v>0.14285714285714285</v>
      </c>
      <c r="X419" s="165">
        <f t="shared" si="165"/>
        <v>18</v>
      </c>
      <c r="Y419" s="165" t="str">
        <f t="shared" ca="1" si="173"/>
        <v>Clayton Louderback, 23 - Wright 2/8/2018</v>
      </c>
      <c r="Z419" s="165" t="str">
        <f t="shared" ca="1" si="174"/>
        <v>R</v>
      </c>
      <c r="AA419" s="225" t="str">
        <f>Season_Summary!$P$1</f>
        <v>2A BB</v>
      </c>
    </row>
    <row r="420" spans="1:27" x14ac:dyDescent="0.2">
      <c r="A420" s="165" t="str">
        <f t="shared" ca="1" si="166"/>
        <v>Jess Claycomb, 10</v>
      </c>
      <c r="B420" s="165" t="str">
        <f>Roster!$B$1</f>
        <v>Upton</v>
      </c>
      <c r="C420" s="165" t="str">
        <f t="shared" ca="1" si="167"/>
        <v>Wright</v>
      </c>
      <c r="D420" s="175">
        <f t="shared" ca="1" si="168"/>
        <v>43139</v>
      </c>
      <c r="E420" s="165">
        <f t="shared" ca="1" si="150"/>
        <v>1</v>
      </c>
      <c r="F420" s="165">
        <f t="shared" ca="1" si="151"/>
        <v>1</v>
      </c>
      <c r="G420" s="165">
        <f t="shared" ca="1" si="152"/>
        <v>4</v>
      </c>
      <c r="H420" s="165">
        <f t="shared" ca="1" si="153"/>
        <v>0</v>
      </c>
      <c r="I420" s="165">
        <f t="shared" ca="1" si="154"/>
        <v>2</v>
      </c>
      <c r="J420" s="165">
        <f t="shared" ca="1" si="155"/>
        <v>3</v>
      </c>
      <c r="K420" s="165">
        <f t="shared" ca="1" si="156"/>
        <v>6</v>
      </c>
      <c r="L420" s="165">
        <f t="shared" ca="1" si="157"/>
        <v>1</v>
      </c>
      <c r="M420" s="165">
        <f t="shared" ca="1" si="158"/>
        <v>0</v>
      </c>
      <c r="N420" s="165">
        <f t="shared" ca="1" si="159"/>
        <v>0</v>
      </c>
      <c r="O420" s="165">
        <f t="shared" ca="1" si="160"/>
        <v>1</v>
      </c>
      <c r="P420" s="165">
        <f t="shared" ca="1" si="161"/>
        <v>0</v>
      </c>
      <c r="Q420" s="165">
        <f t="shared" ca="1" si="162"/>
        <v>0</v>
      </c>
      <c r="R420" s="165">
        <f t="shared" ca="1" si="163"/>
        <v>4</v>
      </c>
      <c r="S420" s="165">
        <f t="shared" ca="1" si="164"/>
        <v>6</v>
      </c>
      <c r="T420" s="168">
        <f t="shared" ca="1" si="169"/>
        <v>0</v>
      </c>
      <c r="U420" s="168">
        <f t="shared" ca="1" si="170"/>
        <v>0</v>
      </c>
      <c r="V420" s="168">
        <f t="shared" ca="1" si="171"/>
        <v>0.5</v>
      </c>
      <c r="W420" s="168">
        <f t="shared" ca="1" si="172"/>
        <v>0.16666666666666666</v>
      </c>
      <c r="X420" s="165">
        <f t="shared" si="165"/>
        <v>18</v>
      </c>
      <c r="Y420" s="165" t="str">
        <f t="shared" ca="1" si="173"/>
        <v>Jess Claycomb, 10 - Wright 2/8/2018</v>
      </c>
      <c r="Z420" s="165" t="str">
        <f t="shared" ca="1" si="174"/>
        <v>R</v>
      </c>
      <c r="AA420" s="225" t="str">
        <f>Season_Summary!$P$1</f>
        <v>2A BB</v>
      </c>
    </row>
    <row r="421" spans="1:27" x14ac:dyDescent="0.2">
      <c r="A421" s="165" t="str">
        <f t="shared" ca="1" si="166"/>
        <v>Maxx Cowger, 4</v>
      </c>
      <c r="B421" s="165" t="str">
        <f>Roster!$B$1</f>
        <v>Upton</v>
      </c>
      <c r="C421" s="165" t="str">
        <f t="shared" ca="1" si="167"/>
        <v>Wright</v>
      </c>
      <c r="D421" s="175">
        <f t="shared" ca="1" si="168"/>
        <v>43139</v>
      </c>
      <c r="E421" s="165">
        <f t="shared" ca="1" si="150"/>
        <v>0</v>
      </c>
      <c r="F421" s="165">
        <f t="shared" ca="1" si="151"/>
        <v>0</v>
      </c>
      <c r="G421" s="165">
        <f t="shared" ca="1" si="152"/>
        <v>0</v>
      </c>
      <c r="H421" s="165">
        <f t="shared" ca="1" si="153"/>
        <v>0</v>
      </c>
      <c r="I421" s="165">
        <f t="shared" ca="1" si="154"/>
        <v>0</v>
      </c>
      <c r="J421" s="165">
        <f t="shared" ca="1" si="155"/>
        <v>0</v>
      </c>
      <c r="K421" s="165">
        <f t="shared" ca="1" si="156"/>
        <v>0</v>
      </c>
      <c r="L421" s="165">
        <f t="shared" ca="1" si="157"/>
        <v>0</v>
      </c>
      <c r="M421" s="165">
        <f t="shared" ca="1" si="158"/>
        <v>0</v>
      </c>
      <c r="N421" s="165">
        <f t="shared" ca="1" si="159"/>
        <v>0</v>
      </c>
      <c r="O421" s="165">
        <f t="shared" ca="1" si="160"/>
        <v>0</v>
      </c>
      <c r="P421" s="165">
        <f t="shared" ca="1" si="161"/>
        <v>0</v>
      </c>
      <c r="Q421" s="165">
        <f t="shared" ca="1" si="162"/>
        <v>0</v>
      </c>
      <c r="R421" s="165">
        <f t="shared" ca="1" si="163"/>
        <v>0</v>
      </c>
      <c r="S421" s="165" t="str">
        <f t="shared" ca="1" si="164"/>
        <v/>
      </c>
      <c r="T421" s="168">
        <f t="shared" ca="1" si="169"/>
        <v>0</v>
      </c>
      <c r="U421" s="168">
        <f t="shared" ca="1" si="170"/>
        <v>0</v>
      </c>
      <c r="V421" s="168">
        <f t="shared" ca="1" si="171"/>
        <v>0</v>
      </c>
      <c r="W421" s="168">
        <f t="shared" ca="1" si="172"/>
        <v>0</v>
      </c>
      <c r="X421" s="165">
        <f t="shared" si="165"/>
        <v>18</v>
      </c>
      <c r="Y421" s="165" t="str">
        <f t="shared" ca="1" si="173"/>
        <v>Maxx Cowger, 4 - Wright 2/8/2018</v>
      </c>
      <c r="Z421" s="165" t="str">
        <f t="shared" ca="1" si="174"/>
        <v>R</v>
      </c>
      <c r="AA421" s="225" t="str">
        <f>Season_Summary!$P$1</f>
        <v>2A BB</v>
      </c>
    </row>
    <row r="422" spans="1:27" x14ac:dyDescent="0.2">
      <c r="A422" s="165" t="str">
        <f t="shared" ca="1" si="166"/>
        <v>Brayden Bruce, 22</v>
      </c>
      <c r="B422" s="165" t="str">
        <f>Roster!$B$1</f>
        <v>Upton</v>
      </c>
      <c r="C422" s="165" t="str">
        <f t="shared" ca="1" si="167"/>
        <v>Wright</v>
      </c>
      <c r="D422" s="175">
        <f t="shared" ca="1" si="168"/>
        <v>43139</v>
      </c>
      <c r="E422" s="165">
        <f t="shared" ca="1" si="150"/>
        <v>1</v>
      </c>
      <c r="F422" s="165">
        <f t="shared" ca="1" si="151"/>
        <v>0</v>
      </c>
      <c r="G422" s="165">
        <f t="shared" ca="1" si="152"/>
        <v>1</v>
      </c>
      <c r="H422" s="165">
        <f t="shared" ca="1" si="153"/>
        <v>0</v>
      </c>
      <c r="I422" s="165">
        <f t="shared" ca="1" si="154"/>
        <v>0</v>
      </c>
      <c r="J422" s="165">
        <f t="shared" ca="1" si="155"/>
        <v>0</v>
      </c>
      <c r="K422" s="165">
        <f t="shared" ca="1" si="156"/>
        <v>0</v>
      </c>
      <c r="L422" s="165">
        <f t="shared" ca="1" si="157"/>
        <v>0</v>
      </c>
      <c r="M422" s="165">
        <f t="shared" ca="1" si="158"/>
        <v>1</v>
      </c>
      <c r="N422" s="165">
        <f t="shared" ca="1" si="159"/>
        <v>2</v>
      </c>
      <c r="O422" s="165">
        <f t="shared" ca="1" si="160"/>
        <v>0</v>
      </c>
      <c r="P422" s="165">
        <f t="shared" ca="1" si="161"/>
        <v>0</v>
      </c>
      <c r="Q422" s="165">
        <f t="shared" ca="1" si="162"/>
        <v>1</v>
      </c>
      <c r="R422" s="165">
        <f t="shared" ca="1" si="163"/>
        <v>2</v>
      </c>
      <c r="S422" s="165" t="str">
        <f t="shared" ca="1" si="164"/>
        <v/>
      </c>
      <c r="T422" s="168">
        <f t="shared" ca="1" si="169"/>
        <v>0</v>
      </c>
      <c r="U422" s="168">
        <f t="shared" ca="1" si="170"/>
        <v>0</v>
      </c>
      <c r="V422" s="168">
        <f t="shared" ca="1" si="171"/>
        <v>0</v>
      </c>
      <c r="W422" s="168">
        <f t="shared" ca="1" si="172"/>
        <v>0</v>
      </c>
      <c r="X422" s="165">
        <f t="shared" si="165"/>
        <v>18</v>
      </c>
      <c r="Y422" s="165" t="str">
        <f t="shared" ca="1" si="173"/>
        <v>Brayden Bruce, 22 - Wright 2/8/2018</v>
      </c>
      <c r="Z422" s="165" t="str">
        <f t="shared" ca="1" si="174"/>
        <v>R</v>
      </c>
      <c r="AA422" s="225" t="str">
        <f>Season_Summary!$P$1</f>
        <v>2A BB</v>
      </c>
    </row>
    <row r="423" spans="1:27" x14ac:dyDescent="0.2">
      <c r="A423" s="165" t="str">
        <f t="shared" ca="1" si="166"/>
        <v>Jo Bishop, 30</v>
      </c>
      <c r="B423" s="165" t="str">
        <f>Roster!$B$1</f>
        <v>Upton</v>
      </c>
      <c r="C423" s="165" t="str">
        <f t="shared" ca="1" si="167"/>
        <v>Wright</v>
      </c>
      <c r="D423" s="175">
        <f t="shared" ca="1" si="168"/>
        <v>43139</v>
      </c>
      <c r="E423" s="165">
        <f t="shared" ca="1" si="150"/>
        <v>0</v>
      </c>
      <c r="F423" s="165">
        <f t="shared" ca="1" si="151"/>
        <v>0</v>
      </c>
      <c r="G423" s="165">
        <f t="shared" ca="1" si="152"/>
        <v>0</v>
      </c>
      <c r="H423" s="165">
        <f t="shared" ca="1" si="153"/>
        <v>0</v>
      </c>
      <c r="I423" s="165">
        <f t="shared" ca="1" si="154"/>
        <v>0</v>
      </c>
      <c r="J423" s="165">
        <f t="shared" ca="1" si="155"/>
        <v>0</v>
      </c>
      <c r="K423" s="165">
        <f t="shared" ca="1" si="156"/>
        <v>0</v>
      </c>
      <c r="L423" s="165">
        <f t="shared" ca="1" si="157"/>
        <v>0</v>
      </c>
      <c r="M423" s="165">
        <f t="shared" ca="1" si="158"/>
        <v>0</v>
      </c>
      <c r="N423" s="165">
        <f t="shared" ca="1" si="159"/>
        <v>0</v>
      </c>
      <c r="O423" s="165">
        <f t="shared" ca="1" si="160"/>
        <v>0</v>
      </c>
      <c r="P423" s="165">
        <f t="shared" ca="1" si="161"/>
        <v>0</v>
      </c>
      <c r="Q423" s="165">
        <f t="shared" ca="1" si="162"/>
        <v>0</v>
      </c>
      <c r="R423" s="165">
        <f t="shared" ca="1" si="163"/>
        <v>0</v>
      </c>
      <c r="S423" s="165" t="str">
        <f t="shared" ca="1" si="164"/>
        <v/>
      </c>
      <c r="T423" s="168">
        <f t="shared" ca="1" si="169"/>
        <v>0</v>
      </c>
      <c r="U423" s="168">
        <f t="shared" ca="1" si="170"/>
        <v>0</v>
      </c>
      <c r="V423" s="168">
        <f t="shared" ca="1" si="171"/>
        <v>0</v>
      </c>
      <c r="W423" s="168">
        <f t="shared" ca="1" si="172"/>
        <v>0</v>
      </c>
      <c r="X423" s="165">
        <f t="shared" si="165"/>
        <v>18</v>
      </c>
      <c r="Y423" s="165" t="str">
        <f t="shared" ca="1" si="173"/>
        <v>Jo Bishop, 30 - Wright 2/8/2018</v>
      </c>
      <c r="Z423" s="165" t="str">
        <f t="shared" ca="1" si="174"/>
        <v>R</v>
      </c>
      <c r="AA423" s="225" t="str">
        <f>Season_Summary!$P$1</f>
        <v>2A BB</v>
      </c>
    </row>
    <row r="424" spans="1:27" x14ac:dyDescent="0.2">
      <c r="A424" s="165" t="str">
        <f t="shared" ca="1" si="166"/>
        <v>Nolan Turner, 33</v>
      </c>
      <c r="B424" s="165" t="str">
        <f>Roster!$B$1</f>
        <v>Upton</v>
      </c>
      <c r="C424" s="165" t="str">
        <f t="shared" ca="1" si="167"/>
        <v>Wright</v>
      </c>
      <c r="D424" s="175">
        <f t="shared" ca="1" si="168"/>
        <v>43139</v>
      </c>
      <c r="E424" s="165">
        <f t="shared" ca="1" si="150"/>
        <v>0</v>
      </c>
      <c r="F424" s="165">
        <f t="shared" ca="1" si="151"/>
        <v>0</v>
      </c>
      <c r="G424" s="165">
        <f t="shared" ca="1" si="152"/>
        <v>0</v>
      </c>
      <c r="H424" s="165">
        <f t="shared" ca="1" si="153"/>
        <v>0</v>
      </c>
      <c r="I424" s="165">
        <f t="shared" ca="1" si="154"/>
        <v>0</v>
      </c>
      <c r="J424" s="165">
        <f t="shared" ca="1" si="155"/>
        <v>0</v>
      </c>
      <c r="K424" s="165">
        <f t="shared" ca="1" si="156"/>
        <v>0</v>
      </c>
      <c r="L424" s="165">
        <f t="shared" ca="1" si="157"/>
        <v>0</v>
      </c>
      <c r="M424" s="165">
        <f t="shared" ca="1" si="158"/>
        <v>0</v>
      </c>
      <c r="N424" s="165">
        <f t="shared" ca="1" si="159"/>
        <v>0</v>
      </c>
      <c r="O424" s="165">
        <f t="shared" ca="1" si="160"/>
        <v>0</v>
      </c>
      <c r="P424" s="165">
        <f t="shared" ca="1" si="161"/>
        <v>0</v>
      </c>
      <c r="Q424" s="165">
        <f t="shared" ca="1" si="162"/>
        <v>0</v>
      </c>
      <c r="R424" s="165">
        <f t="shared" ca="1" si="163"/>
        <v>0</v>
      </c>
      <c r="S424" s="165" t="str">
        <f t="shared" ca="1" si="164"/>
        <v/>
      </c>
      <c r="T424" s="168">
        <f t="shared" ca="1" si="169"/>
        <v>0</v>
      </c>
      <c r="U424" s="168">
        <f t="shared" ca="1" si="170"/>
        <v>0</v>
      </c>
      <c r="V424" s="168">
        <f t="shared" ca="1" si="171"/>
        <v>0</v>
      </c>
      <c r="W424" s="168">
        <f t="shared" ca="1" si="172"/>
        <v>0</v>
      </c>
      <c r="X424" s="165">
        <f t="shared" si="165"/>
        <v>18</v>
      </c>
      <c r="Y424" s="165" t="str">
        <f t="shared" ca="1" si="173"/>
        <v>Nolan Turner, 33 - Wright 2/8/2018</v>
      </c>
      <c r="Z424" s="165" t="str">
        <f t="shared" ca="1" si="174"/>
        <v>R</v>
      </c>
      <c r="AA424" s="225" t="str">
        <f>Season_Summary!$P$1</f>
        <v>2A BB</v>
      </c>
    </row>
    <row r="425" spans="1:27" x14ac:dyDescent="0.2">
      <c r="A425" s="165" t="str">
        <f t="shared" ca="1" si="166"/>
        <v>Robert Crawford, 32</v>
      </c>
      <c r="B425" s="165" t="str">
        <f>Roster!$B$1</f>
        <v>Upton</v>
      </c>
      <c r="C425" s="165" t="str">
        <f t="shared" ca="1" si="167"/>
        <v>Wright</v>
      </c>
      <c r="D425" s="175">
        <f t="shared" ca="1" si="168"/>
        <v>43139</v>
      </c>
      <c r="E425" s="165">
        <f t="shared" ca="1" si="150"/>
        <v>0</v>
      </c>
      <c r="F425" s="165">
        <f t="shared" ca="1" si="151"/>
        <v>0</v>
      </c>
      <c r="G425" s="165">
        <f t="shared" ca="1" si="152"/>
        <v>0</v>
      </c>
      <c r="H425" s="165">
        <f t="shared" ca="1" si="153"/>
        <v>0</v>
      </c>
      <c r="I425" s="165">
        <f t="shared" ca="1" si="154"/>
        <v>0</v>
      </c>
      <c r="J425" s="165">
        <f t="shared" ca="1" si="155"/>
        <v>0</v>
      </c>
      <c r="K425" s="165">
        <f t="shared" ca="1" si="156"/>
        <v>0</v>
      </c>
      <c r="L425" s="165">
        <f t="shared" ca="1" si="157"/>
        <v>0</v>
      </c>
      <c r="M425" s="165">
        <f t="shared" ca="1" si="158"/>
        <v>0</v>
      </c>
      <c r="N425" s="165">
        <f t="shared" ca="1" si="159"/>
        <v>0</v>
      </c>
      <c r="O425" s="165">
        <f t="shared" ca="1" si="160"/>
        <v>0</v>
      </c>
      <c r="P425" s="165">
        <f t="shared" ca="1" si="161"/>
        <v>0</v>
      </c>
      <c r="Q425" s="165">
        <f t="shared" ca="1" si="162"/>
        <v>0</v>
      </c>
      <c r="R425" s="165">
        <f t="shared" ca="1" si="163"/>
        <v>0</v>
      </c>
      <c r="S425" s="165" t="str">
        <f t="shared" ca="1" si="164"/>
        <v/>
      </c>
      <c r="T425" s="168">
        <f t="shared" ca="1" si="169"/>
        <v>0</v>
      </c>
      <c r="U425" s="168">
        <f t="shared" ca="1" si="170"/>
        <v>0</v>
      </c>
      <c r="V425" s="168">
        <f t="shared" ca="1" si="171"/>
        <v>0</v>
      </c>
      <c r="W425" s="168">
        <f t="shared" ca="1" si="172"/>
        <v>0</v>
      </c>
      <c r="X425" s="165">
        <f t="shared" si="165"/>
        <v>18</v>
      </c>
      <c r="Y425" s="165" t="str">
        <f t="shared" ca="1" si="173"/>
        <v>Robert Crawford, 32 - Wright 2/8/2018</v>
      </c>
      <c r="Z425" s="165" t="str">
        <f t="shared" ca="1" si="174"/>
        <v>R</v>
      </c>
      <c r="AA425" s="225" t="str">
        <f>Season_Summary!$P$1</f>
        <v>2A BB</v>
      </c>
    </row>
    <row r="426" spans="1:27" x14ac:dyDescent="0.2">
      <c r="A426" s="165" t="str">
        <f t="shared" ca="1" si="166"/>
        <v>Jace Bruce, 40</v>
      </c>
      <c r="B426" s="165" t="str">
        <f>Roster!$B$1</f>
        <v>Upton</v>
      </c>
      <c r="C426" s="165" t="str">
        <f t="shared" ca="1" si="167"/>
        <v>Wright</v>
      </c>
      <c r="D426" s="175">
        <f t="shared" ca="1" si="168"/>
        <v>43139</v>
      </c>
      <c r="E426" s="165">
        <f t="shared" ca="1" si="150"/>
        <v>0</v>
      </c>
      <c r="F426" s="165">
        <f t="shared" ca="1" si="151"/>
        <v>0</v>
      </c>
      <c r="G426" s="165">
        <f t="shared" ca="1" si="152"/>
        <v>0</v>
      </c>
      <c r="H426" s="165">
        <f t="shared" ca="1" si="153"/>
        <v>0</v>
      </c>
      <c r="I426" s="165">
        <f t="shared" ca="1" si="154"/>
        <v>0</v>
      </c>
      <c r="J426" s="165">
        <f t="shared" ca="1" si="155"/>
        <v>0</v>
      </c>
      <c r="K426" s="165">
        <f t="shared" ca="1" si="156"/>
        <v>0</v>
      </c>
      <c r="L426" s="165">
        <f t="shared" ca="1" si="157"/>
        <v>0</v>
      </c>
      <c r="M426" s="165">
        <f t="shared" ca="1" si="158"/>
        <v>0</v>
      </c>
      <c r="N426" s="165">
        <f t="shared" ca="1" si="159"/>
        <v>0</v>
      </c>
      <c r="O426" s="165">
        <f t="shared" ca="1" si="160"/>
        <v>0</v>
      </c>
      <c r="P426" s="165">
        <f t="shared" ca="1" si="161"/>
        <v>0</v>
      </c>
      <c r="Q426" s="165">
        <f t="shared" ca="1" si="162"/>
        <v>0</v>
      </c>
      <c r="R426" s="165">
        <f t="shared" ca="1" si="163"/>
        <v>0</v>
      </c>
      <c r="S426" s="165" t="str">
        <f t="shared" ca="1" si="164"/>
        <v/>
      </c>
      <c r="T426" s="168">
        <f t="shared" ca="1" si="169"/>
        <v>0</v>
      </c>
      <c r="U426" s="168">
        <f t="shared" ca="1" si="170"/>
        <v>0</v>
      </c>
      <c r="V426" s="168">
        <f t="shared" ca="1" si="171"/>
        <v>0</v>
      </c>
      <c r="W426" s="168">
        <f t="shared" ca="1" si="172"/>
        <v>0</v>
      </c>
      <c r="X426" s="165">
        <f t="shared" si="165"/>
        <v>18</v>
      </c>
      <c r="Y426" s="165" t="str">
        <f t="shared" ca="1" si="173"/>
        <v>Jace Bruce, 40 - Wright 2/8/2018</v>
      </c>
      <c r="Z426" s="165" t="str">
        <f t="shared" ca="1" si="174"/>
        <v>R</v>
      </c>
      <c r="AA426" s="225" t="str">
        <f>Season_Summary!$P$1</f>
        <v>2A BB</v>
      </c>
    </row>
    <row r="427" spans="1:27" x14ac:dyDescent="0.2">
      <c r="A427" s="165" t="str">
        <f t="shared" ca="1" si="166"/>
        <v>Ethan Mills, 2</v>
      </c>
      <c r="B427" s="165" t="str">
        <f>Roster!$B$1</f>
        <v>Upton</v>
      </c>
      <c r="C427" s="165" t="str">
        <f t="shared" ca="1" si="167"/>
        <v>Wright</v>
      </c>
      <c r="D427" s="175">
        <f t="shared" ca="1" si="168"/>
        <v>43139</v>
      </c>
      <c r="E427" s="165">
        <f t="shared" ca="1" si="150"/>
        <v>0</v>
      </c>
      <c r="F427" s="165">
        <f t="shared" ca="1" si="151"/>
        <v>0</v>
      </c>
      <c r="G427" s="165">
        <f t="shared" ca="1" si="152"/>
        <v>0</v>
      </c>
      <c r="H427" s="165">
        <f t="shared" ca="1" si="153"/>
        <v>0</v>
      </c>
      <c r="I427" s="165">
        <f t="shared" ca="1" si="154"/>
        <v>0</v>
      </c>
      <c r="J427" s="165">
        <f t="shared" ca="1" si="155"/>
        <v>0</v>
      </c>
      <c r="K427" s="165">
        <f t="shared" ca="1" si="156"/>
        <v>0</v>
      </c>
      <c r="L427" s="165">
        <f t="shared" ca="1" si="157"/>
        <v>0</v>
      </c>
      <c r="M427" s="165">
        <f t="shared" ca="1" si="158"/>
        <v>0</v>
      </c>
      <c r="N427" s="165">
        <f t="shared" ca="1" si="159"/>
        <v>0</v>
      </c>
      <c r="O427" s="165">
        <f t="shared" ca="1" si="160"/>
        <v>0</v>
      </c>
      <c r="P427" s="165">
        <f t="shared" ca="1" si="161"/>
        <v>0</v>
      </c>
      <c r="Q427" s="165">
        <f t="shared" ca="1" si="162"/>
        <v>0</v>
      </c>
      <c r="R427" s="165">
        <f t="shared" ca="1" si="163"/>
        <v>0</v>
      </c>
      <c r="S427" s="165" t="str">
        <f t="shared" ca="1" si="164"/>
        <v/>
      </c>
      <c r="T427" s="168">
        <f t="shared" ca="1" si="169"/>
        <v>0</v>
      </c>
      <c r="U427" s="168">
        <f t="shared" ca="1" si="170"/>
        <v>0</v>
      </c>
      <c r="V427" s="168">
        <f t="shared" ca="1" si="171"/>
        <v>0</v>
      </c>
      <c r="W427" s="168">
        <f t="shared" ca="1" si="172"/>
        <v>0</v>
      </c>
      <c r="X427" s="165">
        <f t="shared" si="165"/>
        <v>18</v>
      </c>
      <c r="Y427" s="165" t="str">
        <f t="shared" ca="1" si="173"/>
        <v>Ethan Mills, 2 - Wright 2/8/2018</v>
      </c>
      <c r="Z427" s="165" t="str">
        <f t="shared" ca="1" si="174"/>
        <v>R</v>
      </c>
      <c r="AA427" s="225" t="str">
        <f>Season_Summary!$P$1</f>
        <v>2A BB</v>
      </c>
    </row>
    <row r="428" spans="1:27" x14ac:dyDescent="0.2">
      <c r="A428" s="165" t="str">
        <f t="shared" ca="1" si="166"/>
        <v>Bridger Alishouse, 2</v>
      </c>
      <c r="B428" s="165" t="str">
        <f>Roster!$B$1</f>
        <v>Upton</v>
      </c>
      <c r="C428" s="165" t="str">
        <f t="shared" ca="1" si="167"/>
        <v>Wright</v>
      </c>
      <c r="D428" s="175">
        <f t="shared" ca="1" si="168"/>
        <v>43139</v>
      </c>
      <c r="E428" s="165">
        <f t="shared" ca="1" si="150"/>
        <v>0</v>
      </c>
      <c r="F428" s="165">
        <f t="shared" ca="1" si="151"/>
        <v>0</v>
      </c>
      <c r="G428" s="165">
        <f t="shared" ca="1" si="152"/>
        <v>0</v>
      </c>
      <c r="H428" s="165">
        <f t="shared" ca="1" si="153"/>
        <v>0</v>
      </c>
      <c r="I428" s="165">
        <f t="shared" ca="1" si="154"/>
        <v>0</v>
      </c>
      <c r="J428" s="165">
        <f t="shared" ca="1" si="155"/>
        <v>0</v>
      </c>
      <c r="K428" s="165">
        <f t="shared" ca="1" si="156"/>
        <v>0</v>
      </c>
      <c r="L428" s="165">
        <f t="shared" ca="1" si="157"/>
        <v>0</v>
      </c>
      <c r="M428" s="165">
        <f t="shared" ca="1" si="158"/>
        <v>0</v>
      </c>
      <c r="N428" s="165">
        <f t="shared" ca="1" si="159"/>
        <v>0</v>
      </c>
      <c r="O428" s="165">
        <f t="shared" ca="1" si="160"/>
        <v>0</v>
      </c>
      <c r="P428" s="165">
        <f t="shared" ca="1" si="161"/>
        <v>0</v>
      </c>
      <c r="Q428" s="165">
        <f t="shared" ca="1" si="162"/>
        <v>0</v>
      </c>
      <c r="R428" s="165">
        <f t="shared" ca="1" si="163"/>
        <v>0</v>
      </c>
      <c r="S428" s="165" t="str">
        <f t="shared" ca="1" si="164"/>
        <v/>
      </c>
      <c r="T428" s="168">
        <f t="shared" ca="1" si="169"/>
        <v>0</v>
      </c>
      <c r="U428" s="168">
        <f t="shared" ca="1" si="170"/>
        <v>0</v>
      </c>
      <c r="V428" s="168">
        <f t="shared" ca="1" si="171"/>
        <v>0</v>
      </c>
      <c r="W428" s="168">
        <f t="shared" ca="1" si="172"/>
        <v>0</v>
      </c>
      <c r="X428" s="165">
        <f t="shared" si="165"/>
        <v>18</v>
      </c>
      <c r="Y428" s="165" t="str">
        <f t="shared" ca="1" si="173"/>
        <v>Bridger Alishouse, 2 - Wright 2/8/2018</v>
      </c>
      <c r="Z428" s="165" t="str">
        <f t="shared" ca="1" si="174"/>
        <v>R</v>
      </c>
      <c r="AA428" s="225" t="str">
        <f>Season_Summary!$P$1</f>
        <v>2A BB</v>
      </c>
    </row>
    <row r="429" spans="1:27" x14ac:dyDescent="0.2">
      <c r="A429" s="165" t="str">
        <f t="shared" ca="1" si="166"/>
        <v>Landon Keever, 4</v>
      </c>
      <c r="B429" s="165" t="str">
        <f>Roster!$B$1</f>
        <v>Upton</v>
      </c>
      <c r="C429" s="165" t="str">
        <f t="shared" ca="1" si="167"/>
        <v>Wright</v>
      </c>
      <c r="D429" s="175">
        <f t="shared" ca="1" si="168"/>
        <v>43139</v>
      </c>
      <c r="E429" s="165">
        <f t="shared" ca="1" si="150"/>
        <v>0</v>
      </c>
      <c r="F429" s="165">
        <f t="shared" ca="1" si="151"/>
        <v>0</v>
      </c>
      <c r="G429" s="165">
        <f t="shared" ca="1" si="152"/>
        <v>0</v>
      </c>
      <c r="H429" s="165">
        <f t="shared" ca="1" si="153"/>
        <v>0</v>
      </c>
      <c r="I429" s="165">
        <f t="shared" ca="1" si="154"/>
        <v>0</v>
      </c>
      <c r="J429" s="165">
        <f t="shared" ca="1" si="155"/>
        <v>0</v>
      </c>
      <c r="K429" s="165">
        <f t="shared" ca="1" si="156"/>
        <v>0</v>
      </c>
      <c r="L429" s="165">
        <f t="shared" ca="1" si="157"/>
        <v>0</v>
      </c>
      <c r="M429" s="165">
        <f t="shared" ca="1" si="158"/>
        <v>0</v>
      </c>
      <c r="N429" s="165">
        <f t="shared" ca="1" si="159"/>
        <v>0</v>
      </c>
      <c r="O429" s="165">
        <f t="shared" ca="1" si="160"/>
        <v>0</v>
      </c>
      <c r="P429" s="165">
        <f t="shared" ca="1" si="161"/>
        <v>0</v>
      </c>
      <c r="Q429" s="165">
        <f t="shared" ca="1" si="162"/>
        <v>0</v>
      </c>
      <c r="R429" s="165">
        <f t="shared" ca="1" si="163"/>
        <v>0</v>
      </c>
      <c r="S429" s="165" t="str">
        <f t="shared" ca="1" si="164"/>
        <v/>
      </c>
      <c r="T429" s="168">
        <f t="shared" ca="1" si="169"/>
        <v>0</v>
      </c>
      <c r="U429" s="168">
        <f t="shared" ca="1" si="170"/>
        <v>0</v>
      </c>
      <c r="V429" s="168">
        <f t="shared" ca="1" si="171"/>
        <v>0</v>
      </c>
      <c r="W429" s="168">
        <f t="shared" ca="1" si="172"/>
        <v>0</v>
      </c>
      <c r="X429" s="165">
        <f t="shared" si="165"/>
        <v>18</v>
      </c>
      <c r="Y429" s="165" t="str">
        <f t="shared" ca="1" si="173"/>
        <v>Landon Keever, 4 - Wright 2/8/2018</v>
      </c>
      <c r="Z429" s="165" t="str">
        <f t="shared" ca="1" si="174"/>
        <v>R</v>
      </c>
      <c r="AA429" s="225" t="str">
        <f>Season_Summary!$P$1</f>
        <v>2A BB</v>
      </c>
    </row>
    <row r="430" spans="1:27" x14ac:dyDescent="0.2">
      <c r="A430" s="165" t="str">
        <f t="shared" ca="1" si="166"/>
        <v>DJ Till, 4</v>
      </c>
      <c r="B430" s="165" t="str">
        <f>Roster!$B$1</f>
        <v>Upton</v>
      </c>
      <c r="C430" s="165" t="str">
        <f t="shared" ca="1" si="167"/>
        <v>Wright</v>
      </c>
      <c r="D430" s="175">
        <f t="shared" ca="1" si="168"/>
        <v>43139</v>
      </c>
      <c r="E430" s="165">
        <f t="shared" ca="1" si="150"/>
        <v>0</v>
      </c>
      <c r="F430" s="165">
        <f t="shared" ca="1" si="151"/>
        <v>0</v>
      </c>
      <c r="G430" s="165">
        <f t="shared" ca="1" si="152"/>
        <v>0</v>
      </c>
      <c r="H430" s="165">
        <f t="shared" ca="1" si="153"/>
        <v>0</v>
      </c>
      <c r="I430" s="165">
        <f t="shared" ca="1" si="154"/>
        <v>0</v>
      </c>
      <c r="J430" s="165">
        <f t="shared" ca="1" si="155"/>
        <v>0</v>
      </c>
      <c r="K430" s="165">
        <f t="shared" ca="1" si="156"/>
        <v>0</v>
      </c>
      <c r="L430" s="165">
        <f t="shared" ca="1" si="157"/>
        <v>0</v>
      </c>
      <c r="M430" s="165">
        <f t="shared" ca="1" si="158"/>
        <v>0</v>
      </c>
      <c r="N430" s="165">
        <f t="shared" ca="1" si="159"/>
        <v>0</v>
      </c>
      <c r="O430" s="165">
        <f t="shared" ca="1" si="160"/>
        <v>0</v>
      </c>
      <c r="P430" s="165">
        <f t="shared" ca="1" si="161"/>
        <v>0</v>
      </c>
      <c r="Q430" s="165">
        <f t="shared" ca="1" si="162"/>
        <v>0</v>
      </c>
      <c r="R430" s="165">
        <f t="shared" ca="1" si="163"/>
        <v>0</v>
      </c>
      <c r="S430" s="165" t="str">
        <f t="shared" ca="1" si="164"/>
        <v/>
      </c>
      <c r="T430" s="168">
        <f t="shared" ca="1" si="169"/>
        <v>0</v>
      </c>
      <c r="U430" s="168">
        <f t="shared" ca="1" si="170"/>
        <v>0</v>
      </c>
      <c r="V430" s="168">
        <f t="shared" ca="1" si="171"/>
        <v>0</v>
      </c>
      <c r="W430" s="168">
        <f t="shared" ca="1" si="172"/>
        <v>0</v>
      </c>
      <c r="X430" s="165">
        <f t="shared" si="165"/>
        <v>18</v>
      </c>
      <c r="Y430" s="165" t="str">
        <f t="shared" ca="1" si="173"/>
        <v>DJ Till, 4 - Wright 2/8/2018</v>
      </c>
      <c r="Z430" s="165" t="str">
        <f t="shared" ca="1" si="174"/>
        <v>R</v>
      </c>
      <c r="AA430" s="225" t="str">
        <f>Season_Summary!$P$1</f>
        <v>2A BB</v>
      </c>
    </row>
    <row r="431" spans="1:27" x14ac:dyDescent="0.2">
      <c r="A431" s="165" t="str">
        <f t="shared" ca="1" si="166"/>
        <v xml:space="preserve">, </v>
      </c>
      <c r="B431" s="165" t="str">
        <f>Roster!$B$1</f>
        <v>Upton</v>
      </c>
      <c r="C431" s="165" t="str">
        <f t="shared" ca="1" si="167"/>
        <v>Wright</v>
      </c>
      <c r="D431" s="175">
        <f t="shared" ca="1" si="168"/>
        <v>43139</v>
      </c>
      <c r="E431" s="165">
        <f t="shared" ca="1" si="150"/>
        <v>0</v>
      </c>
      <c r="F431" s="165">
        <f t="shared" ca="1" si="151"/>
        <v>0</v>
      </c>
      <c r="G431" s="165">
        <f t="shared" ca="1" si="152"/>
        <v>0</v>
      </c>
      <c r="H431" s="165">
        <f t="shared" ca="1" si="153"/>
        <v>0</v>
      </c>
      <c r="I431" s="165">
        <f t="shared" ca="1" si="154"/>
        <v>0</v>
      </c>
      <c r="J431" s="165">
        <f t="shared" ca="1" si="155"/>
        <v>0</v>
      </c>
      <c r="K431" s="165">
        <f t="shared" ca="1" si="156"/>
        <v>0</v>
      </c>
      <c r="L431" s="165">
        <f t="shared" ca="1" si="157"/>
        <v>0</v>
      </c>
      <c r="M431" s="165">
        <f t="shared" ca="1" si="158"/>
        <v>0</v>
      </c>
      <c r="N431" s="165">
        <f t="shared" ca="1" si="159"/>
        <v>0</v>
      </c>
      <c r="O431" s="165">
        <f t="shared" ca="1" si="160"/>
        <v>0</v>
      </c>
      <c r="P431" s="165">
        <f t="shared" ca="1" si="161"/>
        <v>0</v>
      </c>
      <c r="Q431" s="165">
        <f t="shared" ca="1" si="162"/>
        <v>0</v>
      </c>
      <c r="R431" s="165">
        <f t="shared" ca="1" si="163"/>
        <v>0</v>
      </c>
      <c r="S431" s="165" t="str">
        <f t="shared" ca="1" si="164"/>
        <v/>
      </c>
      <c r="T431" s="168">
        <f t="shared" ca="1" si="169"/>
        <v>0</v>
      </c>
      <c r="U431" s="168">
        <f t="shared" ca="1" si="170"/>
        <v>0</v>
      </c>
      <c r="V431" s="168">
        <f t="shared" ca="1" si="171"/>
        <v>0</v>
      </c>
      <c r="W431" s="168">
        <f t="shared" ca="1" si="172"/>
        <v>0</v>
      </c>
      <c r="X431" s="165">
        <f t="shared" si="165"/>
        <v>18</v>
      </c>
      <c r="Y431" s="165" t="str">
        <f t="shared" ca="1" si="173"/>
        <v>,  - Wright 2/8/2018</v>
      </c>
      <c r="Z431" s="165" t="str">
        <f t="shared" ca="1" si="174"/>
        <v>R</v>
      </c>
      <c r="AA431" s="225" t="str">
        <f>Season_Summary!$P$1</f>
        <v>2A BB</v>
      </c>
    </row>
    <row r="432" spans="1:27" x14ac:dyDescent="0.2">
      <c r="A432" s="165" t="str">
        <f t="shared" ca="1" si="166"/>
        <v xml:space="preserve">, </v>
      </c>
      <c r="B432" s="165" t="str">
        <f>Roster!$B$1</f>
        <v>Upton</v>
      </c>
      <c r="C432" s="165" t="str">
        <f t="shared" ca="1" si="167"/>
        <v>Wright</v>
      </c>
      <c r="D432" s="175">
        <f t="shared" ca="1" si="168"/>
        <v>43139</v>
      </c>
      <c r="E432" s="165">
        <f t="shared" ca="1" si="150"/>
        <v>0</v>
      </c>
      <c r="F432" s="165">
        <f t="shared" ca="1" si="151"/>
        <v>0</v>
      </c>
      <c r="G432" s="165">
        <f t="shared" ca="1" si="152"/>
        <v>0</v>
      </c>
      <c r="H432" s="165">
        <f t="shared" ca="1" si="153"/>
        <v>0</v>
      </c>
      <c r="I432" s="165">
        <f t="shared" ca="1" si="154"/>
        <v>0</v>
      </c>
      <c r="J432" s="165">
        <f t="shared" ca="1" si="155"/>
        <v>0</v>
      </c>
      <c r="K432" s="165">
        <f t="shared" ca="1" si="156"/>
        <v>0</v>
      </c>
      <c r="L432" s="165">
        <f t="shared" ca="1" si="157"/>
        <v>0</v>
      </c>
      <c r="M432" s="165">
        <f t="shared" ca="1" si="158"/>
        <v>0</v>
      </c>
      <c r="N432" s="165">
        <f t="shared" ca="1" si="159"/>
        <v>0</v>
      </c>
      <c r="O432" s="165">
        <f t="shared" ca="1" si="160"/>
        <v>0</v>
      </c>
      <c r="P432" s="165">
        <f t="shared" ca="1" si="161"/>
        <v>0</v>
      </c>
      <c r="Q432" s="165">
        <f t="shared" ca="1" si="162"/>
        <v>0</v>
      </c>
      <c r="R432" s="165">
        <f t="shared" ca="1" si="163"/>
        <v>0</v>
      </c>
      <c r="S432" s="165" t="str">
        <f t="shared" ca="1" si="164"/>
        <v/>
      </c>
      <c r="T432" s="168">
        <f t="shared" ca="1" si="169"/>
        <v>0</v>
      </c>
      <c r="U432" s="168">
        <f t="shared" ca="1" si="170"/>
        <v>0</v>
      </c>
      <c r="V432" s="168">
        <f t="shared" ca="1" si="171"/>
        <v>0</v>
      </c>
      <c r="W432" s="168">
        <f t="shared" ca="1" si="172"/>
        <v>0</v>
      </c>
      <c r="X432" s="165">
        <f t="shared" si="165"/>
        <v>18</v>
      </c>
      <c r="Y432" s="165" t="str">
        <f t="shared" ca="1" si="173"/>
        <v>,  - Wright 2/8/2018</v>
      </c>
      <c r="Z432" s="165" t="str">
        <f t="shared" ca="1" si="174"/>
        <v>R</v>
      </c>
      <c r="AA432" s="225" t="str">
        <f>Season_Summary!$P$1</f>
        <v>2A BB</v>
      </c>
    </row>
    <row r="433" spans="1:27" x14ac:dyDescent="0.2">
      <c r="A433" s="165" t="str">
        <f t="shared" ca="1" si="166"/>
        <v xml:space="preserve">, </v>
      </c>
      <c r="B433" s="165" t="str">
        <f>Roster!$B$1</f>
        <v>Upton</v>
      </c>
      <c r="C433" s="165" t="str">
        <f t="shared" ca="1" si="167"/>
        <v>Wright</v>
      </c>
      <c r="D433" s="175">
        <f t="shared" ca="1" si="168"/>
        <v>43139</v>
      </c>
      <c r="E433" s="165">
        <f t="shared" ca="1" si="150"/>
        <v>0</v>
      </c>
      <c r="F433" s="165">
        <f t="shared" ca="1" si="151"/>
        <v>0</v>
      </c>
      <c r="G433" s="165">
        <f t="shared" ca="1" si="152"/>
        <v>0</v>
      </c>
      <c r="H433" s="165">
        <f t="shared" ca="1" si="153"/>
        <v>0</v>
      </c>
      <c r="I433" s="165">
        <f t="shared" ca="1" si="154"/>
        <v>0</v>
      </c>
      <c r="J433" s="165">
        <f t="shared" ca="1" si="155"/>
        <v>0</v>
      </c>
      <c r="K433" s="165">
        <f t="shared" ca="1" si="156"/>
        <v>0</v>
      </c>
      <c r="L433" s="165">
        <f t="shared" ca="1" si="157"/>
        <v>0</v>
      </c>
      <c r="M433" s="165">
        <f t="shared" ca="1" si="158"/>
        <v>0</v>
      </c>
      <c r="N433" s="165">
        <f t="shared" ca="1" si="159"/>
        <v>0</v>
      </c>
      <c r="O433" s="165">
        <f t="shared" ca="1" si="160"/>
        <v>0</v>
      </c>
      <c r="P433" s="165">
        <f t="shared" ca="1" si="161"/>
        <v>0</v>
      </c>
      <c r="Q433" s="165">
        <f t="shared" ca="1" si="162"/>
        <v>0</v>
      </c>
      <c r="R433" s="165">
        <f t="shared" ca="1" si="163"/>
        <v>0</v>
      </c>
      <c r="S433" s="165" t="str">
        <f t="shared" ca="1" si="164"/>
        <v/>
      </c>
      <c r="T433" s="168">
        <f t="shared" ca="1" si="169"/>
        <v>0</v>
      </c>
      <c r="U433" s="168">
        <f t="shared" ca="1" si="170"/>
        <v>0</v>
      </c>
      <c r="V433" s="168">
        <f t="shared" ca="1" si="171"/>
        <v>0</v>
      </c>
      <c r="W433" s="168">
        <f t="shared" ca="1" si="172"/>
        <v>0</v>
      </c>
      <c r="X433" s="165">
        <f t="shared" si="165"/>
        <v>18</v>
      </c>
      <c r="Y433" s="165" t="str">
        <f t="shared" ca="1" si="173"/>
        <v>,  - Wright 2/8/2018</v>
      </c>
      <c r="Z433" s="165" t="str">
        <f t="shared" ca="1" si="174"/>
        <v>R</v>
      </c>
      <c r="AA433" s="225" t="str">
        <f>Season_Summary!$P$1</f>
        <v>2A BB</v>
      </c>
    </row>
    <row r="434" spans="1:27" x14ac:dyDescent="0.2">
      <c r="A434" s="165" t="str">
        <f t="shared" ca="1" si="166"/>
        <v xml:space="preserve">, </v>
      </c>
      <c r="B434" s="165" t="str">
        <f>Roster!$B$1</f>
        <v>Upton</v>
      </c>
      <c r="C434" s="165" t="str">
        <f t="shared" ca="1" si="167"/>
        <v>Wright</v>
      </c>
      <c r="D434" s="175">
        <f t="shared" ca="1" si="168"/>
        <v>43139</v>
      </c>
      <c r="E434" s="165">
        <f t="shared" ca="1" si="150"/>
        <v>0</v>
      </c>
      <c r="F434" s="165">
        <f t="shared" ca="1" si="151"/>
        <v>0</v>
      </c>
      <c r="G434" s="165">
        <f t="shared" ca="1" si="152"/>
        <v>0</v>
      </c>
      <c r="H434" s="165">
        <f t="shared" ca="1" si="153"/>
        <v>0</v>
      </c>
      <c r="I434" s="165">
        <f t="shared" ca="1" si="154"/>
        <v>0</v>
      </c>
      <c r="J434" s="165">
        <f t="shared" ca="1" si="155"/>
        <v>0</v>
      </c>
      <c r="K434" s="165">
        <f t="shared" ca="1" si="156"/>
        <v>0</v>
      </c>
      <c r="L434" s="165">
        <f t="shared" ca="1" si="157"/>
        <v>0</v>
      </c>
      <c r="M434" s="165">
        <f t="shared" ca="1" si="158"/>
        <v>0</v>
      </c>
      <c r="N434" s="165">
        <f t="shared" ca="1" si="159"/>
        <v>0</v>
      </c>
      <c r="O434" s="165">
        <f t="shared" ca="1" si="160"/>
        <v>0</v>
      </c>
      <c r="P434" s="165">
        <f t="shared" ca="1" si="161"/>
        <v>0</v>
      </c>
      <c r="Q434" s="165">
        <f t="shared" ca="1" si="162"/>
        <v>0</v>
      </c>
      <c r="R434" s="165">
        <f t="shared" ca="1" si="163"/>
        <v>0</v>
      </c>
      <c r="S434" s="165" t="str">
        <f t="shared" ca="1" si="164"/>
        <v/>
      </c>
      <c r="T434" s="168">
        <f t="shared" ca="1" si="169"/>
        <v>0</v>
      </c>
      <c r="U434" s="168">
        <f t="shared" ca="1" si="170"/>
        <v>0</v>
      </c>
      <c r="V434" s="168">
        <f t="shared" ca="1" si="171"/>
        <v>0</v>
      </c>
      <c r="W434" s="168">
        <f t="shared" ca="1" si="172"/>
        <v>0</v>
      </c>
      <c r="X434" s="165">
        <f t="shared" si="165"/>
        <v>18</v>
      </c>
      <c r="Y434" s="165" t="str">
        <f t="shared" ca="1" si="173"/>
        <v>,  - Wright 2/8/2018</v>
      </c>
      <c r="Z434" s="165" t="str">
        <f t="shared" ca="1" si="174"/>
        <v>R</v>
      </c>
      <c r="AA434" s="225" t="str">
        <f>Season_Summary!$P$1</f>
        <v>2A BB</v>
      </c>
    </row>
    <row r="435" spans="1:27" x14ac:dyDescent="0.2">
      <c r="A435" s="165" t="str">
        <f t="shared" ca="1" si="166"/>
        <v xml:space="preserve">, </v>
      </c>
      <c r="B435" s="165" t="str">
        <f>Roster!$B$1</f>
        <v>Upton</v>
      </c>
      <c r="C435" s="165" t="str">
        <f t="shared" ca="1" si="167"/>
        <v>Wright</v>
      </c>
      <c r="D435" s="175">
        <f t="shared" ca="1" si="168"/>
        <v>43139</v>
      </c>
      <c r="E435" s="165">
        <f t="shared" ca="1" si="150"/>
        <v>0</v>
      </c>
      <c r="F435" s="165">
        <f t="shared" ca="1" si="151"/>
        <v>0</v>
      </c>
      <c r="G435" s="165">
        <f t="shared" ca="1" si="152"/>
        <v>0</v>
      </c>
      <c r="H435" s="165">
        <f t="shared" ca="1" si="153"/>
        <v>0</v>
      </c>
      <c r="I435" s="165">
        <f t="shared" ca="1" si="154"/>
        <v>0</v>
      </c>
      <c r="J435" s="165">
        <f t="shared" ca="1" si="155"/>
        <v>0</v>
      </c>
      <c r="K435" s="165">
        <f t="shared" ca="1" si="156"/>
        <v>0</v>
      </c>
      <c r="L435" s="165">
        <f t="shared" ca="1" si="157"/>
        <v>0</v>
      </c>
      <c r="M435" s="165">
        <f t="shared" ca="1" si="158"/>
        <v>0</v>
      </c>
      <c r="N435" s="165">
        <f t="shared" ca="1" si="159"/>
        <v>0</v>
      </c>
      <c r="O435" s="165">
        <f t="shared" ca="1" si="160"/>
        <v>0</v>
      </c>
      <c r="P435" s="165">
        <f t="shared" ca="1" si="161"/>
        <v>0</v>
      </c>
      <c r="Q435" s="165">
        <f t="shared" ca="1" si="162"/>
        <v>0</v>
      </c>
      <c r="R435" s="165">
        <f t="shared" ca="1" si="163"/>
        <v>0</v>
      </c>
      <c r="S435" s="165" t="str">
        <f t="shared" ca="1" si="164"/>
        <v/>
      </c>
      <c r="T435" s="168">
        <f t="shared" ca="1" si="169"/>
        <v>0</v>
      </c>
      <c r="U435" s="168">
        <f t="shared" ca="1" si="170"/>
        <v>0</v>
      </c>
      <c r="V435" s="168">
        <f t="shared" ca="1" si="171"/>
        <v>0</v>
      </c>
      <c r="W435" s="168">
        <f t="shared" ca="1" si="172"/>
        <v>0</v>
      </c>
      <c r="X435" s="165">
        <f t="shared" si="165"/>
        <v>18</v>
      </c>
      <c r="Y435" s="165" t="str">
        <f t="shared" ca="1" si="173"/>
        <v>,  - Wright 2/8/2018</v>
      </c>
      <c r="Z435" s="165" t="str">
        <f t="shared" ca="1" si="174"/>
        <v>R</v>
      </c>
      <c r="AA435" s="225" t="str">
        <f>Season_Summary!$P$1</f>
        <v>2A BB</v>
      </c>
    </row>
    <row r="436" spans="1:27" x14ac:dyDescent="0.2">
      <c r="A436" s="165" t="str">
        <f t="shared" ca="1" si="166"/>
        <v xml:space="preserve">, </v>
      </c>
      <c r="B436" s="165" t="str">
        <f>Roster!$B$1</f>
        <v>Upton</v>
      </c>
      <c r="C436" s="165" t="str">
        <f t="shared" ca="1" si="167"/>
        <v>Wright</v>
      </c>
      <c r="D436" s="175">
        <f t="shared" ca="1" si="168"/>
        <v>43139</v>
      </c>
      <c r="E436" s="165">
        <f t="shared" ca="1" si="150"/>
        <v>0</v>
      </c>
      <c r="F436" s="165">
        <f t="shared" ca="1" si="151"/>
        <v>0</v>
      </c>
      <c r="G436" s="165">
        <f t="shared" ca="1" si="152"/>
        <v>0</v>
      </c>
      <c r="H436" s="165">
        <f t="shared" ca="1" si="153"/>
        <v>0</v>
      </c>
      <c r="I436" s="165">
        <f t="shared" ca="1" si="154"/>
        <v>0</v>
      </c>
      <c r="J436" s="165">
        <f t="shared" ca="1" si="155"/>
        <v>0</v>
      </c>
      <c r="K436" s="165">
        <f t="shared" ca="1" si="156"/>
        <v>0</v>
      </c>
      <c r="L436" s="165">
        <f t="shared" ca="1" si="157"/>
        <v>0</v>
      </c>
      <c r="M436" s="165">
        <f t="shared" ca="1" si="158"/>
        <v>0</v>
      </c>
      <c r="N436" s="165">
        <f t="shared" ca="1" si="159"/>
        <v>0</v>
      </c>
      <c r="O436" s="165">
        <f t="shared" ca="1" si="160"/>
        <v>0</v>
      </c>
      <c r="P436" s="165">
        <f t="shared" ca="1" si="161"/>
        <v>0</v>
      </c>
      <c r="Q436" s="165">
        <f t="shared" ca="1" si="162"/>
        <v>0</v>
      </c>
      <c r="R436" s="165">
        <f t="shared" ca="1" si="163"/>
        <v>0</v>
      </c>
      <c r="S436" s="165" t="str">
        <f t="shared" ca="1" si="164"/>
        <v/>
      </c>
      <c r="T436" s="168">
        <f t="shared" ca="1" si="169"/>
        <v>0</v>
      </c>
      <c r="U436" s="168">
        <f t="shared" ca="1" si="170"/>
        <v>0</v>
      </c>
      <c r="V436" s="168">
        <f t="shared" ca="1" si="171"/>
        <v>0</v>
      </c>
      <c r="W436" s="168">
        <f t="shared" ca="1" si="172"/>
        <v>0</v>
      </c>
      <c r="X436" s="165">
        <f t="shared" si="165"/>
        <v>18</v>
      </c>
      <c r="Y436" s="165" t="str">
        <f t="shared" ca="1" si="173"/>
        <v>,  - Wright 2/8/2018</v>
      </c>
      <c r="Z436" s="165" t="str">
        <f t="shared" ca="1" si="174"/>
        <v>R</v>
      </c>
      <c r="AA436" s="225" t="str">
        <f>Season_Summary!$P$1</f>
        <v>2A BB</v>
      </c>
    </row>
    <row r="437" spans="1:27" x14ac:dyDescent="0.2">
      <c r="A437" s="165" t="str">
        <f t="shared" ca="1" si="166"/>
        <v xml:space="preserve">, </v>
      </c>
      <c r="B437" s="165" t="str">
        <f>Roster!$B$1</f>
        <v>Upton</v>
      </c>
      <c r="C437" s="165" t="str">
        <f t="shared" ca="1" si="167"/>
        <v>Wright</v>
      </c>
      <c r="D437" s="175">
        <f t="shared" ca="1" si="168"/>
        <v>43139</v>
      </c>
      <c r="E437" s="165">
        <f t="shared" ca="1" si="150"/>
        <v>0</v>
      </c>
      <c r="F437" s="165">
        <f t="shared" ca="1" si="151"/>
        <v>0</v>
      </c>
      <c r="G437" s="165">
        <f t="shared" ca="1" si="152"/>
        <v>0</v>
      </c>
      <c r="H437" s="165">
        <f t="shared" ca="1" si="153"/>
        <v>0</v>
      </c>
      <c r="I437" s="165">
        <f t="shared" ca="1" si="154"/>
        <v>0</v>
      </c>
      <c r="J437" s="165">
        <f t="shared" ca="1" si="155"/>
        <v>0</v>
      </c>
      <c r="K437" s="165">
        <f t="shared" ca="1" si="156"/>
        <v>0</v>
      </c>
      <c r="L437" s="165">
        <f t="shared" ca="1" si="157"/>
        <v>0</v>
      </c>
      <c r="M437" s="165">
        <f t="shared" ca="1" si="158"/>
        <v>0</v>
      </c>
      <c r="N437" s="165">
        <f t="shared" ca="1" si="159"/>
        <v>0</v>
      </c>
      <c r="O437" s="165">
        <f t="shared" ca="1" si="160"/>
        <v>0</v>
      </c>
      <c r="P437" s="165">
        <f t="shared" ca="1" si="161"/>
        <v>0</v>
      </c>
      <c r="Q437" s="165">
        <f t="shared" ca="1" si="162"/>
        <v>0</v>
      </c>
      <c r="R437" s="165">
        <f t="shared" ca="1" si="163"/>
        <v>0</v>
      </c>
      <c r="S437" s="165" t="str">
        <f t="shared" ca="1" si="164"/>
        <v/>
      </c>
      <c r="T437" s="168">
        <f t="shared" ca="1" si="169"/>
        <v>0</v>
      </c>
      <c r="U437" s="168">
        <f t="shared" ca="1" si="170"/>
        <v>0</v>
      </c>
      <c r="V437" s="168">
        <f t="shared" ca="1" si="171"/>
        <v>0</v>
      </c>
      <c r="W437" s="168">
        <f t="shared" ca="1" si="172"/>
        <v>0</v>
      </c>
      <c r="X437" s="165">
        <f t="shared" si="165"/>
        <v>18</v>
      </c>
      <c r="Y437" s="165" t="str">
        <f t="shared" ca="1" si="173"/>
        <v>,  - Wright 2/8/2018</v>
      </c>
      <c r="Z437" s="165" t="str">
        <f t="shared" ca="1" si="174"/>
        <v>R</v>
      </c>
      <c r="AA437" s="225" t="str">
        <f>Season_Summary!$P$1</f>
        <v>2A BB</v>
      </c>
    </row>
    <row r="438" spans="1:27" x14ac:dyDescent="0.2">
      <c r="A438" s="165" t="str">
        <f t="shared" ca="1" si="166"/>
        <v xml:space="preserve">Team, </v>
      </c>
      <c r="B438" s="165" t="str">
        <f>Roster!$B$1</f>
        <v>Upton</v>
      </c>
      <c r="C438" s="165" t="str">
        <f t="shared" ca="1" si="167"/>
        <v>Wright</v>
      </c>
      <c r="D438" s="175">
        <f t="shared" ca="1" si="168"/>
        <v>43139</v>
      </c>
      <c r="E438" s="165">
        <f t="shared" ca="1" si="150"/>
        <v>1</v>
      </c>
      <c r="F438" s="165">
        <f t="shared" ca="1" si="151"/>
        <v>0</v>
      </c>
      <c r="G438" s="165">
        <f t="shared" ca="1" si="152"/>
        <v>0</v>
      </c>
      <c r="H438" s="165">
        <f t="shared" ca="1" si="153"/>
        <v>0</v>
      </c>
      <c r="I438" s="165">
        <f t="shared" ca="1" si="154"/>
        <v>0</v>
      </c>
      <c r="J438" s="165">
        <f t="shared" ca="1" si="155"/>
        <v>0</v>
      </c>
      <c r="K438" s="165">
        <f t="shared" ca="1" si="156"/>
        <v>0</v>
      </c>
      <c r="L438" s="165">
        <f t="shared" ca="1" si="157"/>
        <v>3</v>
      </c>
      <c r="M438" s="165">
        <f t="shared" ca="1" si="158"/>
        <v>1</v>
      </c>
      <c r="N438" s="165">
        <f t="shared" ca="1" si="159"/>
        <v>0</v>
      </c>
      <c r="O438" s="165">
        <f t="shared" ca="1" si="160"/>
        <v>0</v>
      </c>
      <c r="P438" s="165">
        <f t="shared" ca="1" si="161"/>
        <v>0</v>
      </c>
      <c r="Q438" s="165">
        <f t="shared" ca="1" si="162"/>
        <v>0</v>
      </c>
      <c r="R438" s="165">
        <f t="shared" ca="1" si="163"/>
        <v>0</v>
      </c>
      <c r="S438" s="165" t="str">
        <f t="shared" ca="1" si="164"/>
        <v/>
      </c>
      <c r="T438" s="168">
        <f t="shared" ca="1" si="169"/>
        <v>0</v>
      </c>
      <c r="U438" s="168">
        <f t="shared" ca="1" si="170"/>
        <v>0</v>
      </c>
      <c r="V438" s="168">
        <f t="shared" ca="1" si="171"/>
        <v>0</v>
      </c>
      <c r="W438" s="168">
        <f t="shared" ca="1" si="172"/>
        <v>0</v>
      </c>
      <c r="X438" s="165">
        <f t="shared" si="165"/>
        <v>18</v>
      </c>
      <c r="Y438" s="165" t="str">
        <f t="shared" ca="1" si="173"/>
        <v>Team,  - Wright 2/8/2018</v>
      </c>
      <c r="Z438" s="165" t="str">
        <f t="shared" ca="1" si="174"/>
        <v>R</v>
      </c>
      <c r="AA438" s="225" t="str">
        <f>Season_Summary!$P$1</f>
        <v>2A BB</v>
      </c>
    </row>
    <row r="439" spans="1:27" x14ac:dyDescent="0.2">
      <c r="A439" s="165" t="str">
        <f t="shared" ca="1" si="166"/>
        <v>Payton Watt, 24</v>
      </c>
      <c r="B439" s="165" t="str">
        <f>Roster!$B$1</f>
        <v>Upton</v>
      </c>
      <c r="C439" s="165" t="str">
        <f t="shared" ca="1" si="167"/>
        <v>New Underwood</v>
      </c>
      <c r="D439" s="175">
        <f t="shared" ca="1" si="168"/>
        <v>43141</v>
      </c>
      <c r="E439" s="165">
        <f t="shared" ca="1" si="150"/>
        <v>1</v>
      </c>
      <c r="F439" s="165">
        <f t="shared" ca="1" si="151"/>
        <v>4</v>
      </c>
      <c r="G439" s="165">
        <f t="shared" ca="1" si="152"/>
        <v>7</v>
      </c>
      <c r="H439" s="165">
        <f t="shared" ca="1" si="153"/>
        <v>4</v>
      </c>
      <c r="I439" s="165">
        <f t="shared" ca="1" si="154"/>
        <v>5</v>
      </c>
      <c r="J439" s="165">
        <f t="shared" ca="1" si="155"/>
        <v>2</v>
      </c>
      <c r="K439" s="165">
        <f t="shared" ca="1" si="156"/>
        <v>3</v>
      </c>
      <c r="L439" s="165">
        <f t="shared" ca="1" si="157"/>
        <v>2</v>
      </c>
      <c r="M439" s="165">
        <f t="shared" ca="1" si="158"/>
        <v>5</v>
      </c>
      <c r="N439" s="165">
        <f t="shared" ca="1" si="159"/>
        <v>2</v>
      </c>
      <c r="O439" s="165">
        <f t="shared" ca="1" si="160"/>
        <v>2</v>
      </c>
      <c r="P439" s="165">
        <f t="shared" ca="1" si="161"/>
        <v>0</v>
      </c>
      <c r="Q439" s="165">
        <f t="shared" ca="1" si="162"/>
        <v>2</v>
      </c>
      <c r="R439" s="165">
        <f t="shared" ca="1" si="163"/>
        <v>2</v>
      </c>
      <c r="S439" s="165">
        <f t="shared" ca="1" si="164"/>
        <v>22</v>
      </c>
      <c r="T439" s="168">
        <f t="shared" ca="1" si="169"/>
        <v>0.5714285714285714</v>
      </c>
      <c r="U439" s="168">
        <f t="shared" ca="1" si="170"/>
        <v>0.8</v>
      </c>
      <c r="V439" s="168">
        <f t="shared" ca="1" si="171"/>
        <v>0</v>
      </c>
      <c r="W439" s="168">
        <f t="shared" ca="1" si="172"/>
        <v>0.66666666666666663</v>
      </c>
      <c r="X439" s="165">
        <f t="shared" si="165"/>
        <v>19</v>
      </c>
      <c r="Y439" s="165" t="str">
        <f t="shared" ca="1" si="173"/>
        <v>Payton Watt, 24 - New Underwood 2/10/2018</v>
      </c>
      <c r="Z439" s="165" t="str">
        <f t="shared" ca="1" si="174"/>
        <v/>
      </c>
      <c r="AA439" s="225" t="str">
        <f>Season_Summary!$P$1</f>
        <v>2A BB</v>
      </c>
    </row>
    <row r="440" spans="1:27" x14ac:dyDescent="0.2">
      <c r="A440" s="165" t="str">
        <f t="shared" ca="1" si="166"/>
        <v>Dillon Barritt, 20</v>
      </c>
      <c r="B440" s="165" t="str">
        <f>Roster!$B$1</f>
        <v>Upton</v>
      </c>
      <c r="C440" s="165" t="str">
        <f t="shared" ca="1" si="167"/>
        <v>New Underwood</v>
      </c>
      <c r="D440" s="175">
        <f t="shared" ca="1" si="168"/>
        <v>43141</v>
      </c>
      <c r="E440" s="165">
        <f t="shared" ca="1" si="150"/>
        <v>1</v>
      </c>
      <c r="F440" s="165">
        <f t="shared" ca="1" si="151"/>
        <v>3</v>
      </c>
      <c r="G440" s="165">
        <f t="shared" ca="1" si="152"/>
        <v>8</v>
      </c>
      <c r="H440" s="165">
        <f t="shared" ca="1" si="153"/>
        <v>2</v>
      </c>
      <c r="I440" s="165">
        <f t="shared" ca="1" si="154"/>
        <v>3</v>
      </c>
      <c r="J440" s="165">
        <f t="shared" ca="1" si="155"/>
        <v>0</v>
      </c>
      <c r="K440" s="165">
        <f t="shared" ca="1" si="156"/>
        <v>0</v>
      </c>
      <c r="L440" s="165">
        <f t="shared" ca="1" si="157"/>
        <v>0</v>
      </c>
      <c r="M440" s="165">
        <f t="shared" ca="1" si="158"/>
        <v>0</v>
      </c>
      <c r="N440" s="165">
        <f t="shared" ca="1" si="159"/>
        <v>0</v>
      </c>
      <c r="O440" s="165">
        <f t="shared" ca="1" si="160"/>
        <v>3</v>
      </c>
      <c r="P440" s="165">
        <f t="shared" ca="1" si="161"/>
        <v>0</v>
      </c>
      <c r="Q440" s="165">
        <f t="shared" ca="1" si="162"/>
        <v>1</v>
      </c>
      <c r="R440" s="165">
        <f t="shared" ca="1" si="163"/>
        <v>1</v>
      </c>
      <c r="S440" s="165">
        <f t="shared" ca="1" si="164"/>
        <v>13</v>
      </c>
      <c r="T440" s="168">
        <f t="shared" ca="1" si="169"/>
        <v>0.375</v>
      </c>
      <c r="U440" s="168">
        <f t="shared" ca="1" si="170"/>
        <v>0</v>
      </c>
      <c r="V440" s="168">
        <f t="shared" ca="1" si="171"/>
        <v>0</v>
      </c>
      <c r="W440" s="168">
        <f t="shared" ca="1" si="172"/>
        <v>0.45454545454545453</v>
      </c>
      <c r="X440" s="165">
        <f t="shared" si="165"/>
        <v>19</v>
      </c>
      <c r="Y440" s="165" t="str">
        <f t="shared" ca="1" si="173"/>
        <v>Dillon Barritt, 20 - New Underwood 2/10/2018</v>
      </c>
      <c r="Z440" s="165" t="str">
        <f t="shared" ca="1" si="174"/>
        <v/>
      </c>
      <c r="AA440" s="225" t="str">
        <f>Season_Summary!$P$1</f>
        <v>2A BB</v>
      </c>
    </row>
    <row r="441" spans="1:27" x14ac:dyDescent="0.2">
      <c r="A441" s="165" t="str">
        <f t="shared" ca="1" si="166"/>
        <v>Dawson Butts, 14</v>
      </c>
      <c r="B441" s="165" t="str">
        <f>Roster!$B$1</f>
        <v>Upton</v>
      </c>
      <c r="C441" s="165" t="str">
        <f t="shared" ca="1" si="167"/>
        <v>New Underwood</v>
      </c>
      <c r="D441" s="175">
        <f t="shared" ca="1" si="168"/>
        <v>43141</v>
      </c>
      <c r="E441" s="165">
        <f t="shared" ca="1" si="150"/>
        <v>1</v>
      </c>
      <c r="F441" s="165">
        <f t="shared" ca="1" si="151"/>
        <v>0</v>
      </c>
      <c r="G441" s="165">
        <f t="shared" ca="1" si="152"/>
        <v>1</v>
      </c>
      <c r="H441" s="165">
        <f t="shared" ca="1" si="153"/>
        <v>0</v>
      </c>
      <c r="I441" s="165">
        <f t="shared" ca="1" si="154"/>
        <v>0</v>
      </c>
      <c r="J441" s="165">
        <f t="shared" ca="1" si="155"/>
        <v>0</v>
      </c>
      <c r="K441" s="165">
        <f t="shared" ca="1" si="156"/>
        <v>3</v>
      </c>
      <c r="L441" s="165">
        <f t="shared" ca="1" si="157"/>
        <v>0</v>
      </c>
      <c r="M441" s="165">
        <f t="shared" ca="1" si="158"/>
        <v>2</v>
      </c>
      <c r="N441" s="165">
        <f t="shared" ca="1" si="159"/>
        <v>6</v>
      </c>
      <c r="O441" s="165">
        <f t="shared" ca="1" si="160"/>
        <v>3</v>
      </c>
      <c r="P441" s="165">
        <f t="shared" ca="1" si="161"/>
        <v>0</v>
      </c>
      <c r="Q441" s="165">
        <f t="shared" ca="1" si="162"/>
        <v>1</v>
      </c>
      <c r="R441" s="165">
        <f t="shared" ca="1" si="163"/>
        <v>0</v>
      </c>
      <c r="S441" s="165" t="str">
        <f t="shared" ca="1" si="164"/>
        <v/>
      </c>
      <c r="T441" s="168">
        <f t="shared" ca="1" si="169"/>
        <v>0</v>
      </c>
      <c r="U441" s="168">
        <f t="shared" ca="1" si="170"/>
        <v>0</v>
      </c>
      <c r="V441" s="168">
        <f t="shared" ca="1" si="171"/>
        <v>0</v>
      </c>
      <c r="W441" s="168">
        <f t="shared" ca="1" si="172"/>
        <v>0</v>
      </c>
      <c r="X441" s="165">
        <f t="shared" si="165"/>
        <v>19</v>
      </c>
      <c r="Y441" s="165" t="str">
        <f t="shared" ca="1" si="173"/>
        <v>Dawson Butts, 14 - New Underwood 2/10/2018</v>
      </c>
      <c r="Z441" s="165" t="str">
        <f t="shared" ca="1" si="174"/>
        <v/>
      </c>
      <c r="AA441" s="225" t="str">
        <f>Season_Summary!$P$1</f>
        <v>2A BB</v>
      </c>
    </row>
    <row r="442" spans="1:27" x14ac:dyDescent="0.2">
      <c r="A442" s="165" t="str">
        <f t="shared" ca="1" si="166"/>
        <v>Jayden Caylor, 12</v>
      </c>
      <c r="B442" s="165" t="str">
        <f>Roster!$B$1</f>
        <v>Upton</v>
      </c>
      <c r="C442" s="165" t="str">
        <f t="shared" ca="1" si="167"/>
        <v>New Underwood</v>
      </c>
      <c r="D442" s="175">
        <f t="shared" ca="1" si="168"/>
        <v>43141</v>
      </c>
      <c r="E442" s="165">
        <f t="shared" ca="1" si="150"/>
        <v>1</v>
      </c>
      <c r="F442" s="165">
        <f t="shared" ca="1" si="151"/>
        <v>0</v>
      </c>
      <c r="G442" s="165">
        <f t="shared" ca="1" si="152"/>
        <v>1</v>
      </c>
      <c r="H442" s="165">
        <f t="shared" ca="1" si="153"/>
        <v>1</v>
      </c>
      <c r="I442" s="165">
        <f t="shared" ca="1" si="154"/>
        <v>2</v>
      </c>
      <c r="J442" s="165">
        <f t="shared" ca="1" si="155"/>
        <v>1</v>
      </c>
      <c r="K442" s="165">
        <f t="shared" ca="1" si="156"/>
        <v>2</v>
      </c>
      <c r="L442" s="165">
        <f t="shared" ca="1" si="157"/>
        <v>0</v>
      </c>
      <c r="M442" s="165">
        <f t="shared" ca="1" si="158"/>
        <v>2</v>
      </c>
      <c r="N442" s="165">
        <f t="shared" ca="1" si="159"/>
        <v>2</v>
      </c>
      <c r="O442" s="165">
        <f t="shared" ca="1" si="160"/>
        <v>4</v>
      </c>
      <c r="P442" s="165">
        <f t="shared" ca="1" si="161"/>
        <v>0</v>
      </c>
      <c r="Q442" s="165">
        <f t="shared" ca="1" si="162"/>
        <v>2</v>
      </c>
      <c r="R442" s="165">
        <f t="shared" ca="1" si="163"/>
        <v>0</v>
      </c>
      <c r="S442" s="165">
        <f t="shared" ca="1" si="164"/>
        <v>3</v>
      </c>
      <c r="T442" s="168">
        <f t="shared" ca="1" si="169"/>
        <v>0</v>
      </c>
      <c r="U442" s="168">
        <f t="shared" ca="1" si="170"/>
        <v>0</v>
      </c>
      <c r="V442" s="168">
        <f t="shared" ca="1" si="171"/>
        <v>0</v>
      </c>
      <c r="W442" s="168">
        <f t="shared" ca="1" si="172"/>
        <v>0</v>
      </c>
      <c r="X442" s="165">
        <f t="shared" si="165"/>
        <v>19</v>
      </c>
      <c r="Y442" s="165" t="str">
        <f t="shared" ca="1" si="173"/>
        <v>Jayden Caylor, 12 - New Underwood 2/10/2018</v>
      </c>
      <c r="Z442" s="165" t="str">
        <f t="shared" ca="1" si="174"/>
        <v/>
      </c>
      <c r="AA442" s="225" t="str">
        <f>Season_Summary!$P$1</f>
        <v>2A BB</v>
      </c>
    </row>
    <row r="443" spans="1:27" x14ac:dyDescent="0.2">
      <c r="A443" s="165" t="str">
        <f t="shared" ca="1" si="166"/>
        <v>Clayton Louderback, 23</v>
      </c>
      <c r="B443" s="165" t="str">
        <f>Roster!$B$1</f>
        <v>Upton</v>
      </c>
      <c r="C443" s="165" t="str">
        <f t="shared" ca="1" si="167"/>
        <v>New Underwood</v>
      </c>
      <c r="D443" s="175">
        <f t="shared" ca="1" si="168"/>
        <v>43141</v>
      </c>
      <c r="E443" s="165">
        <f t="shared" ca="1" si="150"/>
        <v>1</v>
      </c>
      <c r="F443" s="165">
        <f t="shared" ca="1" si="151"/>
        <v>0</v>
      </c>
      <c r="G443" s="165">
        <f t="shared" ca="1" si="152"/>
        <v>0</v>
      </c>
      <c r="H443" s="165">
        <f t="shared" ca="1" si="153"/>
        <v>5</v>
      </c>
      <c r="I443" s="165">
        <f t="shared" ca="1" si="154"/>
        <v>8</v>
      </c>
      <c r="J443" s="165">
        <f t="shared" ca="1" si="155"/>
        <v>9</v>
      </c>
      <c r="K443" s="165">
        <f t="shared" ca="1" si="156"/>
        <v>11</v>
      </c>
      <c r="L443" s="165">
        <f t="shared" ca="1" si="157"/>
        <v>2</v>
      </c>
      <c r="M443" s="165">
        <f t="shared" ca="1" si="158"/>
        <v>4</v>
      </c>
      <c r="N443" s="165">
        <f t="shared" ca="1" si="159"/>
        <v>1</v>
      </c>
      <c r="O443" s="165">
        <f t="shared" ca="1" si="160"/>
        <v>0</v>
      </c>
      <c r="P443" s="165">
        <f t="shared" ca="1" si="161"/>
        <v>0</v>
      </c>
      <c r="Q443" s="165">
        <f t="shared" ca="1" si="162"/>
        <v>2</v>
      </c>
      <c r="R443" s="165">
        <f t="shared" ca="1" si="163"/>
        <v>1</v>
      </c>
      <c r="S443" s="165">
        <f t="shared" ca="1" si="164"/>
        <v>19</v>
      </c>
      <c r="T443" s="168">
        <f t="shared" ca="1" si="169"/>
        <v>0</v>
      </c>
      <c r="U443" s="168">
        <f t="shared" ca="1" si="170"/>
        <v>0.625</v>
      </c>
      <c r="V443" s="168">
        <f t="shared" ca="1" si="171"/>
        <v>0.81818181818181823</v>
      </c>
      <c r="W443" s="168">
        <f t="shared" ca="1" si="172"/>
        <v>0.625</v>
      </c>
      <c r="X443" s="165">
        <f t="shared" si="165"/>
        <v>19</v>
      </c>
      <c r="Y443" s="165" t="str">
        <f t="shared" ca="1" si="173"/>
        <v>Clayton Louderback, 23 - New Underwood 2/10/2018</v>
      </c>
      <c r="Z443" s="165" t="str">
        <f t="shared" ca="1" si="174"/>
        <v/>
      </c>
      <c r="AA443" s="225" t="str">
        <f>Season_Summary!$P$1</f>
        <v>2A BB</v>
      </c>
    </row>
    <row r="444" spans="1:27" x14ac:dyDescent="0.2">
      <c r="A444" s="165" t="str">
        <f t="shared" ca="1" si="166"/>
        <v>Jess Claycomb, 10</v>
      </c>
      <c r="B444" s="165" t="str">
        <f>Roster!$B$1</f>
        <v>Upton</v>
      </c>
      <c r="C444" s="165" t="str">
        <f t="shared" ca="1" si="167"/>
        <v>New Underwood</v>
      </c>
      <c r="D444" s="175">
        <f t="shared" ca="1" si="168"/>
        <v>43141</v>
      </c>
      <c r="E444" s="165">
        <f t="shared" ca="1" si="150"/>
        <v>1</v>
      </c>
      <c r="F444" s="165">
        <f t="shared" ca="1" si="151"/>
        <v>2</v>
      </c>
      <c r="G444" s="165">
        <f t="shared" ca="1" si="152"/>
        <v>3</v>
      </c>
      <c r="H444" s="165">
        <f t="shared" ca="1" si="153"/>
        <v>2</v>
      </c>
      <c r="I444" s="165">
        <f t="shared" ca="1" si="154"/>
        <v>3</v>
      </c>
      <c r="J444" s="165">
        <f t="shared" ca="1" si="155"/>
        <v>2</v>
      </c>
      <c r="K444" s="165">
        <f t="shared" ca="1" si="156"/>
        <v>4</v>
      </c>
      <c r="L444" s="165">
        <f t="shared" ca="1" si="157"/>
        <v>0</v>
      </c>
      <c r="M444" s="165">
        <f t="shared" ca="1" si="158"/>
        <v>0</v>
      </c>
      <c r="N444" s="165">
        <f t="shared" ca="1" si="159"/>
        <v>1</v>
      </c>
      <c r="O444" s="165">
        <f t="shared" ca="1" si="160"/>
        <v>2</v>
      </c>
      <c r="P444" s="165">
        <f t="shared" ca="1" si="161"/>
        <v>0</v>
      </c>
      <c r="Q444" s="165">
        <f t="shared" ca="1" si="162"/>
        <v>0</v>
      </c>
      <c r="R444" s="165">
        <f t="shared" ca="1" si="163"/>
        <v>1</v>
      </c>
      <c r="S444" s="165">
        <f t="shared" ca="1" si="164"/>
        <v>12</v>
      </c>
      <c r="T444" s="168">
        <f t="shared" ca="1" si="169"/>
        <v>0</v>
      </c>
      <c r="U444" s="168">
        <f t="shared" ca="1" si="170"/>
        <v>0</v>
      </c>
      <c r="V444" s="168">
        <f t="shared" ca="1" si="171"/>
        <v>0</v>
      </c>
      <c r="W444" s="168">
        <f t="shared" ca="1" si="172"/>
        <v>0.66666666666666663</v>
      </c>
      <c r="X444" s="165">
        <f t="shared" si="165"/>
        <v>19</v>
      </c>
      <c r="Y444" s="165" t="str">
        <f t="shared" ca="1" si="173"/>
        <v>Jess Claycomb, 10 - New Underwood 2/10/2018</v>
      </c>
      <c r="Z444" s="165" t="str">
        <f t="shared" ca="1" si="174"/>
        <v/>
      </c>
      <c r="AA444" s="225" t="str">
        <f>Season_Summary!$P$1</f>
        <v>2A BB</v>
      </c>
    </row>
    <row r="445" spans="1:27" x14ac:dyDescent="0.2">
      <c r="A445" s="165" t="str">
        <f t="shared" ca="1" si="166"/>
        <v>Maxx Cowger, 4</v>
      </c>
      <c r="B445" s="165" t="str">
        <f>Roster!$B$1</f>
        <v>Upton</v>
      </c>
      <c r="C445" s="165" t="str">
        <f t="shared" ca="1" si="167"/>
        <v>New Underwood</v>
      </c>
      <c r="D445" s="175">
        <f t="shared" ca="1" si="168"/>
        <v>43141</v>
      </c>
      <c r="E445" s="165">
        <f t="shared" ca="1" si="150"/>
        <v>0</v>
      </c>
      <c r="F445" s="165">
        <f t="shared" ca="1" si="151"/>
        <v>0</v>
      </c>
      <c r="G445" s="165">
        <f t="shared" ca="1" si="152"/>
        <v>0</v>
      </c>
      <c r="H445" s="165">
        <f t="shared" ca="1" si="153"/>
        <v>0</v>
      </c>
      <c r="I445" s="165">
        <f t="shared" ca="1" si="154"/>
        <v>0</v>
      </c>
      <c r="J445" s="165">
        <f t="shared" ca="1" si="155"/>
        <v>0</v>
      </c>
      <c r="K445" s="165">
        <f t="shared" ca="1" si="156"/>
        <v>0</v>
      </c>
      <c r="L445" s="165">
        <f t="shared" ca="1" si="157"/>
        <v>0</v>
      </c>
      <c r="M445" s="165">
        <f t="shared" ca="1" si="158"/>
        <v>0</v>
      </c>
      <c r="N445" s="165">
        <f t="shared" ca="1" si="159"/>
        <v>0</v>
      </c>
      <c r="O445" s="165">
        <f t="shared" ca="1" si="160"/>
        <v>0</v>
      </c>
      <c r="P445" s="165">
        <f t="shared" ca="1" si="161"/>
        <v>0</v>
      </c>
      <c r="Q445" s="165">
        <f t="shared" ca="1" si="162"/>
        <v>0</v>
      </c>
      <c r="R445" s="165">
        <f t="shared" ca="1" si="163"/>
        <v>0</v>
      </c>
      <c r="S445" s="165" t="str">
        <f t="shared" ca="1" si="164"/>
        <v/>
      </c>
      <c r="T445" s="168">
        <f t="shared" ca="1" si="169"/>
        <v>0</v>
      </c>
      <c r="U445" s="168">
        <f t="shared" ca="1" si="170"/>
        <v>0</v>
      </c>
      <c r="V445" s="168">
        <f t="shared" ca="1" si="171"/>
        <v>0</v>
      </c>
      <c r="W445" s="168">
        <f t="shared" ca="1" si="172"/>
        <v>0</v>
      </c>
      <c r="X445" s="165">
        <f t="shared" si="165"/>
        <v>19</v>
      </c>
      <c r="Y445" s="165" t="str">
        <f t="shared" ca="1" si="173"/>
        <v>Maxx Cowger, 4 - New Underwood 2/10/2018</v>
      </c>
      <c r="Z445" s="165" t="str">
        <f t="shared" ca="1" si="174"/>
        <v/>
      </c>
      <c r="AA445" s="225" t="str">
        <f>Season_Summary!$P$1</f>
        <v>2A BB</v>
      </c>
    </row>
    <row r="446" spans="1:27" x14ac:dyDescent="0.2">
      <c r="A446" s="165" t="str">
        <f t="shared" ca="1" si="166"/>
        <v>Brayden Bruce, 22</v>
      </c>
      <c r="B446" s="165" t="str">
        <f>Roster!$B$1</f>
        <v>Upton</v>
      </c>
      <c r="C446" s="165" t="str">
        <f t="shared" ca="1" si="167"/>
        <v>New Underwood</v>
      </c>
      <c r="D446" s="175">
        <f t="shared" ca="1" si="168"/>
        <v>43141</v>
      </c>
      <c r="E446" s="165">
        <f t="shared" ca="1" si="150"/>
        <v>1</v>
      </c>
      <c r="F446" s="165">
        <f t="shared" ca="1" si="151"/>
        <v>0</v>
      </c>
      <c r="G446" s="165">
        <f t="shared" ca="1" si="152"/>
        <v>2</v>
      </c>
      <c r="H446" s="165">
        <f t="shared" ca="1" si="153"/>
        <v>0</v>
      </c>
      <c r="I446" s="165">
        <f t="shared" ca="1" si="154"/>
        <v>2</v>
      </c>
      <c r="J446" s="165">
        <f t="shared" ca="1" si="155"/>
        <v>2</v>
      </c>
      <c r="K446" s="165">
        <f t="shared" ca="1" si="156"/>
        <v>2</v>
      </c>
      <c r="L446" s="165">
        <f t="shared" ca="1" si="157"/>
        <v>3</v>
      </c>
      <c r="M446" s="165">
        <f t="shared" ca="1" si="158"/>
        <v>1</v>
      </c>
      <c r="N446" s="165">
        <f t="shared" ca="1" si="159"/>
        <v>1</v>
      </c>
      <c r="O446" s="165">
        <f t="shared" ca="1" si="160"/>
        <v>0</v>
      </c>
      <c r="P446" s="165">
        <f t="shared" ca="1" si="161"/>
        <v>0</v>
      </c>
      <c r="Q446" s="165">
        <f t="shared" ca="1" si="162"/>
        <v>3</v>
      </c>
      <c r="R446" s="165">
        <f t="shared" ca="1" si="163"/>
        <v>1</v>
      </c>
      <c r="S446" s="165">
        <f t="shared" ca="1" si="164"/>
        <v>2</v>
      </c>
      <c r="T446" s="168">
        <f t="shared" ca="1" si="169"/>
        <v>0</v>
      </c>
      <c r="U446" s="168">
        <f t="shared" ca="1" si="170"/>
        <v>0</v>
      </c>
      <c r="V446" s="168">
        <f t="shared" ca="1" si="171"/>
        <v>0</v>
      </c>
      <c r="W446" s="168">
        <f t="shared" ca="1" si="172"/>
        <v>0</v>
      </c>
      <c r="X446" s="165">
        <f t="shared" si="165"/>
        <v>19</v>
      </c>
      <c r="Y446" s="165" t="str">
        <f t="shared" ca="1" si="173"/>
        <v>Brayden Bruce, 22 - New Underwood 2/10/2018</v>
      </c>
      <c r="Z446" s="165" t="str">
        <f t="shared" ca="1" si="174"/>
        <v/>
      </c>
      <c r="AA446" s="225" t="str">
        <f>Season_Summary!$P$1</f>
        <v>2A BB</v>
      </c>
    </row>
    <row r="447" spans="1:27" x14ac:dyDescent="0.2">
      <c r="A447" s="165" t="str">
        <f t="shared" ca="1" si="166"/>
        <v>Jo Bishop, 30</v>
      </c>
      <c r="B447" s="165" t="str">
        <f>Roster!$B$1</f>
        <v>Upton</v>
      </c>
      <c r="C447" s="165" t="str">
        <f t="shared" ca="1" si="167"/>
        <v>New Underwood</v>
      </c>
      <c r="D447" s="175">
        <f t="shared" ca="1" si="168"/>
        <v>43141</v>
      </c>
      <c r="E447" s="165">
        <f t="shared" ca="1" si="150"/>
        <v>1</v>
      </c>
      <c r="F447" s="165">
        <f t="shared" ca="1" si="151"/>
        <v>0</v>
      </c>
      <c r="G447" s="165">
        <f t="shared" ca="1" si="152"/>
        <v>0</v>
      </c>
      <c r="H447" s="165">
        <f t="shared" ca="1" si="153"/>
        <v>0</v>
      </c>
      <c r="I447" s="165">
        <f t="shared" ca="1" si="154"/>
        <v>1</v>
      </c>
      <c r="J447" s="165">
        <f t="shared" ca="1" si="155"/>
        <v>0</v>
      </c>
      <c r="K447" s="165">
        <f t="shared" ca="1" si="156"/>
        <v>0</v>
      </c>
      <c r="L447" s="165">
        <f t="shared" ca="1" si="157"/>
        <v>0</v>
      </c>
      <c r="M447" s="165">
        <f t="shared" ca="1" si="158"/>
        <v>1</v>
      </c>
      <c r="N447" s="165">
        <f t="shared" ca="1" si="159"/>
        <v>0</v>
      </c>
      <c r="O447" s="165">
        <f t="shared" ca="1" si="160"/>
        <v>0</v>
      </c>
      <c r="P447" s="165">
        <f t="shared" ca="1" si="161"/>
        <v>0</v>
      </c>
      <c r="Q447" s="165">
        <f t="shared" ca="1" si="162"/>
        <v>1</v>
      </c>
      <c r="R447" s="165">
        <f t="shared" ca="1" si="163"/>
        <v>0</v>
      </c>
      <c r="S447" s="165" t="str">
        <f t="shared" ca="1" si="164"/>
        <v/>
      </c>
      <c r="T447" s="168">
        <f t="shared" ca="1" si="169"/>
        <v>0</v>
      </c>
      <c r="U447" s="168">
        <f t="shared" ca="1" si="170"/>
        <v>0</v>
      </c>
      <c r="V447" s="168">
        <f t="shared" ca="1" si="171"/>
        <v>0</v>
      </c>
      <c r="W447" s="168">
        <f t="shared" ca="1" si="172"/>
        <v>0</v>
      </c>
      <c r="X447" s="165">
        <f t="shared" si="165"/>
        <v>19</v>
      </c>
      <c r="Y447" s="165" t="str">
        <f t="shared" ca="1" si="173"/>
        <v>Jo Bishop, 30 - New Underwood 2/10/2018</v>
      </c>
      <c r="Z447" s="165" t="str">
        <f t="shared" ca="1" si="174"/>
        <v/>
      </c>
      <c r="AA447" s="225" t="str">
        <f>Season_Summary!$P$1</f>
        <v>2A BB</v>
      </c>
    </row>
    <row r="448" spans="1:27" x14ac:dyDescent="0.2">
      <c r="A448" s="165" t="str">
        <f t="shared" ca="1" si="166"/>
        <v>Nolan Turner, 33</v>
      </c>
      <c r="B448" s="165" t="str">
        <f>Roster!$B$1</f>
        <v>Upton</v>
      </c>
      <c r="C448" s="165" t="str">
        <f t="shared" ca="1" si="167"/>
        <v>New Underwood</v>
      </c>
      <c r="D448" s="175">
        <f t="shared" ca="1" si="168"/>
        <v>43141</v>
      </c>
      <c r="E448" s="165">
        <f t="shared" ca="1" si="150"/>
        <v>1</v>
      </c>
      <c r="F448" s="165">
        <f t="shared" ca="1" si="151"/>
        <v>0</v>
      </c>
      <c r="G448" s="165">
        <f t="shared" ca="1" si="152"/>
        <v>0</v>
      </c>
      <c r="H448" s="165">
        <f t="shared" ca="1" si="153"/>
        <v>0</v>
      </c>
      <c r="I448" s="165">
        <f t="shared" ca="1" si="154"/>
        <v>0</v>
      </c>
      <c r="J448" s="165">
        <f t="shared" ca="1" si="155"/>
        <v>0</v>
      </c>
      <c r="K448" s="165">
        <f t="shared" ca="1" si="156"/>
        <v>0</v>
      </c>
      <c r="L448" s="165">
        <f t="shared" ca="1" si="157"/>
        <v>1</v>
      </c>
      <c r="M448" s="165">
        <f t="shared" ca="1" si="158"/>
        <v>1</v>
      </c>
      <c r="N448" s="165">
        <f t="shared" ca="1" si="159"/>
        <v>0</v>
      </c>
      <c r="O448" s="165">
        <f t="shared" ca="1" si="160"/>
        <v>0</v>
      </c>
      <c r="P448" s="165">
        <f t="shared" ca="1" si="161"/>
        <v>0</v>
      </c>
      <c r="Q448" s="165">
        <f t="shared" ca="1" si="162"/>
        <v>1</v>
      </c>
      <c r="R448" s="165">
        <f t="shared" ca="1" si="163"/>
        <v>3</v>
      </c>
      <c r="S448" s="165" t="str">
        <f t="shared" ca="1" si="164"/>
        <v/>
      </c>
      <c r="T448" s="168">
        <f t="shared" ca="1" si="169"/>
        <v>0</v>
      </c>
      <c r="U448" s="168">
        <f t="shared" ca="1" si="170"/>
        <v>0</v>
      </c>
      <c r="V448" s="168">
        <f t="shared" ca="1" si="171"/>
        <v>0</v>
      </c>
      <c r="W448" s="168">
        <f t="shared" ca="1" si="172"/>
        <v>0</v>
      </c>
      <c r="X448" s="165">
        <f t="shared" si="165"/>
        <v>19</v>
      </c>
      <c r="Y448" s="165" t="str">
        <f t="shared" ca="1" si="173"/>
        <v>Nolan Turner, 33 - New Underwood 2/10/2018</v>
      </c>
      <c r="Z448" s="165" t="str">
        <f t="shared" ca="1" si="174"/>
        <v/>
      </c>
      <c r="AA448" s="225" t="str">
        <f>Season_Summary!$P$1</f>
        <v>2A BB</v>
      </c>
    </row>
    <row r="449" spans="1:27" x14ac:dyDescent="0.2">
      <c r="A449" s="165" t="str">
        <f t="shared" ca="1" si="166"/>
        <v>Robert Crawford, 32</v>
      </c>
      <c r="B449" s="165" t="str">
        <f>Roster!$B$1</f>
        <v>Upton</v>
      </c>
      <c r="C449" s="165" t="str">
        <f t="shared" ca="1" si="167"/>
        <v>New Underwood</v>
      </c>
      <c r="D449" s="175">
        <f t="shared" ca="1" si="168"/>
        <v>43141</v>
      </c>
      <c r="E449" s="165">
        <f t="shared" ca="1" si="150"/>
        <v>1</v>
      </c>
      <c r="F449" s="165">
        <f t="shared" ca="1" si="151"/>
        <v>0</v>
      </c>
      <c r="G449" s="165">
        <f t="shared" ca="1" si="152"/>
        <v>0</v>
      </c>
      <c r="H449" s="165">
        <f t="shared" ca="1" si="153"/>
        <v>2</v>
      </c>
      <c r="I449" s="165">
        <f t="shared" ca="1" si="154"/>
        <v>2</v>
      </c>
      <c r="J449" s="165">
        <f t="shared" ca="1" si="155"/>
        <v>0</v>
      </c>
      <c r="K449" s="165">
        <f t="shared" ca="1" si="156"/>
        <v>0</v>
      </c>
      <c r="L449" s="165">
        <f t="shared" ca="1" si="157"/>
        <v>1</v>
      </c>
      <c r="M449" s="165">
        <f t="shared" ca="1" si="158"/>
        <v>0</v>
      </c>
      <c r="N449" s="165">
        <f t="shared" ca="1" si="159"/>
        <v>0</v>
      </c>
      <c r="O449" s="165">
        <f t="shared" ca="1" si="160"/>
        <v>0</v>
      </c>
      <c r="P449" s="165">
        <f t="shared" ca="1" si="161"/>
        <v>0</v>
      </c>
      <c r="Q449" s="165">
        <f t="shared" ca="1" si="162"/>
        <v>0</v>
      </c>
      <c r="R449" s="165">
        <f t="shared" ca="1" si="163"/>
        <v>1</v>
      </c>
      <c r="S449" s="165">
        <f t="shared" ca="1" si="164"/>
        <v>4</v>
      </c>
      <c r="T449" s="168">
        <f t="shared" ca="1" si="169"/>
        <v>0</v>
      </c>
      <c r="U449" s="168">
        <f t="shared" ca="1" si="170"/>
        <v>0</v>
      </c>
      <c r="V449" s="168">
        <f t="shared" ca="1" si="171"/>
        <v>0</v>
      </c>
      <c r="W449" s="168">
        <f t="shared" ca="1" si="172"/>
        <v>0</v>
      </c>
      <c r="X449" s="165">
        <f t="shared" si="165"/>
        <v>19</v>
      </c>
      <c r="Y449" s="165" t="str">
        <f t="shared" ca="1" si="173"/>
        <v>Robert Crawford, 32 - New Underwood 2/10/2018</v>
      </c>
      <c r="Z449" s="165" t="str">
        <f t="shared" ca="1" si="174"/>
        <v/>
      </c>
      <c r="AA449" s="225" t="str">
        <f>Season_Summary!$P$1</f>
        <v>2A BB</v>
      </c>
    </row>
    <row r="450" spans="1:27" x14ac:dyDescent="0.2">
      <c r="A450" s="165" t="str">
        <f t="shared" ca="1" si="166"/>
        <v>Jace Bruce, 40</v>
      </c>
      <c r="B450" s="165" t="str">
        <f>Roster!$B$1</f>
        <v>Upton</v>
      </c>
      <c r="C450" s="165" t="str">
        <f t="shared" ca="1" si="167"/>
        <v>New Underwood</v>
      </c>
      <c r="D450" s="175">
        <f t="shared" ca="1" si="168"/>
        <v>43141</v>
      </c>
      <c r="E450" s="165">
        <f t="shared" ca="1" si="150"/>
        <v>1</v>
      </c>
      <c r="F450" s="165">
        <f t="shared" ca="1" si="151"/>
        <v>0</v>
      </c>
      <c r="G450" s="165">
        <f t="shared" ca="1" si="152"/>
        <v>2</v>
      </c>
      <c r="H450" s="165">
        <f t="shared" ca="1" si="153"/>
        <v>0</v>
      </c>
      <c r="I450" s="165">
        <f t="shared" ca="1" si="154"/>
        <v>0</v>
      </c>
      <c r="J450" s="165">
        <f t="shared" ca="1" si="155"/>
        <v>0</v>
      </c>
      <c r="K450" s="165">
        <f t="shared" ca="1" si="156"/>
        <v>1</v>
      </c>
      <c r="L450" s="165">
        <f t="shared" ca="1" si="157"/>
        <v>0</v>
      </c>
      <c r="M450" s="165">
        <f t="shared" ca="1" si="158"/>
        <v>0</v>
      </c>
      <c r="N450" s="165">
        <f t="shared" ca="1" si="159"/>
        <v>0</v>
      </c>
      <c r="O450" s="165">
        <f t="shared" ca="1" si="160"/>
        <v>0</v>
      </c>
      <c r="P450" s="165">
        <f t="shared" ca="1" si="161"/>
        <v>0</v>
      </c>
      <c r="Q450" s="165">
        <f t="shared" ca="1" si="162"/>
        <v>1</v>
      </c>
      <c r="R450" s="165">
        <f t="shared" ca="1" si="163"/>
        <v>1</v>
      </c>
      <c r="S450" s="165" t="str">
        <f t="shared" ca="1" si="164"/>
        <v/>
      </c>
      <c r="T450" s="168">
        <f t="shared" ca="1" si="169"/>
        <v>0</v>
      </c>
      <c r="U450" s="168">
        <f t="shared" ca="1" si="170"/>
        <v>0</v>
      </c>
      <c r="V450" s="168">
        <f t="shared" ca="1" si="171"/>
        <v>0</v>
      </c>
      <c r="W450" s="168">
        <f t="shared" ca="1" si="172"/>
        <v>0</v>
      </c>
      <c r="X450" s="165">
        <f t="shared" si="165"/>
        <v>19</v>
      </c>
      <c r="Y450" s="165" t="str">
        <f t="shared" ca="1" si="173"/>
        <v>Jace Bruce, 40 - New Underwood 2/10/2018</v>
      </c>
      <c r="Z450" s="165" t="str">
        <f t="shared" ca="1" si="174"/>
        <v/>
      </c>
      <c r="AA450" s="225" t="str">
        <f>Season_Summary!$P$1</f>
        <v>2A BB</v>
      </c>
    </row>
    <row r="451" spans="1:27" x14ac:dyDescent="0.2">
      <c r="A451" s="165" t="str">
        <f t="shared" ca="1" si="166"/>
        <v>Ethan Mills, 2</v>
      </c>
      <c r="B451" s="165" t="str">
        <f>Roster!$B$1</f>
        <v>Upton</v>
      </c>
      <c r="C451" s="165" t="str">
        <f t="shared" ca="1" si="167"/>
        <v>New Underwood</v>
      </c>
      <c r="D451" s="175">
        <f t="shared" ca="1" si="168"/>
        <v>43141</v>
      </c>
      <c r="E451" s="165">
        <f t="shared" ca="1" si="150"/>
        <v>1</v>
      </c>
      <c r="F451" s="165">
        <f t="shared" ca="1" si="151"/>
        <v>0</v>
      </c>
      <c r="G451" s="165">
        <f t="shared" ca="1" si="152"/>
        <v>1</v>
      </c>
      <c r="H451" s="165">
        <f t="shared" ca="1" si="153"/>
        <v>0</v>
      </c>
      <c r="I451" s="165">
        <f t="shared" ca="1" si="154"/>
        <v>0</v>
      </c>
      <c r="J451" s="165">
        <f t="shared" ca="1" si="155"/>
        <v>0</v>
      </c>
      <c r="K451" s="165">
        <f t="shared" ca="1" si="156"/>
        <v>0</v>
      </c>
      <c r="L451" s="165">
        <f t="shared" ca="1" si="157"/>
        <v>0</v>
      </c>
      <c r="M451" s="165">
        <f t="shared" ca="1" si="158"/>
        <v>0</v>
      </c>
      <c r="N451" s="165">
        <f t="shared" ca="1" si="159"/>
        <v>0</v>
      </c>
      <c r="O451" s="165">
        <f t="shared" ca="1" si="160"/>
        <v>0</v>
      </c>
      <c r="P451" s="165">
        <f t="shared" ca="1" si="161"/>
        <v>0</v>
      </c>
      <c r="Q451" s="165">
        <f t="shared" ca="1" si="162"/>
        <v>1</v>
      </c>
      <c r="R451" s="165">
        <f t="shared" ca="1" si="163"/>
        <v>0</v>
      </c>
      <c r="S451" s="165" t="str">
        <f t="shared" ca="1" si="164"/>
        <v/>
      </c>
      <c r="T451" s="168">
        <f t="shared" ca="1" si="169"/>
        <v>0</v>
      </c>
      <c r="U451" s="168">
        <f t="shared" ca="1" si="170"/>
        <v>0</v>
      </c>
      <c r="V451" s="168">
        <f t="shared" ca="1" si="171"/>
        <v>0</v>
      </c>
      <c r="W451" s="168">
        <f t="shared" ca="1" si="172"/>
        <v>0</v>
      </c>
      <c r="X451" s="165">
        <f t="shared" si="165"/>
        <v>19</v>
      </c>
      <c r="Y451" s="165" t="str">
        <f t="shared" ca="1" si="173"/>
        <v>Ethan Mills, 2 - New Underwood 2/10/2018</v>
      </c>
      <c r="Z451" s="165" t="str">
        <f t="shared" ca="1" si="174"/>
        <v/>
      </c>
      <c r="AA451" s="225" t="str">
        <f>Season_Summary!$P$1</f>
        <v>2A BB</v>
      </c>
    </row>
    <row r="452" spans="1:27" x14ac:dyDescent="0.2">
      <c r="A452" s="165" t="str">
        <f t="shared" ca="1" si="166"/>
        <v>Bridger Alishouse, 2</v>
      </c>
      <c r="B452" s="165" t="str">
        <f>Roster!$B$1</f>
        <v>Upton</v>
      </c>
      <c r="C452" s="165" t="str">
        <f t="shared" ca="1" si="167"/>
        <v>New Underwood</v>
      </c>
      <c r="D452" s="175">
        <f t="shared" ca="1" si="168"/>
        <v>43141</v>
      </c>
      <c r="E452" s="165">
        <f t="shared" ca="1" si="150"/>
        <v>0</v>
      </c>
      <c r="F452" s="165">
        <f t="shared" ca="1" si="151"/>
        <v>0</v>
      </c>
      <c r="G452" s="165">
        <f t="shared" ca="1" si="152"/>
        <v>0</v>
      </c>
      <c r="H452" s="165">
        <f t="shared" ca="1" si="153"/>
        <v>0</v>
      </c>
      <c r="I452" s="165">
        <f t="shared" ca="1" si="154"/>
        <v>0</v>
      </c>
      <c r="J452" s="165">
        <f t="shared" ca="1" si="155"/>
        <v>0</v>
      </c>
      <c r="K452" s="165">
        <f t="shared" ca="1" si="156"/>
        <v>0</v>
      </c>
      <c r="L452" s="165">
        <f t="shared" ca="1" si="157"/>
        <v>0</v>
      </c>
      <c r="M452" s="165">
        <f t="shared" ca="1" si="158"/>
        <v>0</v>
      </c>
      <c r="N452" s="165">
        <f t="shared" ca="1" si="159"/>
        <v>0</v>
      </c>
      <c r="O452" s="165">
        <f t="shared" ca="1" si="160"/>
        <v>0</v>
      </c>
      <c r="P452" s="165">
        <f t="shared" ca="1" si="161"/>
        <v>0</v>
      </c>
      <c r="Q452" s="165">
        <f t="shared" ca="1" si="162"/>
        <v>0</v>
      </c>
      <c r="R452" s="165">
        <f t="shared" ca="1" si="163"/>
        <v>0</v>
      </c>
      <c r="S452" s="165" t="str">
        <f t="shared" ca="1" si="164"/>
        <v/>
      </c>
      <c r="T452" s="168">
        <f t="shared" ca="1" si="169"/>
        <v>0</v>
      </c>
      <c r="U452" s="168">
        <f t="shared" ca="1" si="170"/>
        <v>0</v>
      </c>
      <c r="V452" s="168">
        <f t="shared" ca="1" si="171"/>
        <v>0</v>
      </c>
      <c r="W452" s="168">
        <f t="shared" ca="1" si="172"/>
        <v>0</v>
      </c>
      <c r="X452" s="165">
        <f t="shared" si="165"/>
        <v>19</v>
      </c>
      <c r="Y452" s="165" t="str">
        <f t="shared" ca="1" si="173"/>
        <v>Bridger Alishouse, 2 - New Underwood 2/10/2018</v>
      </c>
      <c r="Z452" s="165" t="str">
        <f t="shared" ca="1" si="174"/>
        <v/>
      </c>
      <c r="AA452" s="225" t="str">
        <f>Season_Summary!$P$1</f>
        <v>2A BB</v>
      </c>
    </row>
    <row r="453" spans="1:27" x14ac:dyDescent="0.2">
      <c r="A453" s="165" t="str">
        <f t="shared" ca="1" si="166"/>
        <v>Landon Keever, 4</v>
      </c>
      <c r="B453" s="165" t="str">
        <f>Roster!$B$1</f>
        <v>Upton</v>
      </c>
      <c r="C453" s="165" t="str">
        <f t="shared" ca="1" si="167"/>
        <v>New Underwood</v>
      </c>
      <c r="D453" s="175">
        <f t="shared" ca="1" si="168"/>
        <v>43141</v>
      </c>
      <c r="E453" s="165">
        <f t="shared" ca="1" si="150"/>
        <v>0</v>
      </c>
      <c r="F453" s="165">
        <f t="shared" ca="1" si="151"/>
        <v>0</v>
      </c>
      <c r="G453" s="165">
        <f t="shared" ca="1" si="152"/>
        <v>0</v>
      </c>
      <c r="H453" s="165">
        <f t="shared" ca="1" si="153"/>
        <v>0</v>
      </c>
      <c r="I453" s="165">
        <f t="shared" ca="1" si="154"/>
        <v>0</v>
      </c>
      <c r="J453" s="165">
        <f t="shared" ca="1" si="155"/>
        <v>0</v>
      </c>
      <c r="K453" s="165">
        <f t="shared" ca="1" si="156"/>
        <v>0</v>
      </c>
      <c r="L453" s="165">
        <f t="shared" ca="1" si="157"/>
        <v>0</v>
      </c>
      <c r="M453" s="165">
        <f t="shared" ca="1" si="158"/>
        <v>0</v>
      </c>
      <c r="N453" s="165">
        <f t="shared" ca="1" si="159"/>
        <v>0</v>
      </c>
      <c r="O453" s="165">
        <f t="shared" ca="1" si="160"/>
        <v>0</v>
      </c>
      <c r="P453" s="165">
        <f t="shared" ca="1" si="161"/>
        <v>0</v>
      </c>
      <c r="Q453" s="165">
        <f t="shared" ca="1" si="162"/>
        <v>0</v>
      </c>
      <c r="R453" s="165">
        <f t="shared" ca="1" si="163"/>
        <v>0</v>
      </c>
      <c r="S453" s="165" t="str">
        <f t="shared" ca="1" si="164"/>
        <v/>
      </c>
      <c r="T453" s="168">
        <f t="shared" ca="1" si="169"/>
        <v>0</v>
      </c>
      <c r="U453" s="168">
        <f t="shared" ca="1" si="170"/>
        <v>0</v>
      </c>
      <c r="V453" s="168">
        <f t="shared" ca="1" si="171"/>
        <v>0</v>
      </c>
      <c r="W453" s="168">
        <f t="shared" ca="1" si="172"/>
        <v>0</v>
      </c>
      <c r="X453" s="165">
        <f t="shared" si="165"/>
        <v>19</v>
      </c>
      <c r="Y453" s="165" t="str">
        <f t="shared" ca="1" si="173"/>
        <v>Landon Keever, 4 - New Underwood 2/10/2018</v>
      </c>
      <c r="Z453" s="165" t="str">
        <f t="shared" ca="1" si="174"/>
        <v/>
      </c>
      <c r="AA453" s="225" t="str">
        <f>Season_Summary!$P$1</f>
        <v>2A BB</v>
      </c>
    </row>
    <row r="454" spans="1:27" x14ac:dyDescent="0.2">
      <c r="A454" s="165" t="str">
        <f t="shared" ca="1" si="166"/>
        <v>DJ Till, 4</v>
      </c>
      <c r="B454" s="165" t="str">
        <f>Roster!$B$1</f>
        <v>Upton</v>
      </c>
      <c r="C454" s="165" t="str">
        <f t="shared" ca="1" si="167"/>
        <v>New Underwood</v>
      </c>
      <c r="D454" s="175">
        <f t="shared" ca="1" si="168"/>
        <v>43141</v>
      </c>
      <c r="E454" s="165">
        <f t="shared" ca="1" si="150"/>
        <v>1</v>
      </c>
      <c r="F454" s="165">
        <f t="shared" ca="1" si="151"/>
        <v>0</v>
      </c>
      <c r="G454" s="165">
        <f t="shared" ca="1" si="152"/>
        <v>0</v>
      </c>
      <c r="H454" s="165">
        <f t="shared" ca="1" si="153"/>
        <v>0</v>
      </c>
      <c r="I454" s="165">
        <f t="shared" ca="1" si="154"/>
        <v>0</v>
      </c>
      <c r="J454" s="165">
        <f t="shared" ca="1" si="155"/>
        <v>0</v>
      </c>
      <c r="K454" s="165">
        <f t="shared" ca="1" si="156"/>
        <v>0</v>
      </c>
      <c r="L454" s="165">
        <f t="shared" ca="1" si="157"/>
        <v>0</v>
      </c>
      <c r="M454" s="165">
        <f t="shared" ca="1" si="158"/>
        <v>0</v>
      </c>
      <c r="N454" s="165">
        <f t="shared" ca="1" si="159"/>
        <v>0</v>
      </c>
      <c r="O454" s="165">
        <f t="shared" ca="1" si="160"/>
        <v>0</v>
      </c>
      <c r="P454" s="165">
        <f t="shared" ca="1" si="161"/>
        <v>0</v>
      </c>
      <c r="Q454" s="165">
        <f t="shared" ca="1" si="162"/>
        <v>0</v>
      </c>
      <c r="R454" s="165">
        <f t="shared" ca="1" si="163"/>
        <v>0</v>
      </c>
      <c r="S454" s="165" t="str">
        <f t="shared" ca="1" si="164"/>
        <v/>
      </c>
      <c r="T454" s="168">
        <f t="shared" ca="1" si="169"/>
        <v>0</v>
      </c>
      <c r="U454" s="168">
        <f t="shared" ca="1" si="170"/>
        <v>0</v>
      </c>
      <c r="V454" s="168">
        <f t="shared" ca="1" si="171"/>
        <v>0</v>
      </c>
      <c r="W454" s="168">
        <f t="shared" ca="1" si="172"/>
        <v>0</v>
      </c>
      <c r="X454" s="165">
        <f t="shared" si="165"/>
        <v>19</v>
      </c>
      <c r="Y454" s="165" t="str">
        <f t="shared" ca="1" si="173"/>
        <v>DJ Till, 4 - New Underwood 2/10/2018</v>
      </c>
      <c r="Z454" s="165" t="str">
        <f t="shared" ca="1" si="174"/>
        <v/>
      </c>
      <c r="AA454" s="225" t="str">
        <f>Season_Summary!$P$1</f>
        <v>2A BB</v>
      </c>
    </row>
    <row r="455" spans="1:27" x14ac:dyDescent="0.2">
      <c r="A455" s="165" t="str">
        <f t="shared" ca="1" si="166"/>
        <v xml:space="preserve">, </v>
      </c>
      <c r="B455" s="165" t="str">
        <f>Roster!$B$1</f>
        <v>Upton</v>
      </c>
      <c r="C455" s="165" t="str">
        <f t="shared" ca="1" si="167"/>
        <v>New Underwood</v>
      </c>
      <c r="D455" s="175">
        <f t="shared" ca="1" si="168"/>
        <v>43141</v>
      </c>
      <c r="E455" s="165">
        <f t="shared" ref="E455:E518" ca="1" si="175">INDIRECT("'game1 ("&amp;$X455&amp;")'!"&amp;ADDRESS(ROW(A$7)+MOD(ROW(A455)-7,24),COLUMN(C455)))</f>
        <v>0</v>
      </c>
      <c r="F455" s="165">
        <f t="shared" ref="F455:F518" ca="1" si="176">INDIRECT("'game1 ("&amp;$X455&amp;")'!"&amp;ADDRESS(ROW(B$7)+MOD(ROW(B455)-7,24),COLUMN(D455)))</f>
        <v>0</v>
      </c>
      <c r="G455" s="165">
        <f t="shared" ref="G455:G518" ca="1" si="177">INDIRECT("'game1 ("&amp;$X455&amp;")'!"&amp;ADDRESS(ROW(C$7)+MOD(ROW(C455)-7,24),COLUMN(E455)))</f>
        <v>0</v>
      </c>
      <c r="H455" s="165">
        <f t="shared" ref="H455:H518" ca="1" si="178">INDIRECT("'game1 ("&amp;$X455&amp;")'!"&amp;ADDRESS(ROW(D$7)+MOD(ROW(D455)-7,24),COLUMN(F455)))</f>
        <v>0</v>
      </c>
      <c r="I455" s="165">
        <f t="shared" ref="I455:I518" ca="1" si="179">INDIRECT("'game1 ("&amp;$X455&amp;")'!"&amp;ADDRESS(ROW(E$7)+MOD(ROW(E455)-7,24),COLUMN(G455)))</f>
        <v>0</v>
      </c>
      <c r="J455" s="165">
        <f t="shared" ref="J455:J518" ca="1" si="180">INDIRECT("'game1 ("&amp;$X455&amp;")'!"&amp;ADDRESS(ROW(F$7)+MOD(ROW(F455)-7,24),COLUMN(H455)))</f>
        <v>0</v>
      </c>
      <c r="K455" s="165">
        <f t="shared" ref="K455:K518" ca="1" si="181">INDIRECT("'game1 ("&amp;$X455&amp;")'!"&amp;ADDRESS(ROW(G$7)+MOD(ROW(G455)-7,24),COLUMN(I455)))</f>
        <v>0</v>
      </c>
      <c r="L455" s="165">
        <f t="shared" ref="L455:L518" ca="1" si="182">INDIRECT("'game1 ("&amp;$X455&amp;")'!"&amp;ADDRESS(ROW(H$7)+MOD(ROW(H455)-7,24),COLUMN(J455)))</f>
        <v>0</v>
      </c>
      <c r="M455" s="165">
        <f t="shared" ref="M455:M518" ca="1" si="183">INDIRECT("'game1 ("&amp;$X455&amp;")'!"&amp;ADDRESS(ROW(I$7)+MOD(ROW(I455)-7,24),COLUMN(K455)))</f>
        <v>0</v>
      </c>
      <c r="N455" s="165">
        <f t="shared" ref="N455:N518" ca="1" si="184">INDIRECT("'game1 ("&amp;$X455&amp;")'!"&amp;ADDRESS(ROW(J$7)+MOD(ROW(J455)-7,24),COLUMN(L455)))</f>
        <v>0</v>
      </c>
      <c r="O455" s="165">
        <f t="shared" ref="O455:O518" ca="1" si="185">INDIRECT("'game1 ("&amp;$X455&amp;")'!"&amp;ADDRESS(ROW(K$7)+MOD(ROW(K455)-7,24),COLUMN(M455)))</f>
        <v>0</v>
      </c>
      <c r="P455" s="165">
        <f t="shared" ref="P455:P518" ca="1" si="186">INDIRECT("'game1 ("&amp;$X455&amp;")'!"&amp;ADDRESS(ROW(L$7)+MOD(ROW(L455)-7,24),COLUMN(N455)))</f>
        <v>0</v>
      </c>
      <c r="Q455" s="165">
        <f t="shared" ref="Q455:Q518" ca="1" si="187">INDIRECT("'game1 ("&amp;$X455&amp;")'!"&amp;ADDRESS(ROW(M$7)+MOD(ROW(M455)-7,24),COLUMN(O455)))</f>
        <v>0</v>
      </c>
      <c r="R455" s="165">
        <f t="shared" ref="R455:R518" ca="1" si="188">INDIRECT("'game1 ("&amp;$X455&amp;")'!"&amp;ADDRESS(ROW(N$7)+MOD(ROW(N455)-7,24),COLUMN(P455)))</f>
        <v>0</v>
      </c>
      <c r="S455" s="165" t="str">
        <f t="shared" ref="S455:S518" ca="1" si="189">INDIRECT("'game1 ("&amp;$X455&amp;")'!"&amp;ADDRESS(ROW(O$7)+MOD(ROW(O455)-7,24),COLUMN(Q455)))</f>
        <v/>
      </c>
      <c r="T455" s="168">
        <f t="shared" ca="1" si="169"/>
        <v>0</v>
      </c>
      <c r="U455" s="168">
        <f t="shared" ca="1" si="170"/>
        <v>0</v>
      </c>
      <c r="V455" s="168">
        <f t="shared" ca="1" si="171"/>
        <v>0</v>
      </c>
      <c r="W455" s="168">
        <f t="shared" ca="1" si="172"/>
        <v>0</v>
      </c>
      <c r="X455" s="165">
        <f t="shared" ref="X455:X518" si="190">INT((ROW(A455)-7)/24)+1</f>
        <v>19</v>
      </c>
      <c r="Y455" s="165" t="str">
        <f t="shared" ca="1" si="173"/>
        <v>,  - New Underwood 2/10/2018</v>
      </c>
      <c r="Z455" s="165" t="str">
        <f t="shared" ca="1" si="174"/>
        <v/>
      </c>
      <c r="AA455" s="225" t="str">
        <f>Season_Summary!$P$1</f>
        <v>2A BB</v>
      </c>
    </row>
    <row r="456" spans="1:27" x14ac:dyDescent="0.2">
      <c r="A456" s="165" t="str">
        <f t="shared" ref="A456:A519" ca="1" si="191">CONCATENATE(INDIRECT("Roster!B"&amp;ROW(A$7)+MOD(ROW(A456)-7,24)),", ",INDIRECT("Roster!a"&amp;ROW(A$7)+MOD(ROW(A456)-7,24)))</f>
        <v xml:space="preserve">, </v>
      </c>
      <c r="B456" s="165" t="str">
        <f>Roster!$B$1</f>
        <v>Upton</v>
      </c>
      <c r="C456" s="165" t="str">
        <f t="shared" ref="C456:C519" ca="1" si="192">INDIRECT("'game1 ("&amp;$X456&amp;")'!$C$2")</f>
        <v>New Underwood</v>
      </c>
      <c r="D456" s="175">
        <f t="shared" ref="D456:D519" ca="1" si="193">INDIRECT("'game1 ("&amp;$X456&amp;")'!$k$2")</f>
        <v>43141</v>
      </c>
      <c r="E456" s="165">
        <f t="shared" ca="1" si="175"/>
        <v>0</v>
      </c>
      <c r="F456" s="165">
        <f t="shared" ca="1" si="176"/>
        <v>0</v>
      </c>
      <c r="G456" s="165">
        <f t="shared" ca="1" si="177"/>
        <v>0</v>
      </c>
      <c r="H456" s="165">
        <f t="shared" ca="1" si="178"/>
        <v>0</v>
      </c>
      <c r="I456" s="165">
        <f t="shared" ca="1" si="179"/>
        <v>0</v>
      </c>
      <c r="J456" s="165">
        <f t="shared" ca="1" si="180"/>
        <v>0</v>
      </c>
      <c r="K456" s="165">
        <f t="shared" ca="1" si="181"/>
        <v>0</v>
      </c>
      <c r="L456" s="165">
        <f t="shared" ca="1" si="182"/>
        <v>0</v>
      </c>
      <c r="M456" s="165">
        <f t="shared" ca="1" si="183"/>
        <v>0</v>
      </c>
      <c r="N456" s="165">
        <f t="shared" ca="1" si="184"/>
        <v>0</v>
      </c>
      <c r="O456" s="165">
        <f t="shared" ca="1" si="185"/>
        <v>0</v>
      </c>
      <c r="P456" s="165">
        <f t="shared" ca="1" si="186"/>
        <v>0</v>
      </c>
      <c r="Q456" s="165">
        <f t="shared" ca="1" si="187"/>
        <v>0</v>
      </c>
      <c r="R456" s="165">
        <f t="shared" ca="1" si="188"/>
        <v>0</v>
      </c>
      <c r="S456" s="165" t="str">
        <f t="shared" ca="1" si="189"/>
        <v/>
      </c>
      <c r="T456" s="168">
        <f t="shared" ref="T456:T519" ca="1" si="194">IF(G456&lt;$D$2,0,INDIRECT("'game1 ("&amp;$X456&amp;")'!"&amp;ADDRESS(ROW(M$7)+MOD(ROW(M456)-7,24),COLUMN(R456))))</f>
        <v>0</v>
      </c>
      <c r="U456" s="168">
        <f t="shared" ref="U456:U519" ca="1" si="195">IF(I456&lt;$D$2,0,INDIRECT("'game1 ("&amp;$X456&amp;")'!"&amp;ADDRESS(ROW(N$7)+MOD(ROW(N456)-7,24),COLUMN(S456))))</f>
        <v>0</v>
      </c>
      <c r="V456" s="168">
        <f t="shared" ref="V456:V519" ca="1" si="196">IF(K456&lt;$D$2,0,INDIRECT("'game1 ("&amp;$X456&amp;")'!"&amp;ADDRESS(ROW(O$7)+MOD(ROW(O456)-7,24),COLUMN(T456))))</f>
        <v>0</v>
      </c>
      <c r="W456" s="168">
        <f t="shared" ref="W456:W519" ca="1" si="197">IF(G456+I456&lt;$D$2,0,INDIRECT("'game1 ("&amp;$X456&amp;")'!"&amp;ADDRESS(ROW(O$7)+MOD(ROW(O456)-7,24),COLUMN(U456))))</f>
        <v>0</v>
      </c>
      <c r="X456" s="165">
        <f t="shared" si="190"/>
        <v>19</v>
      </c>
      <c r="Y456" s="165" t="str">
        <f t="shared" ref="Y456:Y519" ca="1" si="198">CONCATENATE(A456," - ",C456," ",MONTH(D456),"/",DAY(D456),"/",YEAR(D456))</f>
        <v>,  - New Underwood 2/10/2018</v>
      </c>
      <c r="Z456" s="165" t="str">
        <f t="shared" ref="Z456:Z519" ca="1" si="199">IFERROR(INDIRECT("'game1 ("&amp;$X456&amp;")'!$a$2"),"")</f>
        <v/>
      </c>
      <c r="AA456" s="225" t="str">
        <f>Season_Summary!$P$1</f>
        <v>2A BB</v>
      </c>
    </row>
    <row r="457" spans="1:27" x14ac:dyDescent="0.2">
      <c r="A457" s="165" t="str">
        <f t="shared" ca="1" si="191"/>
        <v xml:space="preserve">, </v>
      </c>
      <c r="B457" s="165" t="str">
        <f>Roster!$B$1</f>
        <v>Upton</v>
      </c>
      <c r="C457" s="165" t="str">
        <f t="shared" ca="1" si="192"/>
        <v>New Underwood</v>
      </c>
      <c r="D457" s="175">
        <f t="shared" ca="1" si="193"/>
        <v>43141</v>
      </c>
      <c r="E457" s="165">
        <f t="shared" ca="1" si="175"/>
        <v>0</v>
      </c>
      <c r="F457" s="165">
        <f t="shared" ca="1" si="176"/>
        <v>0</v>
      </c>
      <c r="G457" s="165">
        <f t="shared" ca="1" si="177"/>
        <v>0</v>
      </c>
      <c r="H457" s="165">
        <f t="shared" ca="1" si="178"/>
        <v>0</v>
      </c>
      <c r="I457" s="165">
        <f t="shared" ca="1" si="179"/>
        <v>0</v>
      </c>
      <c r="J457" s="165">
        <f t="shared" ca="1" si="180"/>
        <v>0</v>
      </c>
      <c r="K457" s="165">
        <f t="shared" ca="1" si="181"/>
        <v>0</v>
      </c>
      <c r="L457" s="165">
        <f t="shared" ca="1" si="182"/>
        <v>0</v>
      </c>
      <c r="M457" s="165">
        <f t="shared" ca="1" si="183"/>
        <v>0</v>
      </c>
      <c r="N457" s="165">
        <f t="shared" ca="1" si="184"/>
        <v>0</v>
      </c>
      <c r="O457" s="165">
        <f t="shared" ca="1" si="185"/>
        <v>0</v>
      </c>
      <c r="P457" s="165">
        <f t="shared" ca="1" si="186"/>
        <v>0</v>
      </c>
      <c r="Q457" s="165">
        <f t="shared" ca="1" si="187"/>
        <v>0</v>
      </c>
      <c r="R457" s="165">
        <f t="shared" ca="1" si="188"/>
        <v>0</v>
      </c>
      <c r="S457" s="165" t="str">
        <f t="shared" ca="1" si="189"/>
        <v/>
      </c>
      <c r="T457" s="168">
        <f t="shared" ca="1" si="194"/>
        <v>0</v>
      </c>
      <c r="U457" s="168">
        <f t="shared" ca="1" si="195"/>
        <v>0</v>
      </c>
      <c r="V457" s="168">
        <f t="shared" ca="1" si="196"/>
        <v>0</v>
      </c>
      <c r="W457" s="168">
        <f t="shared" ca="1" si="197"/>
        <v>0</v>
      </c>
      <c r="X457" s="165">
        <f t="shared" si="190"/>
        <v>19</v>
      </c>
      <c r="Y457" s="165" t="str">
        <f t="shared" ca="1" si="198"/>
        <v>,  - New Underwood 2/10/2018</v>
      </c>
      <c r="Z457" s="165" t="str">
        <f t="shared" ca="1" si="199"/>
        <v/>
      </c>
      <c r="AA457" s="225" t="str">
        <f>Season_Summary!$P$1</f>
        <v>2A BB</v>
      </c>
    </row>
    <row r="458" spans="1:27" x14ac:dyDescent="0.2">
      <c r="A458" s="165" t="str">
        <f t="shared" ca="1" si="191"/>
        <v xml:space="preserve">, </v>
      </c>
      <c r="B458" s="165" t="str">
        <f>Roster!$B$1</f>
        <v>Upton</v>
      </c>
      <c r="C458" s="165" t="str">
        <f t="shared" ca="1" si="192"/>
        <v>New Underwood</v>
      </c>
      <c r="D458" s="175">
        <f t="shared" ca="1" si="193"/>
        <v>43141</v>
      </c>
      <c r="E458" s="165">
        <f t="shared" ca="1" si="175"/>
        <v>0</v>
      </c>
      <c r="F458" s="165">
        <f t="shared" ca="1" si="176"/>
        <v>0</v>
      </c>
      <c r="G458" s="165">
        <f t="shared" ca="1" si="177"/>
        <v>0</v>
      </c>
      <c r="H458" s="165">
        <f t="shared" ca="1" si="178"/>
        <v>0</v>
      </c>
      <c r="I458" s="165">
        <f t="shared" ca="1" si="179"/>
        <v>0</v>
      </c>
      <c r="J458" s="165">
        <f t="shared" ca="1" si="180"/>
        <v>0</v>
      </c>
      <c r="K458" s="165">
        <f t="shared" ca="1" si="181"/>
        <v>0</v>
      </c>
      <c r="L458" s="165">
        <f t="shared" ca="1" si="182"/>
        <v>0</v>
      </c>
      <c r="M458" s="165">
        <f t="shared" ca="1" si="183"/>
        <v>0</v>
      </c>
      <c r="N458" s="165">
        <f t="shared" ca="1" si="184"/>
        <v>0</v>
      </c>
      <c r="O458" s="165">
        <f t="shared" ca="1" si="185"/>
        <v>0</v>
      </c>
      <c r="P458" s="165">
        <f t="shared" ca="1" si="186"/>
        <v>0</v>
      </c>
      <c r="Q458" s="165">
        <f t="shared" ca="1" si="187"/>
        <v>0</v>
      </c>
      <c r="R458" s="165">
        <f t="shared" ca="1" si="188"/>
        <v>0</v>
      </c>
      <c r="S458" s="165" t="str">
        <f t="shared" ca="1" si="189"/>
        <v/>
      </c>
      <c r="T458" s="168">
        <f t="shared" ca="1" si="194"/>
        <v>0</v>
      </c>
      <c r="U458" s="168">
        <f t="shared" ca="1" si="195"/>
        <v>0</v>
      </c>
      <c r="V458" s="168">
        <f t="shared" ca="1" si="196"/>
        <v>0</v>
      </c>
      <c r="W458" s="168">
        <f t="shared" ca="1" si="197"/>
        <v>0</v>
      </c>
      <c r="X458" s="165">
        <f t="shared" si="190"/>
        <v>19</v>
      </c>
      <c r="Y458" s="165" t="str">
        <f t="shared" ca="1" si="198"/>
        <v>,  - New Underwood 2/10/2018</v>
      </c>
      <c r="Z458" s="165" t="str">
        <f t="shared" ca="1" si="199"/>
        <v/>
      </c>
      <c r="AA458" s="225" t="str">
        <f>Season_Summary!$P$1</f>
        <v>2A BB</v>
      </c>
    </row>
    <row r="459" spans="1:27" x14ac:dyDescent="0.2">
      <c r="A459" s="165" t="str">
        <f t="shared" ca="1" si="191"/>
        <v xml:space="preserve">, </v>
      </c>
      <c r="B459" s="165" t="str">
        <f>Roster!$B$1</f>
        <v>Upton</v>
      </c>
      <c r="C459" s="165" t="str">
        <f t="shared" ca="1" si="192"/>
        <v>New Underwood</v>
      </c>
      <c r="D459" s="175">
        <f t="shared" ca="1" si="193"/>
        <v>43141</v>
      </c>
      <c r="E459" s="165">
        <f t="shared" ca="1" si="175"/>
        <v>0</v>
      </c>
      <c r="F459" s="165">
        <f t="shared" ca="1" si="176"/>
        <v>0</v>
      </c>
      <c r="G459" s="165">
        <f t="shared" ca="1" si="177"/>
        <v>0</v>
      </c>
      <c r="H459" s="165">
        <f t="shared" ca="1" si="178"/>
        <v>0</v>
      </c>
      <c r="I459" s="165">
        <f t="shared" ca="1" si="179"/>
        <v>0</v>
      </c>
      <c r="J459" s="165">
        <f t="shared" ca="1" si="180"/>
        <v>0</v>
      </c>
      <c r="K459" s="165">
        <f t="shared" ca="1" si="181"/>
        <v>0</v>
      </c>
      <c r="L459" s="165">
        <f t="shared" ca="1" si="182"/>
        <v>0</v>
      </c>
      <c r="M459" s="165">
        <f t="shared" ca="1" si="183"/>
        <v>0</v>
      </c>
      <c r="N459" s="165">
        <f t="shared" ca="1" si="184"/>
        <v>0</v>
      </c>
      <c r="O459" s="165">
        <f t="shared" ca="1" si="185"/>
        <v>0</v>
      </c>
      <c r="P459" s="165">
        <f t="shared" ca="1" si="186"/>
        <v>0</v>
      </c>
      <c r="Q459" s="165">
        <f t="shared" ca="1" si="187"/>
        <v>0</v>
      </c>
      <c r="R459" s="165">
        <f t="shared" ca="1" si="188"/>
        <v>0</v>
      </c>
      <c r="S459" s="165" t="str">
        <f t="shared" ca="1" si="189"/>
        <v/>
      </c>
      <c r="T459" s="168">
        <f t="shared" ca="1" si="194"/>
        <v>0</v>
      </c>
      <c r="U459" s="168">
        <f t="shared" ca="1" si="195"/>
        <v>0</v>
      </c>
      <c r="V459" s="168">
        <f t="shared" ca="1" si="196"/>
        <v>0</v>
      </c>
      <c r="W459" s="168">
        <f t="shared" ca="1" si="197"/>
        <v>0</v>
      </c>
      <c r="X459" s="165">
        <f t="shared" si="190"/>
        <v>19</v>
      </c>
      <c r="Y459" s="165" t="str">
        <f t="shared" ca="1" si="198"/>
        <v>,  - New Underwood 2/10/2018</v>
      </c>
      <c r="Z459" s="165" t="str">
        <f t="shared" ca="1" si="199"/>
        <v/>
      </c>
      <c r="AA459" s="225" t="str">
        <f>Season_Summary!$P$1</f>
        <v>2A BB</v>
      </c>
    </row>
    <row r="460" spans="1:27" x14ac:dyDescent="0.2">
      <c r="A460" s="165" t="str">
        <f t="shared" ca="1" si="191"/>
        <v xml:space="preserve">, </v>
      </c>
      <c r="B460" s="165" t="str">
        <f>Roster!$B$1</f>
        <v>Upton</v>
      </c>
      <c r="C460" s="165" t="str">
        <f t="shared" ca="1" si="192"/>
        <v>New Underwood</v>
      </c>
      <c r="D460" s="175">
        <f t="shared" ca="1" si="193"/>
        <v>43141</v>
      </c>
      <c r="E460" s="165">
        <f t="shared" ca="1" si="175"/>
        <v>0</v>
      </c>
      <c r="F460" s="165">
        <f t="shared" ca="1" si="176"/>
        <v>0</v>
      </c>
      <c r="G460" s="165">
        <f t="shared" ca="1" si="177"/>
        <v>0</v>
      </c>
      <c r="H460" s="165">
        <f t="shared" ca="1" si="178"/>
        <v>0</v>
      </c>
      <c r="I460" s="165">
        <f t="shared" ca="1" si="179"/>
        <v>0</v>
      </c>
      <c r="J460" s="165">
        <f t="shared" ca="1" si="180"/>
        <v>0</v>
      </c>
      <c r="K460" s="165">
        <f t="shared" ca="1" si="181"/>
        <v>0</v>
      </c>
      <c r="L460" s="165">
        <f t="shared" ca="1" si="182"/>
        <v>0</v>
      </c>
      <c r="M460" s="165">
        <f t="shared" ca="1" si="183"/>
        <v>0</v>
      </c>
      <c r="N460" s="165">
        <f t="shared" ca="1" si="184"/>
        <v>0</v>
      </c>
      <c r="O460" s="165">
        <f t="shared" ca="1" si="185"/>
        <v>0</v>
      </c>
      <c r="P460" s="165">
        <f t="shared" ca="1" si="186"/>
        <v>0</v>
      </c>
      <c r="Q460" s="165">
        <f t="shared" ca="1" si="187"/>
        <v>0</v>
      </c>
      <c r="R460" s="165">
        <f t="shared" ca="1" si="188"/>
        <v>0</v>
      </c>
      <c r="S460" s="165" t="str">
        <f t="shared" ca="1" si="189"/>
        <v/>
      </c>
      <c r="T460" s="168">
        <f t="shared" ca="1" si="194"/>
        <v>0</v>
      </c>
      <c r="U460" s="168">
        <f t="shared" ca="1" si="195"/>
        <v>0</v>
      </c>
      <c r="V460" s="168">
        <f t="shared" ca="1" si="196"/>
        <v>0</v>
      </c>
      <c r="W460" s="168">
        <f t="shared" ca="1" si="197"/>
        <v>0</v>
      </c>
      <c r="X460" s="165">
        <f t="shared" si="190"/>
        <v>19</v>
      </c>
      <c r="Y460" s="165" t="str">
        <f t="shared" ca="1" si="198"/>
        <v>,  - New Underwood 2/10/2018</v>
      </c>
      <c r="Z460" s="165" t="str">
        <f t="shared" ca="1" si="199"/>
        <v/>
      </c>
      <c r="AA460" s="225" t="str">
        <f>Season_Summary!$P$1</f>
        <v>2A BB</v>
      </c>
    </row>
    <row r="461" spans="1:27" x14ac:dyDescent="0.2">
      <c r="A461" s="165" t="str">
        <f t="shared" ca="1" si="191"/>
        <v xml:space="preserve">, </v>
      </c>
      <c r="B461" s="165" t="str">
        <f>Roster!$B$1</f>
        <v>Upton</v>
      </c>
      <c r="C461" s="165" t="str">
        <f t="shared" ca="1" si="192"/>
        <v>New Underwood</v>
      </c>
      <c r="D461" s="175">
        <f t="shared" ca="1" si="193"/>
        <v>43141</v>
      </c>
      <c r="E461" s="165">
        <f t="shared" ca="1" si="175"/>
        <v>0</v>
      </c>
      <c r="F461" s="165">
        <f t="shared" ca="1" si="176"/>
        <v>0</v>
      </c>
      <c r="G461" s="165">
        <f t="shared" ca="1" si="177"/>
        <v>0</v>
      </c>
      <c r="H461" s="165">
        <f t="shared" ca="1" si="178"/>
        <v>0</v>
      </c>
      <c r="I461" s="165">
        <f t="shared" ca="1" si="179"/>
        <v>0</v>
      </c>
      <c r="J461" s="165">
        <f t="shared" ca="1" si="180"/>
        <v>0</v>
      </c>
      <c r="K461" s="165">
        <f t="shared" ca="1" si="181"/>
        <v>0</v>
      </c>
      <c r="L461" s="165">
        <f t="shared" ca="1" si="182"/>
        <v>0</v>
      </c>
      <c r="M461" s="165">
        <f t="shared" ca="1" si="183"/>
        <v>0</v>
      </c>
      <c r="N461" s="165">
        <f t="shared" ca="1" si="184"/>
        <v>0</v>
      </c>
      <c r="O461" s="165">
        <f t="shared" ca="1" si="185"/>
        <v>0</v>
      </c>
      <c r="P461" s="165">
        <f t="shared" ca="1" si="186"/>
        <v>0</v>
      </c>
      <c r="Q461" s="165">
        <f t="shared" ca="1" si="187"/>
        <v>0</v>
      </c>
      <c r="R461" s="165">
        <f t="shared" ca="1" si="188"/>
        <v>0</v>
      </c>
      <c r="S461" s="165" t="str">
        <f t="shared" ca="1" si="189"/>
        <v/>
      </c>
      <c r="T461" s="168">
        <f t="shared" ca="1" si="194"/>
        <v>0</v>
      </c>
      <c r="U461" s="168">
        <f t="shared" ca="1" si="195"/>
        <v>0</v>
      </c>
      <c r="V461" s="168">
        <f t="shared" ca="1" si="196"/>
        <v>0</v>
      </c>
      <c r="W461" s="168">
        <f t="shared" ca="1" si="197"/>
        <v>0</v>
      </c>
      <c r="X461" s="165">
        <f t="shared" si="190"/>
        <v>19</v>
      </c>
      <c r="Y461" s="165" t="str">
        <f t="shared" ca="1" si="198"/>
        <v>,  - New Underwood 2/10/2018</v>
      </c>
      <c r="Z461" s="165" t="str">
        <f t="shared" ca="1" si="199"/>
        <v/>
      </c>
      <c r="AA461" s="225" t="str">
        <f>Season_Summary!$P$1</f>
        <v>2A BB</v>
      </c>
    </row>
    <row r="462" spans="1:27" x14ac:dyDescent="0.2">
      <c r="A462" s="165" t="str">
        <f t="shared" ca="1" si="191"/>
        <v xml:space="preserve">Team, </v>
      </c>
      <c r="B462" s="165" t="str">
        <f>Roster!$B$1</f>
        <v>Upton</v>
      </c>
      <c r="C462" s="165" t="str">
        <f t="shared" ca="1" si="192"/>
        <v>New Underwood</v>
      </c>
      <c r="D462" s="175">
        <f t="shared" ca="1" si="193"/>
        <v>43141</v>
      </c>
      <c r="E462" s="165">
        <f t="shared" ca="1" si="175"/>
        <v>1</v>
      </c>
      <c r="F462" s="165">
        <f t="shared" ca="1" si="176"/>
        <v>0</v>
      </c>
      <c r="G462" s="165">
        <f t="shared" ca="1" si="177"/>
        <v>0</v>
      </c>
      <c r="H462" s="165">
        <f t="shared" ca="1" si="178"/>
        <v>0</v>
      </c>
      <c r="I462" s="165">
        <f t="shared" ca="1" si="179"/>
        <v>0</v>
      </c>
      <c r="J462" s="165">
        <f t="shared" ca="1" si="180"/>
        <v>0</v>
      </c>
      <c r="K462" s="165">
        <f t="shared" ca="1" si="181"/>
        <v>0</v>
      </c>
      <c r="L462" s="165">
        <f t="shared" ca="1" si="182"/>
        <v>1</v>
      </c>
      <c r="M462" s="165">
        <f t="shared" ca="1" si="183"/>
        <v>4</v>
      </c>
      <c r="N462" s="165">
        <f t="shared" ca="1" si="184"/>
        <v>0</v>
      </c>
      <c r="O462" s="165">
        <f t="shared" ca="1" si="185"/>
        <v>0</v>
      </c>
      <c r="P462" s="165">
        <f t="shared" ca="1" si="186"/>
        <v>0</v>
      </c>
      <c r="Q462" s="165">
        <f t="shared" ca="1" si="187"/>
        <v>0</v>
      </c>
      <c r="R462" s="165">
        <f t="shared" ca="1" si="188"/>
        <v>0</v>
      </c>
      <c r="S462" s="165" t="str">
        <f t="shared" ca="1" si="189"/>
        <v/>
      </c>
      <c r="T462" s="168">
        <f t="shared" ca="1" si="194"/>
        <v>0</v>
      </c>
      <c r="U462" s="168">
        <f t="shared" ca="1" si="195"/>
        <v>0</v>
      </c>
      <c r="V462" s="168">
        <f t="shared" ca="1" si="196"/>
        <v>0</v>
      </c>
      <c r="W462" s="168">
        <f t="shared" ca="1" si="197"/>
        <v>0</v>
      </c>
      <c r="X462" s="165">
        <f t="shared" si="190"/>
        <v>19</v>
      </c>
      <c r="Y462" s="165" t="str">
        <f t="shared" ca="1" si="198"/>
        <v>Team,  - New Underwood 2/10/2018</v>
      </c>
      <c r="Z462" s="165" t="str">
        <f t="shared" ca="1" si="199"/>
        <v/>
      </c>
      <c r="AA462" s="225" t="str">
        <f>Season_Summary!$P$1</f>
        <v>2A BB</v>
      </c>
    </row>
    <row r="463" spans="1:27" x14ac:dyDescent="0.2">
      <c r="A463" s="165" t="str">
        <f t="shared" ca="1" si="191"/>
        <v>Payton Watt, 24</v>
      </c>
      <c r="B463" s="165" t="str">
        <f>Roster!$B$1</f>
        <v>Upton</v>
      </c>
      <c r="C463" s="165" t="str">
        <f t="shared" ca="1" si="192"/>
        <v>Big Horn</v>
      </c>
      <c r="D463" s="175">
        <f t="shared" ca="1" si="193"/>
        <v>43147</v>
      </c>
      <c r="E463" s="165">
        <f t="shared" ca="1" si="175"/>
        <v>1</v>
      </c>
      <c r="F463" s="165">
        <f t="shared" ca="1" si="176"/>
        <v>0</v>
      </c>
      <c r="G463" s="165">
        <f t="shared" ca="1" si="177"/>
        <v>2</v>
      </c>
      <c r="H463" s="165">
        <f t="shared" ca="1" si="178"/>
        <v>6</v>
      </c>
      <c r="I463" s="165">
        <f t="shared" ca="1" si="179"/>
        <v>8</v>
      </c>
      <c r="J463" s="165">
        <f t="shared" ca="1" si="180"/>
        <v>1</v>
      </c>
      <c r="K463" s="165">
        <f t="shared" ca="1" si="181"/>
        <v>1</v>
      </c>
      <c r="L463" s="165">
        <f t="shared" ca="1" si="182"/>
        <v>3</v>
      </c>
      <c r="M463" s="165">
        <f t="shared" ca="1" si="183"/>
        <v>5</v>
      </c>
      <c r="N463" s="165">
        <f t="shared" ca="1" si="184"/>
        <v>2</v>
      </c>
      <c r="O463" s="165">
        <f t="shared" ca="1" si="185"/>
        <v>0</v>
      </c>
      <c r="P463" s="165">
        <f t="shared" ca="1" si="186"/>
        <v>0</v>
      </c>
      <c r="Q463" s="165">
        <f t="shared" ca="1" si="187"/>
        <v>1</v>
      </c>
      <c r="R463" s="165">
        <f t="shared" ca="1" si="188"/>
        <v>2</v>
      </c>
      <c r="S463" s="165">
        <f t="shared" ca="1" si="189"/>
        <v>13</v>
      </c>
      <c r="T463" s="168">
        <f t="shared" ca="1" si="194"/>
        <v>0</v>
      </c>
      <c r="U463" s="168">
        <f t="shared" ca="1" si="195"/>
        <v>0.75</v>
      </c>
      <c r="V463" s="168">
        <f t="shared" ca="1" si="196"/>
        <v>0</v>
      </c>
      <c r="W463" s="168">
        <f t="shared" ca="1" si="197"/>
        <v>0.6</v>
      </c>
      <c r="X463" s="165">
        <f t="shared" si="190"/>
        <v>20</v>
      </c>
      <c r="Y463" s="165" t="str">
        <f t="shared" ca="1" si="198"/>
        <v>Payton Watt, 24 - Big Horn 2/16/2018</v>
      </c>
      <c r="Z463" s="165" t="str">
        <f t="shared" ca="1" si="199"/>
        <v>R</v>
      </c>
      <c r="AA463" s="225" t="str">
        <f>Season_Summary!$P$1</f>
        <v>2A BB</v>
      </c>
    </row>
    <row r="464" spans="1:27" x14ac:dyDescent="0.2">
      <c r="A464" s="165" t="str">
        <f t="shared" ca="1" si="191"/>
        <v>Dillon Barritt, 20</v>
      </c>
      <c r="B464" s="165" t="str">
        <f>Roster!$B$1</f>
        <v>Upton</v>
      </c>
      <c r="C464" s="165" t="str">
        <f t="shared" ca="1" si="192"/>
        <v>Big Horn</v>
      </c>
      <c r="D464" s="175">
        <f t="shared" ca="1" si="193"/>
        <v>43147</v>
      </c>
      <c r="E464" s="165">
        <f t="shared" ca="1" si="175"/>
        <v>1</v>
      </c>
      <c r="F464" s="165">
        <f t="shared" ca="1" si="176"/>
        <v>2</v>
      </c>
      <c r="G464" s="165">
        <f t="shared" ca="1" si="177"/>
        <v>5</v>
      </c>
      <c r="H464" s="165">
        <f t="shared" ca="1" si="178"/>
        <v>1</v>
      </c>
      <c r="I464" s="165">
        <f t="shared" ca="1" si="179"/>
        <v>2</v>
      </c>
      <c r="J464" s="165">
        <f t="shared" ca="1" si="180"/>
        <v>0</v>
      </c>
      <c r="K464" s="165">
        <f t="shared" ca="1" si="181"/>
        <v>0</v>
      </c>
      <c r="L464" s="165">
        <f t="shared" ca="1" si="182"/>
        <v>0</v>
      </c>
      <c r="M464" s="165">
        <f t="shared" ca="1" si="183"/>
        <v>1</v>
      </c>
      <c r="N464" s="165">
        <f t="shared" ca="1" si="184"/>
        <v>4</v>
      </c>
      <c r="O464" s="165">
        <f t="shared" ca="1" si="185"/>
        <v>0</v>
      </c>
      <c r="P464" s="165">
        <f t="shared" ca="1" si="186"/>
        <v>0</v>
      </c>
      <c r="Q464" s="165">
        <f t="shared" ca="1" si="187"/>
        <v>1</v>
      </c>
      <c r="R464" s="165">
        <f t="shared" ca="1" si="188"/>
        <v>2</v>
      </c>
      <c r="S464" s="165">
        <f t="shared" ca="1" si="189"/>
        <v>8</v>
      </c>
      <c r="T464" s="168">
        <f t="shared" ca="1" si="194"/>
        <v>0.4</v>
      </c>
      <c r="U464" s="168">
        <f t="shared" ca="1" si="195"/>
        <v>0</v>
      </c>
      <c r="V464" s="168">
        <f t="shared" ca="1" si="196"/>
        <v>0</v>
      </c>
      <c r="W464" s="168">
        <f t="shared" ca="1" si="197"/>
        <v>0.42857142857142855</v>
      </c>
      <c r="X464" s="165">
        <f t="shared" si="190"/>
        <v>20</v>
      </c>
      <c r="Y464" s="165" t="str">
        <f t="shared" ca="1" si="198"/>
        <v>Dillon Barritt, 20 - Big Horn 2/16/2018</v>
      </c>
      <c r="Z464" s="165" t="str">
        <f t="shared" ca="1" si="199"/>
        <v>R</v>
      </c>
      <c r="AA464" s="225" t="str">
        <f>Season_Summary!$P$1</f>
        <v>2A BB</v>
      </c>
    </row>
    <row r="465" spans="1:27" x14ac:dyDescent="0.2">
      <c r="A465" s="165" t="str">
        <f t="shared" ca="1" si="191"/>
        <v>Dawson Butts, 14</v>
      </c>
      <c r="B465" s="165" t="str">
        <f>Roster!$B$1</f>
        <v>Upton</v>
      </c>
      <c r="C465" s="165" t="str">
        <f t="shared" ca="1" si="192"/>
        <v>Big Horn</v>
      </c>
      <c r="D465" s="175">
        <f t="shared" ca="1" si="193"/>
        <v>43147</v>
      </c>
      <c r="E465" s="165">
        <f t="shared" ca="1" si="175"/>
        <v>1</v>
      </c>
      <c r="F465" s="165">
        <f t="shared" ca="1" si="176"/>
        <v>1</v>
      </c>
      <c r="G465" s="165">
        <f t="shared" ca="1" si="177"/>
        <v>1</v>
      </c>
      <c r="H465" s="165">
        <f t="shared" ca="1" si="178"/>
        <v>1</v>
      </c>
      <c r="I465" s="165">
        <f t="shared" ca="1" si="179"/>
        <v>3</v>
      </c>
      <c r="J465" s="165">
        <f t="shared" ca="1" si="180"/>
        <v>0</v>
      </c>
      <c r="K465" s="165">
        <f t="shared" ca="1" si="181"/>
        <v>2</v>
      </c>
      <c r="L465" s="165">
        <f t="shared" ca="1" si="182"/>
        <v>0</v>
      </c>
      <c r="M465" s="165">
        <f t="shared" ca="1" si="183"/>
        <v>3</v>
      </c>
      <c r="N465" s="165">
        <f t="shared" ca="1" si="184"/>
        <v>1</v>
      </c>
      <c r="O465" s="165">
        <f t="shared" ca="1" si="185"/>
        <v>0</v>
      </c>
      <c r="P465" s="165">
        <f t="shared" ca="1" si="186"/>
        <v>0</v>
      </c>
      <c r="Q465" s="165">
        <f t="shared" ca="1" si="187"/>
        <v>2</v>
      </c>
      <c r="R465" s="165">
        <f t="shared" ca="1" si="188"/>
        <v>0</v>
      </c>
      <c r="S465" s="165">
        <f t="shared" ca="1" si="189"/>
        <v>5</v>
      </c>
      <c r="T465" s="168">
        <f t="shared" ca="1" si="194"/>
        <v>0</v>
      </c>
      <c r="U465" s="168">
        <f t="shared" ca="1" si="195"/>
        <v>0</v>
      </c>
      <c r="V465" s="168">
        <f t="shared" ca="1" si="196"/>
        <v>0</v>
      </c>
      <c r="W465" s="168">
        <f t="shared" ca="1" si="197"/>
        <v>0</v>
      </c>
      <c r="X465" s="165">
        <f t="shared" si="190"/>
        <v>20</v>
      </c>
      <c r="Y465" s="165" t="str">
        <f t="shared" ca="1" si="198"/>
        <v>Dawson Butts, 14 - Big Horn 2/16/2018</v>
      </c>
      <c r="Z465" s="165" t="str">
        <f t="shared" ca="1" si="199"/>
        <v>R</v>
      </c>
      <c r="AA465" s="225" t="str">
        <f>Season_Summary!$P$1</f>
        <v>2A BB</v>
      </c>
    </row>
    <row r="466" spans="1:27" x14ac:dyDescent="0.2">
      <c r="A466" s="165" t="str">
        <f t="shared" ca="1" si="191"/>
        <v>Jayden Caylor, 12</v>
      </c>
      <c r="B466" s="165" t="str">
        <f>Roster!$B$1</f>
        <v>Upton</v>
      </c>
      <c r="C466" s="165" t="str">
        <f t="shared" ca="1" si="192"/>
        <v>Big Horn</v>
      </c>
      <c r="D466" s="175">
        <f t="shared" ca="1" si="193"/>
        <v>43147</v>
      </c>
      <c r="E466" s="165">
        <f t="shared" ca="1" si="175"/>
        <v>1</v>
      </c>
      <c r="F466" s="165">
        <f t="shared" ca="1" si="176"/>
        <v>0</v>
      </c>
      <c r="G466" s="165">
        <f t="shared" ca="1" si="177"/>
        <v>0</v>
      </c>
      <c r="H466" s="165">
        <f t="shared" ca="1" si="178"/>
        <v>2</v>
      </c>
      <c r="I466" s="165">
        <f t="shared" ca="1" si="179"/>
        <v>5</v>
      </c>
      <c r="J466" s="165">
        <f t="shared" ca="1" si="180"/>
        <v>0</v>
      </c>
      <c r="K466" s="165">
        <f t="shared" ca="1" si="181"/>
        <v>1</v>
      </c>
      <c r="L466" s="165">
        <f t="shared" ca="1" si="182"/>
        <v>1</v>
      </c>
      <c r="M466" s="165">
        <f t="shared" ca="1" si="183"/>
        <v>3</v>
      </c>
      <c r="N466" s="165">
        <f t="shared" ca="1" si="184"/>
        <v>1</v>
      </c>
      <c r="O466" s="165">
        <f t="shared" ca="1" si="185"/>
        <v>1</v>
      </c>
      <c r="P466" s="165">
        <f t="shared" ca="1" si="186"/>
        <v>0</v>
      </c>
      <c r="Q466" s="165">
        <f t="shared" ca="1" si="187"/>
        <v>2</v>
      </c>
      <c r="R466" s="165">
        <f t="shared" ca="1" si="188"/>
        <v>2</v>
      </c>
      <c r="S466" s="165">
        <f t="shared" ca="1" si="189"/>
        <v>4</v>
      </c>
      <c r="T466" s="168">
        <f t="shared" ca="1" si="194"/>
        <v>0</v>
      </c>
      <c r="U466" s="168">
        <f t="shared" ca="1" si="195"/>
        <v>0.4</v>
      </c>
      <c r="V466" s="168">
        <f t="shared" ca="1" si="196"/>
        <v>0</v>
      </c>
      <c r="W466" s="168">
        <f t="shared" ca="1" si="197"/>
        <v>0.4</v>
      </c>
      <c r="X466" s="165">
        <f t="shared" si="190"/>
        <v>20</v>
      </c>
      <c r="Y466" s="165" t="str">
        <f t="shared" ca="1" si="198"/>
        <v>Jayden Caylor, 12 - Big Horn 2/16/2018</v>
      </c>
      <c r="Z466" s="165" t="str">
        <f t="shared" ca="1" si="199"/>
        <v>R</v>
      </c>
      <c r="AA466" s="225" t="str">
        <f>Season_Summary!$P$1</f>
        <v>2A BB</v>
      </c>
    </row>
    <row r="467" spans="1:27" x14ac:dyDescent="0.2">
      <c r="A467" s="165" t="str">
        <f t="shared" ca="1" si="191"/>
        <v>Clayton Louderback, 23</v>
      </c>
      <c r="B467" s="165" t="str">
        <f>Roster!$B$1</f>
        <v>Upton</v>
      </c>
      <c r="C467" s="165" t="str">
        <f t="shared" ca="1" si="192"/>
        <v>Big Horn</v>
      </c>
      <c r="D467" s="175">
        <f t="shared" ca="1" si="193"/>
        <v>43147</v>
      </c>
      <c r="E467" s="165">
        <f t="shared" ca="1" si="175"/>
        <v>1</v>
      </c>
      <c r="F467" s="165">
        <f t="shared" ca="1" si="176"/>
        <v>1</v>
      </c>
      <c r="G467" s="165">
        <f t="shared" ca="1" si="177"/>
        <v>3</v>
      </c>
      <c r="H467" s="165">
        <f t="shared" ca="1" si="178"/>
        <v>3</v>
      </c>
      <c r="I467" s="165">
        <f t="shared" ca="1" si="179"/>
        <v>8</v>
      </c>
      <c r="J467" s="165">
        <f t="shared" ca="1" si="180"/>
        <v>8</v>
      </c>
      <c r="K467" s="165">
        <f t="shared" ca="1" si="181"/>
        <v>10</v>
      </c>
      <c r="L467" s="165">
        <f t="shared" ca="1" si="182"/>
        <v>2</v>
      </c>
      <c r="M467" s="165">
        <f t="shared" ca="1" si="183"/>
        <v>6</v>
      </c>
      <c r="N467" s="165">
        <f t="shared" ca="1" si="184"/>
        <v>1</v>
      </c>
      <c r="O467" s="165">
        <f t="shared" ca="1" si="185"/>
        <v>1</v>
      </c>
      <c r="P467" s="165">
        <f t="shared" ca="1" si="186"/>
        <v>1</v>
      </c>
      <c r="Q467" s="165">
        <f t="shared" ca="1" si="187"/>
        <v>7</v>
      </c>
      <c r="R467" s="165">
        <f t="shared" ca="1" si="188"/>
        <v>2</v>
      </c>
      <c r="S467" s="165">
        <f t="shared" ca="1" si="189"/>
        <v>17</v>
      </c>
      <c r="T467" s="168">
        <f t="shared" ca="1" si="194"/>
        <v>0</v>
      </c>
      <c r="U467" s="168">
        <f t="shared" ca="1" si="195"/>
        <v>0.375</v>
      </c>
      <c r="V467" s="168">
        <f t="shared" ca="1" si="196"/>
        <v>0.8</v>
      </c>
      <c r="W467" s="168">
        <f t="shared" ca="1" si="197"/>
        <v>0.36363636363636365</v>
      </c>
      <c r="X467" s="165">
        <f t="shared" si="190"/>
        <v>20</v>
      </c>
      <c r="Y467" s="165" t="str">
        <f t="shared" ca="1" si="198"/>
        <v>Clayton Louderback, 23 - Big Horn 2/16/2018</v>
      </c>
      <c r="Z467" s="165" t="str">
        <f t="shared" ca="1" si="199"/>
        <v>R</v>
      </c>
      <c r="AA467" s="225" t="str">
        <f>Season_Summary!$P$1</f>
        <v>2A BB</v>
      </c>
    </row>
    <row r="468" spans="1:27" x14ac:dyDescent="0.2">
      <c r="A468" s="165" t="str">
        <f t="shared" ca="1" si="191"/>
        <v>Jess Claycomb, 10</v>
      </c>
      <c r="B468" s="165" t="str">
        <f>Roster!$B$1</f>
        <v>Upton</v>
      </c>
      <c r="C468" s="165" t="str">
        <f t="shared" ca="1" si="192"/>
        <v>Big Horn</v>
      </c>
      <c r="D468" s="175">
        <f t="shared" ca="1" si="193"/>
        <v>43147</v>
      </c>
      <c r="E468" s="165">
        <f t="shared" ca="1" si="175"/>
        <v>1</v>
      </c>
      <c r="F468" s="165">
        <f t="shared" ca="1" si="176"/>
        <v>0</v>
      </c>
      <c r="G468" s="165">
        <f t="shared" ca="1" si="177"/>
        <v>1</v>
      </c>
      <c r="H468" s="165">
        <f t="shared" ca="1" si="178"/>
        <v>1</v>
      </c>
      <c r="I468" s="165">
        <f t="shared" ca="1" si="179"/>
        <v>2</v>
      </c>
      <c r="J468" s="165">
        <f t="shared" ca="1" si="180"/>
        <v>2</v>
      </c>
      <c r="K468" s="165">
        <f t="shared" ca="1" si="181"/>
        <v>2</v>
      </c>
      <c r="L468" s="165">
        <f t="shared" ca="1" si="182"/>
        <v>2</v>
      </c>
      <c r="M468" s="165">
        <f t="shared" ca="1" si="183"/>
        <v>2</v>
      </c>
      <c r="N468" s="165">
        <f t="shared" ca="1" si="184"/>
        <v>0</v>
      </c>
      <c r="O468" s="165">
        <f t="shared" ca="1" si="185"/>
        <v>0</v>
      </c>
      <c r="P468" s="165">
        <f t="shared" ca="1" si="186"/>
        <v>0</v>
      </c>
      <c r="Q468" s="165">
        <f t="shared" ca="1" si="187"/>
        <v>1</v>
      </c>
      <c r="R468" s="165">
        <f t="shared" ca="1" si="188"/>
        <v>1</v>
      </c>
      <c r="S468" s="165">
        <f t="shared" ca="1" si="189"/>
        <v>4</v>
      </c>
      <c r="T468" s="168">
        <f t="shared" ca="1" si="194"/>
        <v>0</v>
      </c>
      <c r="U468" s="168">
        <f t="shared" ca="1" si="195"/>
        <v>0</v>
      </c>
      <c r="V468" s="168">
        <f t="shared" ca="1" si="196"/>
        <v>0</v>
      </c>
      <c r="W468" s="168">
        <f t="shared" ca="1" si="197"/>
        <v>0</v>
      </c>
      <c r="X468" s="165">
        <f t="shared" si="190"/>
        <v>20</v>
      </c>
      <c r="Y468" s="165" t="str">
        <f t="shared" ca="1" si="198"/>
        <v>Jess Claycomb, 10 - Big Horn 2/16/2018</v>
      </c>
      <c r="Z468" s="165" t="str">
        <f t="shared" ca="1" si="199"/>
        <v>R</v>
      </c>
      <c r="AA468" s="225" t="str">
        <f>Season_Summary!$P$1</f>
        <v>2A BB</v>
      </c>
    </row>
    <row r="469" spans="1:27" x14ac:dyDescent="0.2">
      <c r="A469" s="165" t="str">
        <f t="shared" ca="1" si="191"/>
        <v>Maxx Cowger, 4</v>
      </c>
      <c r="B469" s="165" t="str">
        <f>Roster!$B$1</f>
        <v>Upton</v>
      </c>
      <c r="C469" s="165" t="str">
        <f t="shared" ca="1" si="192"/>
        <v>Big Horn</v>
      </c>
      <c r="D469" s="175">
        <f t="shared" ca="1" si="193"/>
        <v>43147</v>
      </c>
      <c r="E469" s="165">
        <f t="shared" ca="1" si="175"/>
        <v>0</v>
      </c>
      <c r="F469" s="165">
        <f t="shared" ca="1" si="176"/>
        <v>0</v>
      </c>
      <c r="G469" s="165">
        <f t="shared" ca="1" si="177"/>
        <v>0</v>
      </c>
      <c r="H469" s="165">
        <f t="shared" ca="1" si="178"/>
        <v>0</v>
      </c>
      <c r="I469" s="165">
        <f t="shared" ca="1" si="179"/>
        <v>0</v>
      </c>
      <c r="J469" s="165">
        <f t="shared" ca="1" si="180"/>
        <v>0</v>
      </c>
      <c r="K469" s="165">
        <f t="shared" ca="1" si="181"/>
        <v>0</v>
      </c>
      <c r="L469" s="165">
        <f t="shared" ca="1" si="182"/>
        <v>0</v>
      </c>
      <c r="M469" s="165">
        <f t="shared" ca="1" si="183"/>
        <v>0</v>
      </c>
      <c r="N469" s="165">
        <f t="shared" ca="1" si="184"/>
        <v>0</v>
      </c>
      <c r="O469" s="165">
        <f t="shared" ca="1" si="185"/>
        <v>0</v>
      </c>
      <c r="P469" s="165">
        <f t="shared" ca="1" si="186"/>
        <v>0</v>
      </c>
      <c r="Q469" s="165">
        <f t="shared" ca="1" si="187"/>
        <v>0</v>
      </c>
      <c r="R469" s="165">
        <f t="shared" ca="1" si="188"/>
        <v>0</v>
      </c>
      <c r="S469" s="165" t="str">
        <f t="shared" ca="1" si="189"/>
        <v/>
      </c>
      <c r="T469" s="168">
        <f t="shared" ca="1" si="194"/>
        <v>0</v>
      </c>
      <c r="U469" s="168">
        <f t="shared" ca="1" si="195"/>
        <v>0</v>
      </c>
      <c r="V469" s="168">
        <f t="shared" ca="1" si="196"/>
        <v>0</v>
      </c>
      <c r="W469" s="168">
        <f t="shared" ca="1" si="197"/>
        <v>0</v>
      </c>
      <c r="X469" s="165">
        <f t="shared" si="190"/>
        <v>20</v>
      </c>
      <c r="Y469" s="165" t="str">
        <f t="shared" ca="1" si="198"/>
        <v>Maxx Cowger, 4 - Big Horn 2/16/2018</v>
      </c>
      <c r="Z469" s="165" t="str">
        <f t="shared" ca="1" si="199"/>
        <v>R</v>
      </c>
      <c r="AA469" s="225" t="str">
        <f>Season_Summary!$P$1</f>
        <v>2A BB</v>
      </c>
    </row>
    <row r="470" spans="1:27" x14ac:dyDescent="0.2">
      <c r="A470" s="165" t="str">
        <f t="shared" ca="1" si="191"/>
        <v>Brayden Bruce, 22</v>
      </c>
      <c r="B470" s="165" t="str">
        <f>Roster!$B$1</f>
        <v>Upton</v>
      </c>
      <c r="C470" s="165" t="str">
        <f t="shared" ca="1" si="192"/>
        <v>Big Horn</v>
      </c>
      <c r="D470" s="175">
        <f t="shared" ca="1" si="193"/>
        <v>43147</v>
      </c>
      <c r="E470" s="165">
        <f t="shared" ca="1" si="175"/>
        <v>1</v>
      </c>
      <c r="F470" s="165">
        <f t="shared" ca="1" si="176"/>
        <v>0</v>
      </c>
      <c r="G470" s="165">
        <f t="shared" ca="1" si="177"/>
        <v>1</v>
      </c>
      <c r="H470" s="165">
        <f t="shared" ca="1" si="178"/>
        <v>1</v>
      </c>
      <c r="I470" s="165">
        <f t="shared" ca="1" si="179"/>
        <v>1</v>
      </c>
      <c r="J470" s="165">
        <f t="shared" ca="1" si="180"/>
        <v>2</v>
      </c>
      <c r="K470" s="165">
        <f t="shared" ca="1" si="181"/>
        <v>2</v>
      </c>
      <c r="L470" s="165">
        <f t="shared" ca="1" si="182"/>
        <v>0</v>
      </c>
      <c r="M470" s="165">
        <f t="shared" ca="1" si="183"/>
        <v>1</v>
      </c>
      <c r="N470" s="165">
        <f t="shared" ca="1" si="184"/>
        <v>4</v>
      </c>
      <c r="O470" s="165">
        <f t="shared" ca="1" si="185"/>
        <v>0</v>
      </c>
      <c r="P470" s="165">
        <f t="shared" ca="1" si="186"/>
        <v>0</v>
      </c>
      <c r="Q470" s="165">
        <f t="shared" ca="1" si="187"/>
        <v>0</v>
      </c>
      <c r="R470" s="165">
        <f t="shared" ca="1" si="188"/>
        <v>0</v>
      </c>
      <c r="S470" s="165">
        <f t="shared" ca="1" si="189"/>
        <v>4</v>
      </c>
      <c r="T470" s="168">
        <f t="shared" ca="1" si="194"/>
        <v>0</v>
      </c>
      <c r="U470" s="168">
        <f t="shared" ca="1" si="195"/>
        <v>0</v>
      </c>
      <c r="V470" s="168">
        <f t="shared" ca="1" si="196"/>
        <v>0</v>
      </c>
      <c r="W470" s="168">
        <f t="shared" ca="1" si="197"/>
        <v>0</v>
      </c>
      <c r="X470" s="165">
        <f t="shared" si="190"/>
        <v>20</v>
      </c>
      <c r="Y470" s="165" t="str">
        <f t="shared" ca="1" si="198"/>
        <v>Brayden Bruce, 22 - Big Horn 2/16/2018</v>
      </c>
      <c r="Z470" s="165" t="str">
        <f t="shared" ca="1" si="199"/>
        <v>R</v>
      </c>
      <c r="AA470" s="225" t="str">
        <f>Season_Summary!$P$1</f>
        <v>2A BB</v>
      </c>
    </row>
    <row r="471" spans="1:27" x14ac:dyDescent="0.2">
      <c r="A471" s="165" t="str">
        <f t="shared" ca="1" si="191"/>
        <v>Jo Bishop, 30</v>
      </c>
      <c r="B471" s="165" t="str">
        <f>Roster!$B$1</f>
        <v>Upton</v>
      </c>
      <c r="C471" s="165" t="str">
        <f t="shared" ca="1" si="192"/>
        <v>Big Horn</v>
      </c>
      <c r="D471" s="175">
        <f t="shared" ca="1" si="193"/>
        <v>43147</v>
      </c>
      <c r="E471" s="165">
        <f t="shared" ca="1" si="175"/>
        <v>0</v>
      </c>
      <c r="F471" s="165">
        <f t="shared" ca="1" si="176"/>
        <v>0</v>
      </c>
      <c r="G471" s="165">
        <f t="shared" ca="1" si="177"/>
        <v>0</v>
      </c>
      <c r="H471" s="165">
        <f t="shared" ca="1" si="178"/>
        <v>0</v>
      </c>
      <c r="I471" s="165">
        <f t="shared" ca="1" si="179"/>
        <v>0</v>
      </c>
      <c r="J471" s="165">
        <f t="shared" ca="1" si="180"/>
        <v>0</v>
      </c>
      <c r="K471" s="165">
        <f t="shared" ca="1" si="181"/>
        <v>0</v>
      </c>
      <c r="L471" s="165">
        <f t="shared" ca="1" si="182"/>
        <v>0</v>
      </c>
      <c r="M471" s="165">
        <f t="shared" ca="1" si="183"/>
        <v>0</v>
      </c>
      <c r="N471" s="165">
        <f t="shared" ca="1" si="184"/>
        <v>0</v>
      </c>
      <c r="O471" s="165">
        <f t="shared" ca="1" si="185"/>
        <v>0</v>
      </c>
      <c r="P471" s="165">
        <f t="shared" ca="1" si="186"/>
        <v>0</v>
      </c>
      <c r="Q471" s="165">
        <f t="shared" ca="1" si="187"/>
        <v>0</v>
      </c>
      <c r="R471" s="165">
        <f t="shared" ca="1" si="188"/>
        <v>0</v>
      </c>
      <c r="S471" s="165" t="str">
        <f t="shared" ca="1" si="189"/>
        <v/>
      </c>
      <c r="T471" s="168">
        <f t="shared" ca="1" si="194"/>
        <v>0</v>
      </c>
      <c r="U471" s="168">
        <f t="shared" ca="1" si="195"/>
        <v>0</v>
      </c>
      <c r="V471" s="168">
        <f t="shared" ca="1" si="196"/>
        <v>0</v>
      </c>
      <c r="W471" s="168">
        <f t="shared" ca="1" si="197"/>
        <v>0</v>
      </c>
      <c r="X471" s="165">
        <f t="shared" si="190"/>
        <v>20</v>
      </c>
      <c r="Y471" s="165" t="str">
        <f t="shared" ca="1" si="198"/>
        <v>Jo Bishop, 30 - Big Horn 2/16/2018</v>
      </c>
      <c r="Z471" s="165" t="str">
        <f t="shared" ca="1" si="199"/>
        <v>R</v>
      </c>
      <c r="AA471" s="225" t="str">
        <f>Season_Summary!$P$1</f>
        <v>2A BB</v>
      </c>
    </row>
    <row r="472" spans="1:27" x14ac:dyDescent="0.2">
      <c r="A472" s="165" t="str">
        <f t="shared" ca="1" si="191"/>
        <v>Nolan Turner, 33</v>
      </c>
      <c r="B472" s="165" t="str">
        <f>Roster!$B$1</f>
        <v>Upton</v>
      </c>
      <c r="C472" s="165" t="str">
        <f t="shared" ca="1" si="192"/>
        <v>Big Horn</v>
      </c>
      <c r="D472" s="175">
        <f t="shared" ca="1" si="193"/>
        <v>43147</v>
      </c>
      <c r="E472" s="165">
        <f t="shared" ca="1" si="175"/>
        <v>0</v>
      </c>
      <c r="F472" s="165">
        <f t="shared" ca="1" si="176"/>
        <v>0</v>
      </c>
      <c r="G472" s="165">
        <f t="shared" ca="1" si="177"/>
        <v>0</v>
      </c>
      <c r="H472" s="165">
        <f t="shared" ca="1" si="178"/>
        <v>0</v>
      </c>
      <c r="I472" s="165">
        <f t="shared" ca="1" si="179"/>
        <v>0</v>
      </c>
      <c r="J472" s="165">
        <f t="shared" ca="1" si="180"/>
        <v>0</v>
      </c>
      <c r="K472" s="165">
        <f t="shared" ca="1" si="181"/>
        <v>0</v>
      </c>
      <c r="L472" s="165">
        <f t="shared" ca="1" si="182"/>
        <v>0</v>
      </c>
      <c r="M472" s="165">
        <f t="shared" ca="1" si="183"/>
        <v>0</v>
      </c>
      <c r="N472" s="165">
        <f t="shared" ca="1" si="184"/>
        <v>0</v>
      </c>
      <c r="O472" s="165">
        <f t="shared" ca="1" si="185"/>
        <v>0</v>
      </c>
      <c r="P472" s="165">
        <f t="shared" ca="1" si="186"/>
        <v>0</v>
      </c>
      <c r="Q472" s="165">
        <f t="shared" ca="1" si="187"/>
        <v>0</v>
      </c>
      <c r="R472" s="165">
        <f t="shared" ca="1" si="188"/>
        <v>0</v>
      </c>
      <c r="S472" s="165" t="str">
        <f t="shared" ca="1" si="189"/>
        <v/>
      </c>
      <c r="T472" s="168">
        <f t="shared" ca="1" si="194"/>
        <v>0</v>
      </c>
      <c r="U472" s="168">
        <f t="shared" ca="1" si="195"/>
        <v>0</v>
      </c>
      <c r="V472" s="168">
        <f t="shared" ca="1" si="196"/>
        <v>0</v>
      </c>
      <c r="W472" s="168">
        <f t="shared" ca="1" si="197"/>
        <v>0</v>
      </c>
      <c r="X472" s="165">
        <f t="shared" si="190"/>
        <v>20</v>
      </c>
      <c r="Y472" s="165" t="str">
        <f t="shared" ca="1" si="198"/>
        <v>Nolan Turner, 33 - Big Horn 2/16/2018</v>
      </c>
      <c r="Z472" s="165" t="str">
        <f t="shared" ca="1" si="199"/>
        <v>R</v>
      </c>
      <c r="AA472" s="225" t="str">
        <f>Season_Summary!$P$1</f>
        <v>2A BB</v>
      </c>
    </row>
    <row r="473" spans="1:27" x14ac:dyDescent="0.2">
      <c r="A473" s="165" t="str">
        <f t="shared" ca="1" si="191"/>
        <v>Robert Crawford, 32</v>
      </c>
      <c r="B473" s="165" t="str">
        <f>Roster!$B$1</f>
        <v>Upton</v>
      </c>
      <c r="C473" s="165" t="str">
        <f t="shared" ca="1" si="192"/>
        <v>Big Horn</v>
      </c>
      <c r="D473" s="175">
        <f t="shared" ca="1" si="193"/>
        <v>43147</v>
      </c>
      <c r="E473" s="165">
        <f t="shared" ca="1" si="175"/>
        <v>0</v>
      </c>
      <c r="F473" s="165">
        <f t="shared" ca="1" si="176"/>
        <v>0</v>
      </c>
      <c r="G473" s="165">
        <f t="shared" ca="1" si="177"/>
        <v>0</v>
      </c>
      <c r="H473" s="165">
        <f t="shared" ca="1" si="178"/>
        <v>0</v>
      </c>
      <c r="I473" s="165">
        <f t="shared" ca="1" si="179"/>
        <v>0</v>
      </c>
      <c r="J473" s="165">
        <f t="shared" ca="1" si="180"/>
        <v>0</v>
      </c>
      <c r="K473" s="165">
        <f t="shared" ca="1" si="181"/>
        <v>0</v>
      </c>
      <c r="L473" s="165">
        <f t="shared" ca="1" si="182"/>
        <v>0</v>
      </c>
      <c r="M473" s="165">
        <f t="shared" ca="1" si="183"/>
        <v>0</v>
      </c>
      <c r="N473" s="165">
        <f t="shared" ca="1" si="184"/>
        <v>0</v>
      </c>
      <c r="O473" s="165">
        <f t="shared" ca="1" si="185"/>
        <v>0</v>
      </c>
      <c r="P473" s="165">
        <f t="shared" ca="1" si="186"/>
        <v>0</v>
      </c>
      <c r="Q473" s="165">
        <f t="shared" ca="1" si="187"/>
        <v>0</v>
      </c>
      <c r="R473" s="165">
        <f t="shared" ca="1" si="188"/>
        <v>0</v>
      </c>
      <c r="S473" s="165" t="str">
        <f t="shared" ca="1" si="189"/>
        <v/>
      </c>
      <c r="T473" s="168">
        <f t="shared" ca="1" si="194"/>
        <v>0</v>
      </c>
      <c r="U473" s="168">
        <f t="shared" ca="1" si="195"/>
        <v>0</v>
      </c>
      <c r="V473" s="168">
        <f t="shared" ca="1" si="196"/>
        <v>0</v>
      </c>
      <c r="W473" s="168">
        <f t="shared" ca="1" si="197"/>
        <v>0</v>
      </c>
      <c r="X473" s="165">
        <f t="shared" si="190"/>
        <v>20</v>
      </c>
      <c r="Y473" s="165" t="str">
        <f t="shared" ca="1" si="198"/>
        <v>Robert Crawford, 32 - Big Horn 2/16/2018</v>
      </c>
      <c r="Z473" s="165" t="str">
        <f t="shared" ca="1" si="199"/>
        <v>R</v>
      </c>
      <c r="AA473" s="225" t="str">
        <f>Season_Summary!$P$1</f>
        <v>2A BB</v>
      </c>
    </row>
    <row r="474" spans="1:27" x14ac:dyDescent="0.2">
      <c r="A474" s="165" t="str">
        <f t="shared" ca="1" si="191"/>
        <v>Jace Bruce, 40</v>
      </c>
      <c r="B474" s="165" t="str">
        <f>Roster!$B$1</f>
        <v>Upton</v>
      </c>
      <c r="C474" s="165" t="str">
        <f t="shared" ca="1" si="192"/>
        <v>Big Horn</v>
      </c>
      <c r="D474" s="175">
        <f t="shared" ca="1" si="193"/>
        <v>43147</v>
      </c>
      <c r="E474" s="165">
        <f t="shared" ca="1" si="175"/>
        <v>0</v>
      </c>
      <c r="F474" s="165">
        <f t="shared" ca="1" si="176"/>
        <v>0</v>
      </c>
      <c r="G474" s="165">
        <f t="shared" ca="1" si="177"/>
        <v>0</v>
      </c>
      <c r="H474" s="165">
        <f t="shared" ca="1" si="178"/>
        <v>0</v>
      </c>
      <c r="I474" s="165">
        <f t="shared" ca="1" si="179"/>
        <v>0</v>
      </c>
      <c r="J474" s="165">
        <f t="shared" ca="1" si="180"/>
        <v>0</v>
      </c>
      <c r="K474" s="165">
        <f t="shared" ca="1" si="181"/>
        <v>0</v>
      </c>
      <c r="L474" s="165">
        <f t="shared" ca="1" si="182"/>
        <v>0</v>
      </c>
      <c r="M474" s="165">
        <f t="shared" ca="1" si="183"/>
        <v>0</v>
      </c>
      <c r="N474" s="165">
        <f t="shared" ca="1" si="184"/>
        <v>0</v>
      </c>
      <c r="O474" s="165">
        <f t="shared" ca="1" si="185"/>
        <v>0</v>
      </c>
      <c r="P474" s="165">
        <f t="shared" ca="1" si="186"/>
        <v>0</v>
      </c>
      <c r="Q474" s="165">
        <f t="shared" ca="1" si="187"/>
        <v>0</v>
      </c>
      <c r="R474" s="165">
        <f t="shared" ca="1" si="188"/>
        <v>0</v>
      </c>
      <c r="S474" s="165" t="str">
        <f t="shared" ca="1" si="189"/>
        <v/>
      </c>
      <c r="T474" s="168">
        <f t="shared" ca="1" si="194"/>
        <v>0</v>
      </c>
      <c r="U474" s="168">
        <f t="shared" ca="1" si="195"/>
        <v>0</v>
      </c>
      <c r="V474" s="168">
        <f t="shared" ca="1" si="196"/>
        <v>0</v>
      </c>
      <c r="W474" s="168">
        <f t="shared" ca="1" si="197"/>
        <v>0</v>
      </c>
      <c r="X474" s="165">
        <f t="shared" si="190"/>
        <v>20</v>
      </c>
      <c r="Y474" s="165" t="str">
        <f t="shared" ca="1" si="198"/>
        <v>Jace Bruce, 40 - Big Horn 2/16/2018</v>
      </c>
      <c r="Z474" s="165" t="str">
        <f t="shared" ca="1" si="199"/>
        <v>R</v>
      </c>
      <c r="AA474" s="225" t="str">
        <f>Season_Summary!$P$1</f>
        <v>2A BB</v>
      </c>
    </row>
    <row r="475" spans="1:27" x14ac:dyDescent="0.2">
      <c r="A475" s="165" t="str">
        <f t="shared" ca="1" si="191"/>
        <v>Ethan Mills, 2</v>
      </c>
      <c r="B475" s="165" t="str">
        <f>Roster!$B$1</f>
        <v>Upton</v>
      </c>
      <c r="C475" s="165" t="str">
        <f t="shared" ca="1" si="192"/>
        <v>Big Horn</v>
      </c>
      <c r="D475" s="175">
        <f t="shared" ca="1" si="193"/>
        <v>43147</v>
      </c>
      <c r="E475" s="165">
        <f t="shared" ca="1" si="175"/>
        <v>0</v>
      </c>
      <c r="F475" s="165">
        <f t="shared" ca="1" si="176"/>
        <v>0</v>
      </c>
      <c r="G475" s="165">
        <f t="shared" ca="1" si="177"/>
        <v>0</v>
      </c>
      <c r="H475" s="165">
        <f t="shared" ca="1" si="178"/>
        <v>0</v>
      </c>
      <c r="I475" s="165">
        <f t="shared" ca="1" si="179"/>
        <v>0</v>
      </c>
      <c r="J475" s="165">
        <f t="shared" ca="1" si="180"/>
        <v>0</v>
      </c>
      <c r="K475" s="165">
        <f t="shared" ca="1" si="181"/>
        <v>0</v>
      </c>
      <c r="L475" s="165">
        <f t="shared" ca="1" si="182"/>
        <v>0</v>
      </c>
      <c r="M475" s="165">
        <f t="shared" ca="1" si="183"/>
        <v>0</v>
      </c>
      <c r="N475" s="165">
        <f t="shared" ca="1" si="184"/>
        <v>0</v>
      </c>
      <c r="O475" s="165">
        <f t="shared" ca="1" si="185"/>
        <v>0</v>
      </c>
      <c r="P475" s="165">
        <f t="shared" ca="1" si="186"/>
        <v>0</v>
      </c>
      <c r="Q475" s="165">
        <f t="shared" ca="1" si="187"/>
        <v>0</v>
      </c>
      <c r="R475" s="165">
        <f t="shared" ca="1" si="188"/>
        <v>0</v>
      </c>
      <c r="S475" s="165" t="str">
        <f t="shared" ca="1" si="189"/>
        <v/>
      </c>
      <c r="T475" s="168">
        <f t="shared" ca="1" si="194"/>
        <v>0</v>
      </c>
      <c r="U475" s="168">
        <f t="shared" ca="1" si="195"/>
        <v>0</v>
      </c>
      <c r="V475" s="168">
        <f t="shared" ca="1" si="196"/>
        <v>0</v>
      </c>
      <c r="W475" s="168">
        <f t="shared" ca="1" si="197"/>
        <v>0</v>
      </c>
      <c r="X475" s="165">
        <f t="shared" si="190"/>
        <v>20</v>
      </c>
      <c r="Y475" s="165" t="str">
        <f t="shared" ca="1" si="198"/>
        <v>Ethan Mills, 2 - Big Horn 2/16/2018</v>
      </c>
      <c r="Z475" s="165" t="str">
        <f t="shared" ca="1" si="199"/>
        <v>R</v>
      </c>
      <c r="AA475" s="225" t="str">
        <f>Season_Summary!$P$1</f>
        <v>2A BB</v>
      </c>
    </row>
    <row r="476" spans="1:27" x14ac:dyDescent="0.2">
      <c r="A476" s="165" t="str">
        <f t="shared" ca="1" si="191"/>
        <v>Bridger Alishouse, 2</v>
      </c>
      <c r="B476" s="165" t="str">
        <f>Roster!$B$1</f>
        <v>Upton</v>
      </c>
      <c r="C476" s="165" t="str">
        <f t="shared" ca="1" si="192"/>
        <v>Big Horn</v>
      </c>
      <c r="D476" s="175">
        <f t="shared" ca="1" si="193"/>
        <v>43147</v>
      </c>
      <c r="E476" s="165">
        <f t="shared" ca="1" si="175"/>
        <v>0</v>
      </c>
      <c r="F476" s="165">
        <f t="shared" ca="1" si="176"/>
        <v>0</v>
      </c>
      <c r="G476" s="165">
        <f t="shared" ca="1" si="177"/>
        <v>0</v>
      </c>
      <c r="H476" s="165">
        <f t="shared" ca="1" si="178"/>
        <v>0</v>
      </c>
      <c r="I476" s="165">
        <f t="shared" ca="1" si="179"/>
        <v>0</v>
      </c>
      <c r="J476" s="165">
        <f t="shared" ca="1" si="180"/>
        <v>0</v>
      </c>
      <c r="K476" s="165">
        <f t="shared" ca="1" si="181"/>
        <v>0</v>
      </c>
      <c r="L476" s="165">
        <f t="shared" ca="1" si="182"/>
        <v>0</v>
      </c>
      <c r="M476" s="165">
        <f t="shared" ca="1" si="183"/>
        <v>0</v>
      </c>
      <c r="N476" s="165">
        <f t="shared" ca="1" si="184"/>
        <v>0</v>
      </c>
      <c r="O476" s="165">
        <f t="shared" ca="1" si="185"/>
        <v>0</v>
      </c>
      <c r="P476" s="165">
        <f t="shared" ca="1" si="186"/>
        <v>0</v>
      </c>
      <c r="Q476" s="165">
        <f t="shared" ca="1" si="187"/>
        <v>0</v>
      </c>
      <c r="R476" s="165">
        <f t="shared" ca="1" si="188"/>
        <v>0</v>
      </c>
      <c r="S476" s="165" t="str">
        <f t="shared" ca="1" si="189"/>
        <v/>
      </c>
      <c r="T476" s="168">
        <f t="shared" ca="1" si="194"/>
        <v>0</v>
      </c>
      <c r="U476" s="168">
        <f t="shared" ca="1" si="195"/>
        <v>0</v>
      </c>
      <c r="V476" s="168">
        <f t="shared" ca="1" si="196"/>
        <v>0</v>
      </c>
      <c r="W476" s="168">
        <f t="shared" ca="1" si="197"/>
        <v>0</v>
      </c>
      <c r="X476" s="165">
        <f t="shared" si="190"/>
        <v>20</v>
      </c>
      <c r="Y476" s="165" t="str">
        <f t="shared" ca="1" si="198"/>
        <v>Bridger Alishouse, 2 - Big Horn 2/16/2018</v>
      </c>
      <c r="Z476" s="165" t="str">
        <f t="shared" ca="1" si="199"/>
        <v>R</v>
      </c>
      <c r="AA476" s="225" t="str">
        <f>Season_Summary!$P$1</f>
        <v>2A BB</v>
      </c>
    </row>
    <row r="477" spans="1:27" x14ac:dyDescent="0.2">
      <c r="A477" s="165" t="str">
        <f t="shared" ca="1" si="191"/>
        <v>Landon Keever, 4</v>
      </c>
      <c r="B477" s="165" t="str">
        <f>Roster!$B$1</f>
        <v>Upton</v>
      </c>
      <c r="C477" s="165" t="str">
        <f t="shared" ca="1" si="192"/>
        <v>Big Horn</v>
      </c>
      <c r="D477" s="175">
        <f t="shared" ca="1" si="193"/>
        <v>43147</v>
      </c>
      <c r="E477" s="165">
        <f t="shared" ca="1" si="175"/>
        <v>0</v>
      </c>
      <c r="F477" s="165">
        <f t="shared" ca="1" si="176"/>
        <v>0</v>
      </c>
      <c r="G477" s="165">
        <f t="shared" ca="1" si="177"/>
        <v>0</v>
      </c>
      <c r="H477" s="165">
        <f t="shared" ca="1" si="178"/>
        <v>0</v>
      </c>
      <c r="I477" s="165">
        <f t="shared" ca="1" si="179"/>
        <v>0</v>
      </c>
      <c r="J477" s="165">
        <f t="shared" ca="1" si="180"/>
        <v>0</v>
      </c>
      <c r="K477" s="165">
        <f t="shared" ca="1" si="181"/>
        <v>0</v>
      </c>
      <c r="L477" s="165">
        <f t="shared" ca="1" si="182"/>
        <v>0</v>
      </c>
      <c r="M477" s="165">
        <f t="shared" ca="1" si="183"/>
        <v>0</v>
      </c>
      <c r="N477" s="165">
        <f t="shared" ca="1" si="184"/>
        <v>0</v>
      </c>
      <c r="O477" s="165">
        <f t="shared" ca="1" si="185"/>
        <v>0</v>
      </c>
      <c r="P477" s="165">
        <f t="shared" ca="1" si="186"/>
        <v>0</v>
      </c>
      <c r="Q477" s="165">
        <f t="shared" ca="1" si="187"/>
        <v>0</v>
      </c>
      <c r="R477" s="165">
        <f t="shared" ca="1" si="188"/>
        <v>0</v>
      </c>
      <c r="S477" s="165" t="str">
        <f t="shared" ca="1" si="189"/>
        <v/>
      </c>
      <c r="T477" s="168">
        <f t="shared" ca="1" si="194"/>
        <v>0</v>
      </c>
      <c r="U477" s="168">
        <f t="shared" ca="1" si="195"/>
        <v>0</v>
      </c>
      <c r="V477" s="168">
        <f t="shared" ca="1" si="196"/>
        <v>0</v>
      </c>
      <c r="W477" s="168">
        <f t="shared" ca="1" si="197"/>
        <v>0</v>
      </c>
      <c r="X477" s="165">
        <f t="shared" si="190"/>
        <v>20</v>
      </c>
      <c r="Y477" s="165" t="str">
        <f t="shared" ca="1" si="198"/>
        <v>Landon Keever, 4 - Big Horn 2/16/2018</v>
      </c>
      <c r="Z477" s="165" t="str">
        <f t="shared" ca="1" si="199"/>
        <v>R</v>
      </c>
      <c r="AA477" s="225" t="str">
        <f>Season_Summary!$P$1</f>
        <v>2A BB</v>
      </c>
    </row>
    <row r="478" spans="1:27" x14ac:dyDescent="0.2">
      <c r="A478" s="165" t="str">
        <f t="shared" ca="1" si="191"/>
        <v>DJ Till, 4</v>
      </c>
      <c r="B478" s="165" t="str">
        <f>Roster!$B$1</f>
        <v>Upton</v>
      </c>
      <c r="C478" s="165" t="str">
        <f t="shared" ca="1" si="192"/>
        <v>Big Horn</v>
      </c>
      <c r="D478" s="175">
        <f t="shared" ca="1" si="193"/>
        <v>43147</v>
      </c>
      <c r="E478" s="165">
        <f t="shared" ca="1" si="175"/>
        <v>0</v>
      </c>
      <c r="F478" s="165">
        <f t="shared" ca="1" si="176"/>
        <v>0</v>
      </c>
      <c r="G478" s="165">
        <f t="shared" ca="1" si="177"/>
        <v>0</v>
      </c>
      <c r="H478" s="165">
        <f t="shared" ca="1" si="178"/>
        <v>0</v>
      </c>
      <c r="I478" s="165">
        <f t="shared" ca="1" si="179"/>
        <v>0</v>
      </c>
      <c r="J478" s="165">
        <f t="shared" ca="1" si="180"/>
        <v>0</v>
      </c>
      <c r="K478" s="165">
        <f t="shared" ca="1" si="181"/>
        <v>0</v>
      </c>
      <c r="L478" s="165">
        <f t="shared" ca="1" si="182"/>
        <v>0</v>
      </c>
      <c r="M478" s="165">
        <f t="shared" ca="1" si="183"/>
        <v>0</v>
      </c>
      <c r="N478" s="165">
        <f t="shared" ca="1" si="184"/>
        <v>0</v>
      </c>
      <c r="O478" s="165">
        <f t="shared" ca="1" si="185"/>
        <v>0</v>
      </c>
      <c r="P478" s="165">
        <f t="shared" ca="1" si="186"/>
        <v>0</v>
      </c>
      <c r="Q478" s="165">
        <f t="shared" ca="1" si="187"/>
        <v>0</v>
      </c>
      <c r="R478" s="165">
        <f t="shared" ca="1" si="188"/>
        <v>0</v>
      </c>
      <c r="S478" s="165" t="str">
        <f t="shared" ca="1" si="189"/>
        <v/>
      </c>
      <c r="T478" s="168">
        <f t="shared" ca="1" si="194"/>
        <v>0</v>
      </c>
      <c r="U478" s="168">
        <f t="shared" ca="1" si="195"/>
        <v>0</v>
      </c>
      <c r="V478" s="168">
        <f t="shared" ca="1" si="196"/>
        <v>0</v>
      </c>
      <c r="W478" s="168">
        <f t="shared" ca="1" si="197"/>
        <v>0</v>
      </c>
      <c r="X478" s="165">
        <f t="shared" si="190"/>
        <v>20</v>
      </c>
      <c r="Y478" s="165" t="str">
        <f t="shared" ca="1" si="198"/>
        <v>DJ Till, 4 - Big Horn 2/16/2018</v>
      </c>
      <c r="Z478" s="165" t="str">
        <f t="shared" ca="1" si="199"/>
        <v>R</v>
      </c>
      <c r="AA478" s="225" t="str">
        <f>Season_Summary!$P$1</f>
        <v>2A BB</v>
      </c>
    </row>
    <row r="479" spans="1:27" x14ac:dyDescent="0.2">
      <c r="A479" s="165" t="str">
        <f t="shared" ca="1" si="191"/>
        <v xml:space="preserve">, </v>
      </c>
      <c r="B479" s="165" t="str">
        <f>Roster!$B$1</f>
        <v>Upton</v>
      </c>
      <c r="C479" s="165" t="str">
        <f t="shared" ca="1" si="192"/>
        <v>Big Horn</v>
      </c>
      <c r="D479" s="175">
        <f t="shared" ca="1" si="193"/>
        <v>43147</v>
      </c>
      <c r="E479" s="165">
        <f t="shared" ca="1" si="175"/>
        <v>0</v>
      </c>
      <c r="F479" s="165">
        <f t="shared" ca="1" si="176"/>
        <v>0</v>
      </c>
      <c r="G479" s="165">
        <f t="shared" ca="1" si="177"/>
        <v>0</v>
      </c>
      <c r="H479" s="165">
        <f t="shared" ca="1" si="178"/>
        <v>0</v>
      </c>
      <c r="I479" s="165">
        <f t="shared" ca="1" si="179"/>
        <v>0</v>
      </c>
      <c r="J479" s="165">
        <f t="shared" ca="1" si="180"/>
        <v>0</v>
      </c>
      <c r="K479" s="165">
        <f t="shared" ca="1" si="181"/>
        <v>0</v>
      </c>
      <c r="L479" s="165">
        <f t="shared" ca="1" si="182"/>
        <v>0</v>
      </c>
      <c r="M479" s="165">
        <f t="shared" ca="1" si="183"/>
        <v>0</v>
      </c>
      <c r="N479" s="165">
        <f t="shared" ca="1" si="184"/>
        <v>0</v>
      </c>
      <c r="O479" s="165">
        <f t="shared" ca="1" si="185"/>
        <v>0</v>
      </c>
      <c r="P479" s="165">
        <f t="shared" ca="1" si="186"/>
        <v>0</v>
      </c>
      <c r="Q479" s="165">
        <f t="shared" ca="1" si="187"/>
        <v>0</v>
      </c>
      <c r="R479" s="165">
        <f t="shared" ca="1" si="188"/>
        <v>0</v>
      </c>
      <c r="S479" s="165" t="str">
        <f t="shared" ca="1" si="189"/>
        <v/>
      </c>
      <c r="T479" s="168">
        <f t="shared" ca="1" si="194"/>
        <v>0</v>
      </c>
      <c r="U479" s="168">
        <f t="shared" ca="1" si="195"/>
        <v>0</v>
      </c>
      <c r="V479" s="168">
        <f t="shared" ca="1" si="196"/>
        <v>0</v>
      </c>
      <c r="W479" s="168">
        <f t="shared" ca="1" si="197"/>
        <v>0</v>
      </c>
      <c r="X479" s="165">
        <f t="shared" si="190"/>
        <v>20</v>
      </c>
      <c r="Y479" s="165" t="str">
        <f t="shared" ca="1" si="198"/>
        <v>,  - Big Horn 2/16/2018</v>
      </c>
      <c r="Z479" s="165" t="str">
        <f t="shared" ca="1" si="199"/>
        <v>R</v>
      </c>
      <c r="AA479" s="225" t="str">
        <f>Season_Summary!$P$1</f>
        <v>2A BB</v>
      </c>
    </row>
    <row r="480" spans="1:27" x14ac:dyDescent="0.2">
      <c r="A480" s="165" t="str">
        <f t="shared" ca="1" si="191"/>
        <v xml:space="preserve">, </v>
      </c>
      <c r="B480" s="165" t="str">
        <f>Roster!$B$1</f>
        <v>Upton</v>
      </c>
      <c r="C480" s="165" t="str">
        <f t="shared" ca="1" si="192"/>
        <v>Big Horn</v>
      </c>
      <c r="D480" s="175">
        <f t="shared" ca="1" si="193"/>
        <v>43147</v>
      </c>
      <c r="E480" s="165">
        <f t="shared" ca="1" si="175"/>
        <v>0</v>
      </c>
      <c r="F480" s="165">
        <f t="shared" ca="1" si="176"/>
        <v>0</v>
      </c>
      <c r="G480" s="165">
        <f t="shared" ca="1" si="177"/>
        <v>0</v>
      </c>
      <c r="H480" s="165">
        <f t="shared" ca="1" si="178"/>
        <v>0</v>
      </c>
      <c r="I480" s="165">
        <f t="shared" ca="1" si="179"/>
        <v>0</v>
      </c>
      <c r="J480" s="165">
        <f t="shared" ca="1" si="180"/>
        <v>0</v>
      </c>
      <c r="K480" s="165">
        <f t="shared" ca="1" si="181"/>
        <v>0</v>
      </c>
      <c r="L480" s="165">
        <f t="shared" ca="1" si="182"/>
        <v>0</v>
      </c>
      <c r="M480" s="165">
        <f t="shared" ca="1" si="183"/>
        <v>0</v>
      </c>
      <c r="N480" s="165">
        <f t="shared" ca="1" si="184"/>
        <v>0</v>
      </c>
      <c r="O480" s="165">
        <f t="shared" ca="1" si="185"/>
        <v>0</v>
      </c>
      <c r="P480" s="165">
        <f t="shared" ca="1" si="186"/>
        <v>0</v>
      </c>
      <c r="Q480" s="165">
        <f t="shared" ca="1" si="187"/>
        <v>0</v>
      </c>
      <c r="R480" s="165">
        <f t="shared" ca="1" si="188"/>
        <v>0</v>
      </c>
      <c r="S480" s="165" t="str">
        <f t="shared" ca="1" si="189"/>
        <v/>
      </c>
      <c r="T480" s="168">
        <f t="shared" ca="1" si="194"/>
        <v>0</v>
      </c>
      <c r="U480" s="168">
        <f t="shared" ca="1" si="195"/>
        <v>0</v>
      </c>
      <c r="V480" s="168">
        <f t="shared" ca="1" si="196"/>
        <v>0</v>
      </c>
      <c r="W480" s="168">
        <f t="shared" ca="1" si="197"/>
        <v>0</v>
      </c>
      <c r="X480" s="165">
        <f t="shared" si="190"/>
        <v>20</v>
      </c>
      <c r="Y480" s="165" t="str">
        <f t="shared" ca="1" si="198"/>
        <v>,  - Big Horn 2/16/2018</v>
      </c>
      <c r="Z480" s="165" t="str">
        <f t="shared" ca="1" si="199"/>
        <v>R</v>
      </c>
      <c r="AA480" s="225" t="str">
        <f>Season_Summary!$P$1</f>
        <v>2A BB</v>
      </c>
    </row>
    <row r="481" spans="1:27" x14ac:dyDescent="0.2">
      <c r="A481" s="165" t="str">
        <f t="shared" ca="1" si="191"/>
        <v xml:space="preserve">, </v>
      </c>
      <c r="B481" s="165" t="str">
        <f>Roster!$B$1</f>
        <v>Upton</v>
      </c>
      <c r="C481" s="165" t="str">
        <f t="shared" ca="1" si="192"/>
        <v>Big Horn</v>
      </c>
      <c r="D481" s="175">
        <f t="shared" ca="1" si="193"/>
        <v>43147</v>
      </c>
      <c r="E481" s="165">
        <f t="shared" ca="1" si="175"/>
        <v>0</v>
      </c>
      <c r="F481" s="165">
        <f t="shared" ca="1" si="176"/>
        <v>0</v>
      </c>
      <c r="G481" s="165">
        <f t="shared" ca="1" si="177"/>
        <v>0</v>
      </c>
      <c r="H481" s="165">
        <f t="shared" ca="1" si="178"/>
        <v>0</v>
      </c>
      <c r="I481" s="165">
        <f t="shared" ca="1" si="179"/>
        <v>0</v>
      </c>
      <c r="J481" s="165">
        <f t="shared" ca="1" si="180"/>
        <v>0</v>
      </c>
      <c r="K481" s="165">
        <f t="shared" ca="1" si="181"/>
        <v>0</v>
      </c>
      <c r="L481" s="165">
        <f t="shared" ca="1" si="182"/>
        <v>0</v>
      </c>
      <c r="M481" s="165">
        <f t="shared" ca="1" si="183"/>
        <v>0</v>
      </c>
      <c r="N481" s="165">
        <f t="shared" ca="1" si="184"/>
        <v>0</v>
      </c>
      <c r="O481" s="165">
        <f t="shared" ca="1" si="185"/>
        <v>0</v>
      </c>
      <c r="P481" s="165">
        <f t="shared" ca="1" si="186"/>
        <v>0</v>
      </c>
      <c r="Q481" s="165">
        <f t="shared" ca="1" si="187"/>
        <v>0</v>
      </c>
      <c r="R481" s="165">
        <f t="shared" ca="1" si="188"/>
        <v>0</v>
      </c>
      <c r="S481" s="165" t="str">
        <f t="shared" ca="1" si="189"/>
        <v/>
      </c>
      <c r="T481" s="168">
        <f t="shared" ca="1" si="194"/>
        <v>0</v>
      </c>
      <c r="U481" s="168">
        <f t="shared" ca="1" si="195"/>
        <v>0</v>
      </c>
      <c r="V481" s="168">
        <f t="shared" ca="1" si="196"/>
        <v>0</v>
      </c>
      <c r="W481" s="168">
        <f t="shared" ca="1" si="197"/>
        <v>0</v>
      </c>
      <c r="X481" s="165">
        <f t="shared" si="190"/>
        <v>20</v>
      </c>
      <c r="Y481" s="165" t="str">
        <f t="shared" ca="1" si="198"/>
        <v>,  - Big Horn 2/16/2018</v>
      </c>
      <c r="Z481" s="165" t="str">
        <f t="shared" ca="1" si="199"/>
        <v>R</v>
      </c>
      <c r="AA481" s="225" t="str">
        <f>Season_Summary!$P$1</f>
        <v>2A BB</v>
      </c>
    </row>
    <row r="482" spans="1:27" x14ac:dyDescent="0.2">
      <c r="A482" s="165" t="str">
        <f t="shared" ca="1" si="191"/>
        <v xml:space="preserve">, </v>
      </c>
      <c r="B482" s="165" t="str">
        <f>Roster!$B$1</f>
        <v>Upton</v>
      </c>
      <c r="C482" s="165" t="str">
        <f t="shared" ca="1" si="192"/>
        <v>Big Horn</v>
      </c>
      <c r="D482" s="175">
        <f t="shared" ca="1" si="193"/>
        <v>43147</v>
      </c>
      <c r="E482" s="165">
        <f t="shared" ca="1" si="175"/>
        <v>0</v>
      </c>
      <c r="F482" s="165">
        <f t="shared" ca="1" si="176"/>
        <v>0</v>
      </c>
      <c r="G482" s="165">
        <f t="shared" ca="1" si="177"/>
        <v>0</v>
      </c>
      <c r="H482" s="165">
        <f t="shared" ca="1" si="178"/>
        <v>0</v>
      </c>
      <c r="I482" s="165">
        <f t="shared" ca="1" si="179"/>
        <v>0</v>
      </c>
      <c r="J482" s="165">
        <f t="shared" ca="1" si="180"/>
        <v>0</v>
      </c>
      <c r="K482" s="165">
        <f t="shared" ca="1" si="181"/>
        <v>0</v>
      </c>
      <c r="L482" s="165">
        <f t="shared" ca="1" si="182"/>
        <v>0</v>
      </c>
      <c r="M482" s="165">
        <f t="shared" ca="1" si="183"/>
        <v>0</v>
      </c>
      <c r="N482" s="165">
        <f t="shared" ca="1" si="184"/>
        <v>0</v>
      </c>
      <c r="O482" s="165">
        <f t="shared" ca="1" si="185"/>
        <v>0</v>
      </c>
      <c r="P482" s="165">
        <f t="shared" ca="1" si="186"/>
        <v>0</v>
      </c>
      <c r="Q482" s="165">
        <f t="shared" ca="1" si="187"/>
        <v>0</v>
      </c>
      <c r="R482" s="165">
        <f t="shared" ca="1" si="188"/>
        <v>0</v>
      </c>
      <c r="S482" s="165" t="str">
        <f t="shared" ca="1" si="189"/>
        <v/>
      </c>
      <c r="T482" s="168">
        <f t="shared" ca="1" si="194"/>
        <v>0</v>
      </c>
      <c r="U482" s="168">
        <f t="shared" ca="1" si="195"/>
        <v>0</v>
      </c>
      <c r="V482" s="168">
        <f t="shared" ca="1" si="196"/>
        <v>0</v>
      </c>
      <c r="W482" s="168">
        <f t="shared" ca="1" si="197"/>
        <v>0</v>
      </c>
      <c r="X482" s="165">
        <f t="shared" si="190"/>
        <v>20</v>
      </c>
      <c r="Y482" s="165" t="str">
        <f t="shared" ca="1" si="198"/>
        <v>,  - Big Horn 2/16/2018</v>
      </c>
      <c r="Z482" s="165" t="str">
        <f t="shared" ca="1" si="199"/>
        <v>R</v>
      </c>
      <c r="AA482" s="225" t="str">
        <f>Season_Summary!$P$1</f>
        <v>2A BB</v>
      </c>
    </row>
    <row r="483" spans="1:27" x14ac:dyDescent="0.2">
      <c r="A483" s="165" t="str">
        <f t="shared" ca="1" si="191"/>
        <v xml:space="preserve">, </v>
      </c>
      <c r="B483" s="165" t="str">
        <f>Roster!$B$1</f>
        <v>Upton</v>
      </c>
      <c r="C483" s="165" t="str">
        <f t="shared" ca="1" si="192"/>
        <v>Big Horn</v>
      </c>
      <c r="D483" s="175">
        <f t="shared" ca="1" si="193"/>
        <v>43147</v>
      </c>
      <c r="E483" s="165">
        <f t="shared" ca="1" si="175"/>
        <v>0</v>
      </c>
      <c r="F483" s="165">
        <f t="shared" ca="1" si="176"/>
        <v>0</v>
      </c>
      <c r="G483" s="165">
        <f t="shared" ca="1" si="177"/>
        <v>0</v>
      </c>
      <c r="H483" s="165">
        <f t="shared" ca="1" si="178"/>
        <v>0</v>
      </c>
      <c r="I483" s="165">
        <f t="shared" ca="1" si="179"/>
        <v>0</v>
      </c>
      <c r="J483" s="165">
        <f t="shared" ca="1" si="180"/>
        <v>0</v>
      </c>
      <c r="K483" s="165">
        <f t="shared" ca="1" si="181"/>
        <v>0</v>
      </c>
      <c r="L483" s="165">
        <f t="shared" ca="1" si="182"/>
        <v>0</v>
      </c>
      <c r="M483" s="165">
        <f t="shared" ca="1" si="183"/>
        <v>0</v>
      </c>
      <c r="N483" s="165">
        <f t="shared" ca="1" si="184"/>
        <v>0</v>
      </c>
      <c r="O483" s="165">
        <f t="shared" ca="1" si="185"/>
        <v>0</v>
      </c>
      <c r="P483" s="165">
        <f t="shared" ca="1" si="186"/>
        <v>0</v>
      </c>
      <c r="Q483" s="165">
        <f t="shared" ca="1" si="187"/>
        <v>0</v>
      </c>
      <c r="R483" s="165">
        <f t="shared" ca="1" si="188"/>
        <v>0</v>
      </c>
      <c r="S483" s="165" t="str">
        <f t="shared" ca="1" si="189"/>
        <v/>
      </c>
      <c r="T483" s="168">
        <f t="shared" ca="1" si="194"/>
        <v>0</v>
      </c>
      <c r="U483" s="168">
        <f t="shared" ca="1" si="195"/>
        <v>0</v>
      </c>
      <c r="V483" s="168">
        <f t="shared" ca="1" si="196"/>
        <v>0</v>
      </c>
      <c r="W483" s="168">
        <f t="shared" ca="1" si="197"/>
        <v>0</v>
      </c>
      <c r="X483" s="165">
        <f t="shared" si="190"/>
        <v>20</v>
      </c>
      <c r="Y483" s="165" t="str">
        <f t="shared" ca="1" si="198"/>
        <v>,  - Big Horn 2/16/2018</v>
      </c>
      <c r="Z483" s="165" t="str">
        <f t="shared" ca="1" si="199"/>
        <v>R</v>
      </c>
      <c r="AA483" s="225" t="str">
        <f>Season_Summary!$P$1</f>
        <v>2A BB</v>
      </c>
    </row>
    <row r="484" spans="1:27" x14ac:dyDescent="0.2">
      <c r="A484" s="165" t="str">
        <f t="shared" ca="1" si="191"/>
        <v xml:space="preserve">, </v>
      </c>
      <c r="B484" s="165" t="str">
        <f>Roster!$B$1</f>
        <v>Upton</v>
      </c>
      <c r="C484" s="165" t="str">
        <f t="shared" ca="1" si="192"/>
        <v>Big Horn</v>
      </c>
      <c r="D484" s="175">
        <f t="shared" ca="1" si="193"/>
        <v>43147</v>
      </c>
      <c r="E484" s="165">
        <f t="shared" ca="1" si="175"/>
        <v>0</v>
      </c>
      <c r="F484" s="165">
        <f t="shared" ca="1" si="176"/>
        <v>0</v>
      </c>
      <c r="G484" s="165">
        <f t="shared" ca="1" si="177"/>
        <v>0</v>
      </c>
      <c r="H484" s="165">
        <f t="shared" ca="1" si="178"/>
        <v>0</v>
      </c>
      <c r="I484" s="165">
        <f t="shared" ca="1" si="179"/>
        <v>0</v>
      </c>
      <c r="J484" s="165">
        <f t="shared" ca="1" si="180"/>
        <v>0</v>
      </c>
      <c r="K484" s="165">
        <f t="shared" ca="1" si="181"/>
        <v>0</v>
      </c>
      <c r="L484" s="165">
        <f t="shared" ca="1" si="182"/>
        <v>0</v>
      </c>
      <c r="M484" s="165">
        <f t="shared" ca="1" si="183"/>
        <v>0</v>
      </c>
      <c r="N484" s="165">
        <f t="shared" ca="1" si="184"/>
        <v>0</v>
      </c>
      <c r="O484" s="165">
        <f t="shared" ca="1" si="185"/>
        <v>0</v>
      </c>
      <c r="P484" s="165">
        <f t="shared" ca="1" si="186"/>
        <v>0</v>
      </c>
      <c r="Q484" s="165">
        <f t="shared" ca="1" si="187"/>
        <v>0</v>
      </c>
      <c r="R484" s="165">
        <f t="shared" ca="1" si="188"/>
        <v>0</v>
      </c>
      <c r="S484" s="165" t="str">
        <f t="shared" ca="1" si="189"/>
        <v/>
      </c>
      <c r="T484" s="168">
        <f t="shared" ca="1" si="194"/>
        <v>0</v>
      </c>
      <c r="U484" s="168">
        <f t="shared" ca="1" si="195"/>
        <v>0</v>
      </c>
      <c r="V484" s="168">
        <f t="shared" ca="1" si="196"/>
        <v>0</v>
      </c>
      <c r="W484" s="168">
        <f t="shared" ca="1" si="197"/>
        <v>0</v>
      </c>
      <c r="X484" s="165">
        <f t="shared" si="190"/>
        <v>20</v>
      </c>
      <c r="Y484" s="165" t="str">
        <f t="shared" ca="1" si="198"/>
        <v>,  - Big Horn 2/16/2018</v>
      </c>
      <c r="Z484" s="165" t="str">
        <f t="shared" ca="1" si="199"/>
        <v>R</v>
      </c>
      <c r="AA484" s="225" t="str">
        <f>Season_Summary!$P$1</f>
        <v>2A BB</v>
      </c>
    </row>
    <row r="485" spans="1:27" x14ac:dyDescent="0.2">
      <c r="A485" s="165" t="str">
        <f t="shared" ca="1" si="191"/>
        <v xml:space="preserve">, </v>
      </c>
      <c r="B485" s="165" t="str">
        <f>Roster!$B$1</f>
        <v>Upton</v>
      </c>
      <c r="C485" s="165" t="str">
        <f t="shared" ca="1" si="192"/>
        <v>Big Horn</v>
      </c>
      <c r="D485" s="175">
        <f t="shared" ca="1" si="193"/>
        <v>43147</v>
      </c>
      <c r="E485" s="165">
        <f t="shared" ca="1" si="175"/>
        <v>0</v>
      </c>
      <c r="F485" s="165">
        <f t="shared" ca="1" si="176"/>
        <v>0</v>
      </c>
      <c r="G485" s="165">
        <f t="shared" ca="1" si="177"/>
        <v>0</v>
      </c>
      <c r="H485" s="165">
        <f t="shared" ca="1" si="178"/>
        <v>0</v>
      </c>
      <c r="I485" s="165">
        <f t="shared" ca="1" si="179"/>
        <v>0</v>
      </c>
      <c r="J485" s="165">
        <f t="shared" ca="1" si="180"/>
        <v>0</v>
      </c>
      <c r="K485" s="165">
        <f t="shared" ca="1" si="181"/>
        <v>0</v>
      </c>
      <c r="L485" s="165">
        <f t="shared" ca="1" si="182"/>
        <v>0</v>
      </c>
      <c r="M485" s="165">
        <f t="shared" ca="1" si="183"/>
        <v>0</v>
      </c>
      <c r="N485" s="165">
        <f t="shared" ca="1" si="184"/>
        <v>0</v>
      </c>
      <c r="O485" s="165">
        <f t="shared" ca="1" si="185"/>
        <v>0</v>
      </c>
      <c r="P485" s="165">
        <f t="shared" ca="1" si="186"/>
        <v>0</v>
      </c>
      <c r="Q485" s="165">
        <f t="shared" ca="1" si="187"/>
        <v>0</v>
      </c>
      <c r="R485" s="165">
        <f t="shared" ca="1" si="188"/>
        <v>0</v>
      </c>
      <c r="S485" s="165" t="str">
        <f t="shared" ca="1" si="189"/>
        <v/>
      </c>
      <c r="T485" s="168">
        <f t="shared" ca="1" si="194"/>
        <v>0</v>
      </c>
      <c r="U485" s="168">
        <f t="shared" ca="1" si="195"/>
        <v>0</v>
      </c>
      <c r="V485" s="168">
        <f t="shared" ca="1" si="196"/>
        <v>0</v>
      </c>
      <c r="W485" s="168">
        <f t="shared" ca="1" si="197"/>
        <v>0</v>
      </c>
      <c r="X485" s="165">
        <f t="shared" si="190"/>
        <v>20</v>
      </c>
      <c r="Y485" s="165" t="str">
        <f t="shared" ca="1" si="198"/>
        <v>,  - Big Horn 2/16/2018</v>
      </c>
      <c r="Z485" s="165" t="str">
        <f t="shared" ca="1" si="199"/>
        <v>R</v>
      </c>
      <c r="AA485" s="225" t="str">
        <f>Season_Summary!$P$1</f>
        <v>2A BB</v>
      </c>
    </row>
    <row r="486" spans="1:27" x14ac:dyDescent="0.2">
      <c r="A486" s="165" t="str">
        <f t="shared" ca="1" si="191"/>
        <v xml:space="preserve">Team, </v>
      </c>
      <c r="B486" s="165" t="str">
        <f>Roster!$B$1</f>
        <v>Upton</v>
      </c>
      <c r="C486" s="165" t="str">
        <f t="shared" ca="1" si="192"/>
        <v>Big Horn</v>
      </c>
      <c r="D486" s="175">
        <f t="shared" ca="1" si="193"/>
        <v>43147</v>
      </c>
      <c r="E486" s="165">
        <f t="shared" ca="1" si="175"/>
        <v>1</v>
      </c>
      <c r="F486" s="165">
        <f t="shared" ca="1" si="176"/>
        <v>0</v>
      </c>
      <c r="G486" s="165">
        <f t="shared" ca="1" si="177"/>
        <v>0</v>
      </c>
      <c r="H486" s="165">
        <f t="shared" ca="1" si="178"/>
        <v>0</v>
      </c>
      <c r="I486" s="165">
        <f t="shared" ca="1" si="179"/>
        <v>0</v>
      </c>
      <c r="J486" s="165">
        <f t="shared" ca="1" si="180"/>
        <v>0</v>
      </c>
      <c r="K486" s="165">
        <f t="shared" ca="1" si="181"/>
        <v>0</v>
      </c>
      <c r="L486" s="165">
        <f t="shared" ca="1" si="182"/>
        <v>1</v>
      </c>
      <c r="M486" s="165">
        <f t="shared" ca="1" si="183"/>
        <v>2</v>
      </c>
      <c r="N486" s="165">
        <f t="shared" ca="1" si="184"/>
        <v>0</v>
      </c>
      <c r="O486" s="165">
        <f t="shared" ca="1" si="185"/>
        <v>0</v>
      </c>
      <c r="P486" s="165">
        <f t="shared" ca="1" si="186"/>
        <v>0</v>
      </c>
      <c r="Q486" s="165">
        <f t="shared" ca="1" si="187"/>
        <v>0</v>
      </c>
      <c r="R486" s="165">
        <f t="shared" ca="1" si="188"/>
        <v>0</v>
      </c>
      <c r="S486" s="165" t="str">
        <f t="shared" ca="1" si="189"/>
        <v/>
      </c>
      <c r="T486" s="168">
        <f t="shared" ca="1" si="194"/>
        <v>0</v>
      </c>
      <c r="U486" s="168">
        <f t="shared" ca="1" si="195"/>
        <v>0</v>
      </c>
      <c r="V486" s="168">
        <f t="shared" ca="1" si="196"/>
        <v>0</v>
      </c>
      <c r="W486" s="168">
        <f t="shared" ca="1" si="197"/>
        <v>0</v>
      </c>
      <c r="X486" s="165">
        <f t="shared" si="190"/>
        <v>20</v>
      </c>
      <c r="Y486" s="165" t="str">
        <f t="shared" ca="1" si="198"/>
        <v>Team,  - Big Horn 2/16/2018</v>
      </c>
      <c r="Z486" s="165" t="str">
        <f t="shared" ca="1" si="199"/>
        <v>R</v>
      </c>
      <c r="AA486" s="225" t="str">
        <f>Season_Summary!$P$1</f>
        <v>2A BB</v>
      </c>
    </row>
    <row r="487" spans="1:27" x14ac:dyDescent="0.2">
      <c r="A487" s="165" t="str">
        <f t="shared" ca="1" si="191"/>
        <v>Payton Watt, 24</v>
      </c>
      <c r="B487" s="165" t="str">
        <f>Roster!$B$1</f>
        <v>Upton</v>
      </c>
      <c r="C487" s="165" t="str">
        <f t="shared" ca="1" si="192"/>
        <v>Tongue River</v>
      </c>
      <c r="D487" s="175">
        <f t="shared" ca="1" si="193"/>
        <v>43148</v>
      </c>
      <c r="E487" s="165">
        <f t="shared" ca="1" si="175"/>
        <v>1</v>
      </c>
      <c r="F487" s="165">
        <f t="shared" ca="1" si="176"/>
        <v>0</v>
      </c>
      <c r="G487" s="165">
        <f t="shared" ca="1" si="177"/>
        <v>4</v>
      </c>
      <c r="H487" s="165">
        <f t="shared" ca="1" si="178"/>
        <v>10</v>
      </c>
      <c r="I487" s="165">
        <f t="shared" ca="1" si="179"/>
        <v>15</v>
      </c>
      <c r="J487" s="165">
        <f t="shared" ca="1" si="180"/>
        <v>4</v>
      </c>
      <c r="K487" s="165">
        <f t="shared" ca="1" si="181"/>
        <v>6</v>
      </c>
      <c r="L487" s="165">
        <f t="shared" ca="1" si="182"/>
        <v>6</v>
      </c>
      <c r="M487" s="165">
        <f t="shared" ca="1" si="183"/>
        <v>11</v>
      </c>
      <c r="N487" s="165">
        <f t="shared" ca="1" si="184"/>
        <v>4</v>
      </c>
      <c r="O487" s="165">
        <f t="shared" ca="1" si="185"/>
        <v>0</v>
      </c>
      <c r="P487" s="165">
        <f t="shared" ca="1" si="186"/>
        <v>0</v>
      </c>
      <c r="Q487" s="165">
        <f t="shared" ca="1" si="187"/>
        <v>1</v>
      </c>
      <c r="R487" s="165">
        <f t="shared" ca="1" si="188"/>
        <v>0</v>
      </c>
      <c r="S487" s="165">
        <f t="shared" ca="1" si="189"/>
        <v>24</v>
      </c>
      <c r="T487" s="168">
        <f t="shared" ca="1" si="194"/>
        <v>0</v>
      </c>
      <c r="U487" s="168">
        <f t="shared" ca="1" si="195"/>
        <v>0.66666666666666663</v>
      </c>
      <c r="V487" s="168">
        <f t="shared" ca="1" si="196"/>
        <v>0.66666666666666663</v>
      </c>
      <c r="W487" s="168">
        <f t="shared" ca="1" si="197"/>
        <v>0.52631578947368418</v>
      </c>
      <c r="X487" s="165">
        <f t="shared" si="190"/>
        <v>21</v>
      </c>
      <c r="Y487" s="165" t="str">
        <f t="shared" ca="1" si="198"/>
        <v>Payton Watt, 24 - Tongue River 2/17/2018</v>
      </c>
      <c r="Z487" s="165" t="str">
        <f t="shared" ca="1" si="199"/>
        <v>R</v>
      </c>
      <c r="AA487" s="225" t="str">
        <f>Season_Summary!$P$1</f>
        <v>2A BB</v>
      </c>
    </row>
    <row r="488" spans="1:27" x14ac:dyDescent="0.2">
      <c r="A488" s="165" t="str">
        <f t="shared" ca="1" si="191"/>
        <v>Dillon Barritt, 20</v>
      </c>
      <c r="B488" s="165" t="str">
        <f>Roster!$B$1</f>
        <v>Upton</v>
      </c>
      <c r="C488" s="165" t="str">
        <f t="shared" ca="1" si="192"/>
        <v>Tongue River</v>
      </c>
      <c r="D488" s="175">
        <f t="shared" ca="1" si="193"/>
        <v>43148</v>
      </c>
      <c r="E488" s="165">
        <f t="shared" ca="1" si="175"/>
        <v>1</v>
      </c>
      <c r="F488" s="165">
        <f t="shared" ca="1" si="176"/>
        <v>5</v>
      </c>
      <c r="G488" s="165">
        <f t="shared" ca="1" si="177"/>
        <v>9</v>
      </c>
      <c r="H488" s="165">
        <f t="shared" ca="1" si="178"/>
        <v>2</v>
      </c>
      <c r="I488" s="165">
        <f t="shared" ca="1" si="179"/>
        <v>5</v>
      </c>
      <c r="J488" s="165">
        <f t="shared" ca="1" si="180"/>
        <v>0</v>
      </c>
      <c r="K488" s="165">
        <f t="shared" ca="1" si="181"/>
        <v>0</v>
      </c>
      <c r="L488" s="165">
        <f t="shared" ca="1" si="182"/>
        <v>1</v>
      </c>
      <c r="M488" s="165">
        <f t="shared" ca="1" si="183"/>
        <v>1</v>
      </c>
      <c r="N488" s="165">
        <f t="shared" ca="1" si="184"/>
        <v>0</v>
      </c>
      <c r="O488" s="165">
        <f t="shared" ca="1" si="185"/>
        <v>0</v>
      </c>
      <c r="P488" s="165">
        <f t="shared" ca="1" si="186"/>
        <v>0</v>
      </c>
      <c r="Q488" s="165">
        <f t="shared" ca="1" si="187"/>
        <v>0</v>
      </c>
      <c r="R488" s="165">
        <f t="shared" ca="1" si="188"/>
        <v>4</v>
      </c>
      <c r="S488" s="165">
        <f t="shared" ca="1" si="189"/>
        <v>19</v>
      </c>
      <c r="T488" s="168">
        <f t="shared" ca="1" si="194"/>
        <v>0.55555555555555558</v>
      </c>
      <c r="U488" s="168">
        <f t="shared" ca="1" si="195"/>
        <v>0.4</v>
      </c>
      <c r="V488" s="168">
        <f t="shared" ca="1" si="196"/>
        <v>0</v>
      </c>
      <c r="W488" s="168">
        <f t="shared" ca="1" si="197"/>
        <v>0.5</v>
      </c>
      <c r="X488" s="165">
        <f t="shared" si="190"/>
        <v>21</v>
      </c>
      <c r="Y488" s="165" t="str">
        <f t="shared" ca="1" si="198"/>
        <v>Dillon Barritt, 20 - Tongue River 2/17/2018</v>
      </c>
      <c r="Z488" s="165" t="str">
        <f t="shared" ca="1" si="199"/>
        <v>R</v>
      </c>
      <c r="AA488" s="225" t="str">
        <f>Season_Summary!$P$1</f>
        <v>2A BB</v>
      </c>
    </row>
    <row r="489" spans="1:27" x14ac:dyDescent="0.2">
      <c r="A489" s="165" t="str">
        <f t="shared" ca="1" si="191"/>
        <v>Dawson Butts, 14</v>
      </c>
      <c r="B489" s="165" t="str">
        <f>Roster!$B$1</f>
        <v>Upton</v>
      </c>
      <c r="C489" s="165" t="str">
        <f t="shared" ca="1" si="192"/>
        <v>Tongue River</v>
      </c>
      <c r="D489" s="175">
        <f t="shared" ca="1" si="193"/>
        <v>43148</v>
      </c>
      <c r="E489" s="165">
        <f t="shared" ca="1" si="175"/>
        <v>1</v>
      </c>
      <c r="F489" s="165">
        <f t="shared" ca="1" si="176"/>
        <v>0</v>
      </c>
      <c r="G489" s="165">
        <f t="shared" ca="1" si="177"/>
        <v>2</v>
      </c>
      <c r="H489" s="165">
        <f t="shared" ca="1" si="178"/>
        <v>2</v>
      </c>
      <c r="I489" s="165">
        <f t="shared" ca="1" si="179"/>
        <v>6</v>
      </c>
      <c r="J489" s="165">
        <f t="shared" ca="1" si="180"/>
        <v>1</v>
      </c>
      <c r="K489" s="165">
        <f t="shared" ca="1" si="181"/>
        <v>2</v>
      </c>
      <c r="L489" s="165">
        <f t="shared" ca="1" si="182"/>
        <v>2</v>
      </c>
      <c r="M489" s="165">
        <f t="shared" ca="1" si="183"/>
        <v>5</v>
      </c>
      <c r="N489" s="165">
        <f t="shared" ca="1" si="184"/>
        <v>7</v>
      </c>
      <c r="O489" s="165">
        <f t="shared" ca="1" si="185"/>
        <v>1</v>
      </c>
      <c r="P489" s="165">
        <f t="shared" ca="1" si="186"/>
        <v>0</v>
      </c>
      <c r="Q489" s="165">
        <f t="shared" ca="1" si="187"/>
        <v>3</v>
      </c>
      <c r="R489" s="165">
        <f t="shared" ca="1" si="188"/>
        <v>0</v>
      </c>
      <c r="S489" s="165">
        <f t="shared" ca="1" si="189"/>
        <v>5</v>
      </c>
      <c r="T489" s="168">
        <f t="shared" ca="1" si="194"/>
        <v>0</v>
      </c>
      <c r="U489" s="168">
        <f t="shared" ca="1" si="195"/>
        <v>0.33333333333333331</v>
      </c>
      <c r="V489" s="168">
        <f t="shared" ca="1" si="196"/>
        <v>0</v>
      </c>
      <c r="W489" s="168">
        <f t="shared" ca="1" si="197"/>
        <v>0.25</v>
      </c>
      <c r="X489" s="165">
        <f t="shared" si="190"/>
        <v>21</v>
      </c>
      <c r="Y489" s="165" t="str">
        <f t="shared" ca="1" si="198"/>
        <v>Dawson Butts, 14 - Tongue River 2/17/2018</v>
      </c>
      <c r="Z489" s="165" t="str">
        <f t="shared" ca="1" si="199"/>
        <v>R</v>
      </c>
      <c r="AA489" s="225" t="str">
        <f>Season_Summary!$P$1</f>
        <v>2A BB</v>
      </c>
    </row>
    <row r="490" spans="1:27" x14ac:dyDescent="0.2">
      <c r="A490" s="165" t="str">
        <f t="shared" ca="1" si="191"/>
        <v>Jayden Caylor, 12</v>
      </c>
      <c r="B490" s="165" t="str">
        <f>Roster!$B$1</f>
        <v>Upton</v>
      </c>
      <c r="C490" s="165" t="str">
        <f t="shared" ca="1" si="192"/>
        <v>Tongue River</v>
      </c>
      <c r="D490" s="175">
        <f t="shared" ca="1" si="193"/>
        <v>43148</v>
      </c>
      <c r="E490" s="165">
        <f t="shared" ca="1" si="175"/>
        <v>1</v>
      </c>
      <c r="F490" s="165">
        <f t="shared" ca="1" si="176"/>
        <v>1</v>
      </c>
      <c r="G490" s="165">
        <f t="shared" ca="1" si="177"/>
        <v>1</v>
      </c>
      <c r="H490" s="165">
        <f t="shared" ca="1" si="178"/>
        <v>2</v>
      </c>
      <c r="I490" s="165">
        <f t="shared" ca="1" si="179"/>
        <v>2</v>
      </c>
      <c r="J490" s="165">
        <f t="shared" ca="1" si="180"/>
        <v>0</v>
      </c>
      <c r="K490" s="165">
        <f t="shared" ca="1" si="181"/>
        <v>0</v>
      </c>
      <c r="L490" s="165">
        <f t="shared" ca="1" si="182"/>
        <v>1</v>
      </c>
      <c r="M490" s="165">
        <f t="shared" ca="1" si="183"/>
        <v>2</v>
      </c>
      <c r="N490" s="165">
        <f t="shared" ca="1" si="184"/>
        <v>2</v>
      </c>
      <c r="O490" s="165">
        <f t="shared" ca="1" si="185"/>
        <v>2</v>
      </c>
      <c r="P490" s="165">
        <f t="shared" ca="1" si="186"/>
        <v>0</v>
      </c>
      <c r="Q490" s="165">
        <f t="shared" ca="1" si="187"/>
        <v>0</v>
      </c>
      <c r="R490" s="165">
        <f t="shared" ca="1" si="188"/>
        <v>4</v>
      </c>
      <c r="S490" s="165">
        <f t="shared" ca="1" si="189"/>
        <v>7</v>
      </c>
      <c r="T490" s="168">
        <f t="shared" ca="1" si="194"/>
        <v>0</v>
      </c>
      <c r="U490" s="168">
        <f t="shared" ca="1" si="195"/>
        <v>0</v>
      </c>
      <c r="V490" s="168">
        <f t="shared" ca="1" si="196"/>
        <v>0</v>
      </c>
      <c r="W490" s="168">
        <f t="shared" ca="1" si="197"/>
        <v>0</v>
      </c>
      <c r="X490" s="165">
        <f t="shared" si="190"/>
        <v>21</v>
      </c>
      <c r="Y490" s="165" t="str">
        <f t="shared" ca="1" si="198"/>
        <v>Jayden Caylor, 12 - Tongue River 2/17/2018</v>
      </c>
      <c r="Z490" s="165" t="str">
        <f t="shared" ca="1" si="199"/>
        <v>R</v>
      </c>
      <c r="AA490" s="225" t="str">
        <f>Season_Summary!$P$1</f>
        <v>2A BB</v>
      </c>
    </row>
    <row r="491" spans="1:27" x14ac:dyDescent="0.2">
      <c r="A491" s="165" t="str">
        <f t="shared" ca="1" si="191"/>
        <v>Clayton Louderback, 23</v>
      </c>
      <c r="B491" s="165" t="str">
        <f>Roster!$B$1</f>
        <v>Upton</v>
      </c>
      <c r="C491" s="165" t="str">
        <f t="shared" ca="1" si="192"/>
        <v>Tongue River</v>
      </c>
      <c r="D491" s="175">
        <f t="shared" ca="1" si="193"/>
        <v>43148</v>
      </c>
      <c r="E491" s="165">
        <f t="shared" ca="1" si="175"/>
        <v>1</v>
      </c>
      <c r="F491" s="165">
        <f t="shared" ca="1" si="176"/>
        <v>0</v>
      </c>
      <c r="G491" s="165">
        <f t="shared" ca="1" si="177"/>
        <v>1</v>
      </c>
      <c r="H491" s="165">
        <f t="shared" ca="1" si="178"/>
        <v>7</v>
      </c>
      <c r="I491" s="165">
        <f t="shared" ca="1" si="179"/>
        <v>10</v>
      </c>
      <c r="J491" s="165">
        <f t="shared" ca="1" si="180"/>
        <v>3</v>
      </c>
      <c r="K491" s="165">
        <f t="shared" ca="1" si="181"/>
        <v>7</v>
      </c>
      <c r="L491" s="165">
        <f t="shared" ca="1" si="182"/>
        <v>3</v>
      </c>
      <c r="M491" s="165">
        <f t="shared" ca="1" si="183"/>
        <v>5</v>
      </c>
      <c r="N491" s="165">
        <f t="shared" ca="1" si="184"/>
        <v>6</v>
      </c>
      <c r="O491" s="165">
        <f t="shared" ca="1" si="185"/>
        <v>3</v>
      </c>
      <c r="P491" s="165">
        <f t="shared" ca="1" si="186"/>
        <v>0</v>
      </c>
      <c r="Q491" s="165">
        <f t="shared" ca="1" si="187"/>
        <v>1</v>
      </c>
      <c r="R491" s="165">
        <f t="shared" ca="1" si="188"/>
        <v>3</v>
      </c>
      <c r="S491" s="165">
        <f t="shared" ca="1" si="189"/>
        <v>17</v>
      </c>
      <c r="T491" s="168">
        <f t="shared" ca="1" si="194"/>
        <v>0</v>
      </c>
      <c r="U491" s="168">
        <f t="shared" ca="1" si="195"/>
        <v>0.7</v>
      </c>
      <c r="V491" s="168">
        <f t="shared" ca="1" si="196"/>
        <v>0.42857142857142855</v>
      </c>
      <c r="W491" s="168">
        <f t="shared" ca="1" si="197"/>
        <v>0.63636363636363635</v>
      </c>
      <c r="X491" s="165">
        <f t="shared" si="190"/>
        <v>21</v>
      </c>
      <c r="Y491" s="165" t="str">
        <f t="shared" ca="1" si="198"/>
        <v>Clayton Louderback, 23 - Tongue River 2/17/2018</v>
      </c>
      <c r="Z491" s="165" t="str">
        <f t="shared" ca="1" si="199"/>
        <v>R</v>
      </c>
      <c r="AA491" s="225" t="str">
        <f>Season_Summary!$P$1</f>
        <v>2A BB</v>
      </c>
    </row>
    <row r="492" spans="1:27" x14ac:dyDescent="0.2">
      <c r="A492" s="165" t="str">
        <f t="shared" ca="1" si="191"/>
        <v>Jess Claycomb, 10</v>
      </c>
      <c r="B492" s="165" t="str">
        <f>Roster!$B$1</f>
        <v>Upton</v>
      </c>
      <c r="C492" s="165" t="str">
        <f t="shared" ca="1" si="192"/>
        <v>Tongue River</v>
      </c>
      <c r="D492" s="175">
        <f t="shared" ca="1" si="193"/>
        <v>43148</v>
      </c>
      <c r="E492" s="165">
        <f t="shared" ca="1" si="175"/>
        <v>1</v>
      </c>
      <c r="F492" s="165">
        <f t="shared" ca="1" si="176"/>
        <v>0</v>
      </c>
      <c r="G492" s="165">
        <f t="shared" ca="1" si="177"/>
        <v>3</v>
      </c>
      <c r="H492" s="165">
        <f t="shared" ca="1" si="178"/>
        <v>4</v>
      </c>
      <c r="I492" s="165">
        <f t="shared" ca="1" si="179"/>
        <v>6</v>
      </c>
      <c r="J492" s="165">
        <f t="shared" ca="1" si="180"/>
        <v>1</v>
      </c>
      <c r="K492" s="165">
        <f t="shared" ca="1" si="181"/>
        <v>1</v>
      </c>
      <c r="L492" s="165">
        <f t="shared" ca="1" si="182"/>
        <v>1</v>
      </c>
      <c r="M492" s="165">
        <f t="shared" ca="1" si="183"/>
        <v>2</v>
      </c>
      <c r="N492" s="165">
        <f t="shared" ca="1" si="184"/>
        <v>2</v>
      </c>
      <c r="O492" s="165">
        <f t="shared" ca="1" si="185"/>
        <v>1</v>
      </c>
      <c r="P492" s="165">
        <f t="shared" ca="1" si="186"/>
        <v>0</v>
      </c>
      <c r="Q492" s="165">
        <f t="shared" ca="1" si="187"/>
        <v>0</v>
      </c>
      <c r="R492" s="165">
        <f t="shared" ca="1" si="188"/>
        <v>0</v>
      </c>
      <c r="S492" s="165">
        <f t="shared" ca="1" si="189"/>
        <v>9</v>
      </c>
      <c r="T492" s="168">
        <f t="shared" ca="1" si="194"/>
        <v>0</v>
      </c>
      <c r="U492" s="168">
        <f t="shared" ca="1" si="195"/>
        <v>0.66666666666666663</v>
      </c>
      <c r="V492" s="168">
        <f t="shared" ca="1" si="196"/>
        <v>0</v>
      </c>
      <c r="W492" s="168">
        <f t="shared" ca="1" si="197"/>
        <v>0.44444444444444442</v>
      </c>
      <c r="X492" s="165">
        <f t="shared" si="190"/>
        <v>21</v>
      </c>
      <c r="Y492" s="165" t="str">
        <f t="shared" ca="1" si="198"/>
        <v>Jess Claycomb, 10 - Tongue River 2/17/2018</v>
      </c>
      <c r="Z492" s="165" t="str">
        <f t="shared" ca="1" si="199"/>
        <v>R</v>
      </c>
      <c r="AA492" s="225" t="str">
        <f>Season_Summary!$P$1</f>
        <v>2A BB</v>
      </c>
    </row>
    <row r="493" spans="1:27" x14ac:dyDescent="0.2">
      <c r="A493" s="165" t="str">
        <f t="shared" ca="1" si="191"/>
        <v>Maxx Cowger, 4</v>
      </c>
      <c r="B493" s="165" t="str">
        <f>Roster!$B$1</f>
        <v>Upton</v>
      </c>
      <c r="C493" s="165" t="str">
        <f t="shared" ca="1" si="192"/>
        <v>Tongue River</v>
      </c>
      <c r="D493" s="175">
        <f t="shared" ca="1" si="193"/>
        <v>43148</v>
      </c>
      <c r="E493" s="165">
        <f t="shared" ca="1" si="175"/>
        <v>0</v>
      </c>
      <c r="F493" s="165">
        <f t="shared" ca="1" si="176"/>
        <v>0</v>
      </c>
      <c r="G493" s="165">
        <f t="shared" ca="1" si="177"/>
        <v>0</v>
      </c>
      <c r="H493" s="165">
        <f t="shared" ca="1" si="178"/>
        <v>0</v>
      </c>
      <c r="I493" s="165">
        <f t="shared" ca="1" si="179"/>
        <v>0</v>
      </c>
      <c r="J493" s="165">
        <f t="shared" ca="1" si="180"/>
        <v>0</v>
      </c>
      <c r="K493" s="165">
        <f t="shared" ca="1" si="181"/>
        <v>0</v>
      </c>
      <c r="L493" s="165">
        <f t="shared" ca="1" si="182"/>
        <v>0</v>
      </c>
      <c r="M493" s="165">
        <f t="shared" ca="1" si="183"/>
        <v>0</v>
      </c>
      <c r="N493" s="165">
        <f t="shared" ca="1" si="184"/>
        <v>0</v>
      </c>
      <c r="O493" s="165">
        <f t="shared" ca="1" si="185"/>
        <v>0</v>
      </c>
      <c r="P493" s="165">
        <f t="shared" ca="1" si="186"/>
        <v>0</v>
      </c>
      <c r="Q493" s="165">
        <f t="shared" ca="1" si="187"/>
        <v>0</v>
      </c>
      <c r="R493" s="165">
        <f t="shared" ca="1" si="188"/>
        <v>0</v>
      </c>
      <c r="S493" s="165" t="str">
        <f t="shared" ca="1" si="189"/>
        <v/>
      </c>
      <c r="T493" s="168">
        <f t="shared" ca="1" si="194"/>
        <v>0</v>
      </c>
      <c r="U493" s="168">
        <f t="shared" ca="1" si="195"/>
        <v>0</v>
      </c>
      <c r="V493" s="168">
        <f t="shared" ca="1" si="196"/>
        <v>0</v>
      </c>
      <c r="W493" s="168">
        <f t="shared" ca="1" si="197"/>
        <v>0</v>
      </c>
      <c r="X493" s="165">
        <f t="shared" si="190"/>
        <v>21</v>
      </c>
      <c r="Y493" s="165" t="str">
        <f t="shared" ca="1" si="198"/>
        <v>Maxx Cowger, 4 - Tongue River 2/17/2018</v>
      </c>
      <c r="Z493" s="165" t="str">
        <f t="shared" ca="1" si="199"/>
        <v>R</v>
      </c>
      <c r="AA493" s="225" t="str">
        <f>Season_Summary!$P$1</f>
        <v>2A BB</v>
      </c>
    </row>
    <row r="494" spans="1:27" x14ac:dyDescent="0.2">
      <c r="A494" s="165" t="str">
        <f t="shared" ca="1" si="191"/>
        <v>Brayden Bruce, 22</v>
      </c>
      <c r="B494" s="165" t="str">
        <f>Roster!$B$1</f>
        <v>Upton</v>
      </c>
      <c r="C494" s="165" t="str">
        <f t="shared" ca="1" si="192"/>
        <v>Tongue River</v>
      </c>
      <c r="D494" s="175">
        <f t="shared" ca="1" si="193"/>
        <v>43148</v>
      </c>
      <c r="E494" s="165">
        <f t="shared" ca="1" si="175"/>
        <v>1</v>
      </c>
      <c r="F494" s="165">
        <f t="shared" ca="1" si="176"/>
        <v>0</v>
      </c>
      <c r="G494" s="165">
        <f t="shared" ca="1" si="177"/>
        <v>3</v>
      </c>
      <c r="H494" s="165">
        <f t="shared" ca="1" si="178"/>
        <v>0</v>
      </c>
      <c r="I494" s="165">
        <f t="shared" ca="1" si="179"/>
        <v>1</v>
      </c>
      <c r="J494" s="165">
        <f t="shared" ca="1" si="180"/>
        <v>0</v>
      </c>
      <c r="K494" s="165">
        <f t="shared" ca="1" si="181"/>
        <v>0</v>
      </c>
      <c r="L494" s="165">
        <f t="shared" ca="1" si="182"/>
        <v>0</v>
      </c>
      <c r="M494" s="165">
        <f t="shared" ca="1" si="183"/>
        <v>1</v>
      </c>
      <c r="N494" s="165">
        <f t="shared" ca="1" si="184"/>
        <v>3</v>
      </c>
      <c r="O494" s="165">
        <f t="shared" ca="1" si="185"/>
        <v>1</v>
      </c>
      <c r="P494" s="165">
        <f t="shared" ca="1" si="186"/>
        <v>0</v>
      </c>
      <c r="Q494" s="165">
        <f t="shared" ca="1" si="187"/>
        <v>0</v>
      </c>
      <c r="R494" s="165">
        <f t="shared" ca="1" si="188"/>
        <v>2</v>
      </c>
      <c r="S494" s="165" t="str">
        <f t="shared" ca="1" si="189"/>
        <v/>
      </c>
      <c r="T494" s="168">
        <f t="shared" ca="1" si="194"/>
        <v>0</v>
      </c>
      <c r="U494" s="168">
        <f t="shared" ca="1" si="195"/>
        <v>0</v>
      </c>
      <c r="V494" s="168">
        <f t="shared" ca="1" si="196"/>
        <v>0</v>
      </c>
      <c r="W494" s="168">
        <f t="shared" ca="1" si="197"/>
        <v>0</v>
      </c>
      <c r="X494" s="165">
        <f t="shared" si="190"/>
        <v>21</v>
      </c>
      <c r="Y494" s="165" t="str">
        <f t="shared" ca="1" si="198"/>
        <v>Brayden Bruce, 22 - Tongue River 2/17/2018</v>
      </c>
      <c r="Z494" s="165" t="str">
        <f t="shared" ca="1" si="199"/>
        <v>R</v>
      </c>
      <c r="AA494" s="225" t="str">
        <f>Season_Summary!$P$1</f>
        <v>2A BB</v>
      </c>
    </row>
    <row r="495" spans="1:27" x14ac:dyDescent="0.2">
      <c r="A495" s="165" t="str">
        <f t="shared" ca="1" si="191"/>
        <v>Jo Bishop, 30</v>
      </c>
      <c r="B495" s="165" t="str">
        <f>Roster!$B$1</f>
        <v>Upton</v>
      </c>
      <c r="C495" s="165" t="str">
        <f t="shared" ca="1" si="192"/>
        <v>Tongue River</v>
      </c>
      <c r="D495" s="175">
        <f t="shared" ca="1" si="193"/>
        <v>43148</v>
      </c>
      <c r="E495" s="165">
        <f t="shared" ca="1" si="175"/>
        <v>1</v>
      </c>
      <c r="F495" s="165">
        <f t="shared" ca="1" si="176"/>
        <v>0</v>
      </c>
      <c r="G495" s="165">
        <f t="shared" ca="1" si="177"/>
        <v>0</v>
      </c>
      <c r="H495" s="165">
        <f t="shared" ca="1" si="178"/>
        <v>0</v>
      </c>
      <c r="I495" s="165">
        <f t="shared" ca="1" si="179"/>
        <v>0</v>
      </c>
      <c r="J495" s="165">
        <f t="shared" ca="1" si="180"/>
        <v>0</v>
      </c>
      <c r="K495" s="165">
        <f t="shared" ca="1" si="181"/>
        <v>0</v>
      </c>
      <c r="L495" s="165">
        <f t="shared" ca="1" si="182"/>
        <v>0</v>
      </c>
      <c r="M495" s="165">
        <f t="shared" ca="1" si="183"/>
        <v>1</v>
      </c>
      <c r="N495" s="165">
        <f t="shared" ca="1" si="184"/>
        <v>0</v>
      </c>
      <c r="O495" s="165">
        <f t="shared" ca="1" si="185"/>
        <v>0</v>
      </c>
      <c r="P495" s="165">
        <f t="shared" ca="1" si="186"/>
        <v>0</v>
      </c>
      <c r="Q495" s="165">
        <f t="shared" ca="1" si="187"/>
        <v>1</v>
      </c>
      <c r="R495" s="165">
        <f t="shared" ca="1" si="188"/>
        <v>1</v>
      </c>
      <c r="S495" s="165" t="str">
        <f t="shared" ca="1" si="189"/>
        <v/>
      </c>
      <c r="T495" s="168">
        <f t="shared" ca="1" si="194"/>
        <v>0</v>
      </c>
      <c r="U495" s="168">
        <f t="shared" ca="1" si="195"/>
        <v>0</v>
      </c>
      <c r="V495" s="168">
        <f t="shared" ca="1" si="196"/>
        <v>0</v>
      </c>
      <c r="W495" s="168">
        <f t="shared" ca="1" si="197"/>
        <v>0</v>
      </c>
      <c r="X495" s="165">
        <f t="shared" si="190"/>
        <v>21</v>
      </c>
      <c r="Y495" s="165" t="str">
        <f t="shared" ca="1" si="198"/>
        <v>Jo Bishop, 30 - Tongue River 2/17/2018</v>
      </c>
      <c r="Z495" s="165" t="str">
        <f t="shared" ca="1" si="199"/>
        <v>R</v>
      </c>
      <c r="AA495" s="225" t="str">
        <f>Season_Summary!$P$1</f>
        <v>2A BB</v>
      </c>
    </row>
    <row r="496" spans="1:27" x14ac:dyDescent="0.2">
      <c r="A496" s="165" t="str">
        <f t="shared" ca="1" si="191"/>
        <v>Nolan Turner, 33</v>
      </c>
      <c r="B496" s="165" t="str">
        <f>Roster!$B$1</f>
        <v>Upton</v>
      </c>
      <c r="C496" s="165" t="str">
        <f t="shared" ca="1" si="192"/>
        <v>Tongue River</v>
      </c>
      <c r="D496" s="175">
        <f t="shared" ca="1" si="193"/>
        <v>43148</v>
      </c>
      <c r="E496" s="165">
        <f t="shared" ca="1" si="175"/>
        <v>1</v>
      </c>
      <c r="F496" s="165">
        <f t="shared" ca="1" si="176"/>
        <v>0</v>
      </c>
      <c r="G496" s="165">
        <f t="shared" ca="1" si="177"/>
        <v>0</v>
      </c>
      <c r="H496" s="165">
        <f t="shared" ca="1" si="178"/>
        <v>0</v>
      </c>
      <c r="I496" s="165">
        <f t="shared" ca="1" si="179"/>
        <v>0</v>
      </c>
      <c r="J496" s="165">
        <f t="shared" ca="1" si="180"/>
        <v>0</v>
      </c>
      <c r="K496" s="165">
        <f t="shared" ca="1" si="181"/>
        <v>0</v>
      </c>
      <c r="L496" s="165">
        <f t="shared" ca="1" si="182"/>
        <v>0</v>
      </c>
      <c r="M496" s="165">
        <f t="shared" ca="1" si="183"/>
        <v>1</v>
      </c>
      <c r="N496" s="165">
        <f t="shared" ca="1" si="184"/>
        <v>0</v>
      </c>
      <c r="O496" s="165">
        <f t="shared" ca="1" si="185"/>
        <v>0</v>
      </c>
      <c r="P496" s="165">
        <f t="shared" ca="1" si="186"/>
        <v>0</v>
      </c>
      <c r="Q496" s="165">
        <f t="shared" ca="1" si="187"/>
        <v>0</v>
      </c>
      <c r="R496" s="165">
        <f t="shared" ca="1" si="188"/>
        <v>1</v>
      </c>
      <c r="S496" s="165" t="str">
        <f t="shared" ca="1" si="189"/>
        <v/>
      </c>
      <c r="T496" s="168">
        <f t="shared" ca="1" si="194"/>
        <v>0</v>
      </c>
      <c r="U496" s="168">
        <f t="shared" ca="1" si="195"/>
        <v>0</v>
      </c>
      <c r="V496" s="168">
        <f t="shared" ca="1" si="196"/>
        <v>0</v>
      </c>
      <c r="W496" s="168">
        <f t="shared" ca="1" si="197"/>
        <v>0</v>
      </c>
      <c r="X496" s="165">
        <f t="shared" si="190"/>
        <v>21</v>
      </c>
      <c r="Y496" s="165" t="str">
        <f t="shared" ca="1" si="198"/>
        <v>Nolan Turner, 33 - Tongue River 2/17/2018</v>
      </c>
      <c r="Z496" s="165" t="str">
        <f t="shared" ca="1" si="199"/>
        <v>R</v>
      </c>
      <c r="AA496" s="225" t="str">
        <f>Season_Summary!$P$1</f>
        <v>2A BB</v>
      </c>
    </row>
    <row r="497" spans="1:27" x14ac:dyDescent="0.2">
      <c r="A497" s="165" t="str">
        <f t="shared" ca="1" si="191"/>
        <v>Robert Crawford, 32</v>
      </c>
      <c r="B497" s="165" t="str">
        <f>Roster!$B$1</f>
        <v>Upton</v>
      </c>
      <c r="C497" s="165" t="str">
        <f t="shared" ca="1" si="192"/>
        <v>Tongue River</v>
      </c>
      <c r="D497" s="175">
        <f t="shared" ca="1" si="193"/>
        <v>43148</v>
      </c>
      <c r="E497" s="165">
        <f t="shared" ca="1" si="175"/>
        <v>1</v>
      </c>
      <c r="F497" s="165">
        <f t="shared" ca="1" si="176"/>
        <v>0</v>
      </c>
      <c r="G497" s="165">
        <f t="shared" ca="1" si="177"/>
        <v>1</v>
      </c>
      <c r="H497" s="165">
        <f t="shared" ca="1" si="178"/>
        <v>0</v>
      </c>
      <c r="I497" s="165">
        <f t="shared" ca="1" si="179"/>
        <v>0</v>
      </c>
      <c r="J497" s="165">
        <f t="shared" ca="1" si="180"/>
        <v>0</v>
      </c>
      <c r="K497" s="165">
        <f t="shared" ca="1" si="181"/>
        <v>0</v>
      </c>
      <c r="L497" s="165">
        <f t="shared" ca="1" si="182"/>
        <v>0</v>
      </c>
      <c r="M497" s="165">
        <f t="shared" ca="1" si="183"/>
        <v>0</v>
      </c>
      <c r="N497" s="165">
        <f t="shared" ca="1" si="184"/>
        <v>0</v>
      </c>
      <c r="O497" s="165">
        <f t="shared" ca="1" si="185"/>
        <v>0</v>
      </c>
      <c r="P497" s="165">
        <f t="shared" ca="1" si="186"/>
        <v>0</v>
      </c>
      <c r="Q497" s="165">
        <f t="shared" ca="1" si="187"/>
        <v>1</v>
      </c>
      <c r="R497" s="165">
        <f t="shared" ca="1" si="188"/>
        <v>0</v>
      </c>
      <c r="S497" s="165" t="str">
        <f t="shared" ca="1" si="189"/>
        <v/>
      </c>
      <c r="T497" s="168">
        <f t="shared" ca="1" si="194"/>
        <v>0</v>
      </c>
      <c r="U497" s="168">
        <f t="shared" ca="1" si="195"/>
        <v>0</v>
      </c>
      <c r="V497" s="168">
        <f t="shared" ca="1" si="196"/>
        <v>0</v>
      </c>
      <c r="W497" s="168">
        <f t="shared" ca="1" si="197"/>
        <v>0</v>
      </c>
      <c r="X497" s="165">
        <f t="shared" si="190"/>
        <v>21</v>
      </c>
      <c r="Y497" s="165" t="str">
        <f t="shared" ca="1" si="198"/>
        <v>Robert Crawford, 32 - Tongue River 2/17/2018</v>
      </c>
      <c r="Z497" s="165" t="str">
        <f t="shared" ca="1" si="199"/>
        <v>R</v>
      </c>
      <c r="AA497" s="225" t="str">
        <f>Season_Summary!$P$1</f>
        <v>2A BB</v>
      </c>
    </row>
    <row r="498" spans="1:27" x14ac:dyDescent="0.2">
      <c r="A498" s="165" t="str">
        <f t="shared" ca="1" si="191"/>
        <v>Jace Bruce, 40</v>
      </c>
      <c r="B498" s="165" t="str">
        <f>Roster!$B$1</f>
        <v>Upton</v>
      </c>
      <c r="C498" s="165" t="str">
        <f t="shared" ca="1" si="192"/>
        <v>Tongue River</v>
      </c>
      <c r="D498" s="175">
        <f t="shared" ca="1" si="193"/>
        <v>43148</v>
      </c>
      <c r="E498" s="165">
        <f t="shared" ca="1" si="175"/>
        <v>1</v>
      </c>
      <c r="F498" s="165">
        <f t="shared" ca="1" si="176"/>
        <v>0</v>
      </c>
      <c r="G498" s="165">
        <f t="shared" ca="1" si="177"/>
        <v>0</v>
      </c>
      <c r="H498" s="165">
        <f t="shared" ca="1" si="178"/>
        <v>0</v>
      </c>
      <c r="I498" s="165">
        <f t="shared" ca="1" si="179"/>
        <v>0</v>
      </c>
      <c r="J498" s="165">
        <f t="shared" ca="1" si="180"/>
        <v>0</v>
      </c>
      <c r="K498" s="165">
        <f t="shared" ca="1" si="181"/>
        <v>0</v>
      </c>
      <c r="L498" s="165">
        <f t="shared" ca="1" si="182"/>
        <v>0</v>
      </c>
      <c r="M498" s="165">
        <f t="shared" ca="1" si="183"/>
        <v>0</v>
      </c>
      <c r="N498" s="165">
        <f t="shared" ca="1" si="184"/>
        <v>0</v>
      </c>
      <c r="O498" s="165">
        <f t="shared" ca="1" si="185"/>
        <v>0</v>
      </c>
      <c r="P498" s="165">
        <f t="shared" ca="1" si="186"/>
        <v>0</v>
      </c>
      <c r="Q498" s="165">
        <f t="shared" ca="1" si="187"/>
        <v>0</v>
      </c>
      <c r="R498" s="165">
        <f t="shared" ca="1" si="188"/>
        <v>0</v>
      </c>
      <c r="S498" s="165" t="str">
        <f t="shared" ca="1" si="189"/>
        <v/>
      </c>
      <c r="T498" s="168">
        <f t="shared" ca="1" si="194"/>
        <v>0</v>
      </c>
      <c r="U498" s="168">
        <f t="shared" ca="1" si="195"/>
        <v>0</v>
      </c>
      <c r="V498" s="168">
        <f t="shared" ca="1" si="196"/>
        <v>0</v>
      </c>
      <c r="W498" s="168">
        <f t="shared" ca="1" si="197"/>
        <v>0</v>
      </c>
      <c r="X498" s="165">
        <f t="shared" si="190"/>
        <v>21</v>
      </c>
      <c r="Y498" s="165" t="str">
        <f t="shared" ca="1" si="198"/>
        <v>Jace Bruce, 40 - Tongue River 2/17/2018</v>
      </c>
      <c r="Z498" s="165" t="str">
        <f t="shared" ca="1" si="199"/>
        <v>R</v>
      </c>
      <c r="AA498" s="225" t="str">
        <f>Season_Summary!$P$1</f>
        <v>2A BB</v>
      </c>
    </row>
    <row r="499" spans="1:27" x14ac:dyDescent="0.2">
      <c r="A499" s="165" t="str">
        <f t="shared" ca="1" si="191"/>
        <v>Ethan Mills, 2</v>
      </c>
      <c r="B499" s="165" t="str">
        <f>Roster!$B$1</f>
        <v>Upton</v>
      </c>
      <c r="C499" s="165" t="str">
        <f t="shared" ca="1" si="192"/>
        <v>Tongue River</v>
      </c>
      <c r="D499" s="175">
        <f t="shared" ca="1" si="193"/>
        <v>43148</v>
      </c>
      <c r="E499" s="165">
        <f t="shared" ca="1" si="175"/>
        <v>1</v>
      </c>
      <c r="F499" s="165">
        <f t="shared" ca="1" si="176"/>
        <v>0</v>
      </c>
      <c r="G499" s="165">
        <f t="shared" ca="1" si="177"/>
        <v>0</v>
      </c>
      <c r="H499" s="165">
        <f t="shared" ca="1" si="178"/>
        <v>0</v>
      </c>
      <c r="I499" s="165">
        <f t="shared" ca="1" si="179"/>
        <v>0</v>
      </c>
      <c r="J499" s="165">
        <f t="shared" ca="1" si="180"/>
        <v>0</v>
      </c>
      <c r="K499" s="165">
        <f t="shared" ca="1" si="181"/>
        <v>0</v>
      </c>
      <c r="L499" s="165">
        <f t="shared" ca="1" si="182"/>
        <v>0</v>
      </c>
      <c r="M499" s="165">
        <f t="shared" ca="1" si="183"/>
        <v>0</v>
      </c>
      <c r="N499" s="165">
        <f t="shared" ca="1" si="184"/>
        <v>0</v>
      </c>
      <c r="O499" s="165">
        <f t="shared" ca="1" si="185"/>
        <v>0</v>
      </c>
      <c r="P499" s="165">
        <f t="shared" ca="1" si="186"/>
        <v>0</v>
      </c>
      <c r="Q499" s="165">
        <f t="shared" ca="1" si="187"/>
        <v>0</v>
      </c>
      <c r="R499" s="165">
        <f t="shared" ca="1" si="188"/>
        <v>0</v>
      </c>
      <c r="S499" s="165" t="str">
        <f t="shared" ca="1" si="189"/>
        <v/>
      </c>
      <c r="T499" s="168">
        <f t="shared" ca="1" si="194"/>
        <v>0</v>
      </c>
      <c r="U499" s="168">
        <f t="shared" ca="1" si="195"/>
        <v>0</v>
      </c>
      <c r="V499" s="168">
        <f t="shared" ca="1" si="196"/>
        <v>0</v>
      </c>
      <c r="W499" s="168">
        <f t="shared" ca="1" si="197"/>
        <v>0</v>
      </c>
      <c r="X499" s="165">
        <f t="shared" si="190"/>
        <v>21</v>
      </c>
      <c r="Y499" s="165" t="str">
        <f t="shared" ca="1" si="198"/>
        <v>Ethan Mills, 2 - Tongue River 2/17/2018</v>
      </c>
      <c r="Z499" s="165" t="str">
        <f t="shared" ca="1" si="199"/>
        <v>R</v>
      </c>
      <c r="AA499" s="225" t="str">
        <f>Season_Summary!$P$1</f>
        <v>2A BB</v>
      </c>
    </row>
    <row r="500" spans="1:27" x14ac:dyDescent="0.2">
      <c r="A500" s="165" t="str">
        <f t="shared" ca="1" si="191"/>
        <v>Bridger Alishouse, 2</v>
      </c>
      <c r="B500" s="165" t="str">
        <f>Roster!$B$1</f>
        <v>Upton</v>
      </c>
      <c r="C500" s="165" t="str">
        <f t="shared" ca="1" si="192"/>
        <v>Tongue River</v>
      </c>
      <c r="D500" s="175">
        <f t="shared" ca="1" si="193"/>
        <v>43148</v>
      </c>
      <c r="E500" s="165">
        <f t="shared" ca="1" si="175"/>
        <v>0</v>
      </c>
      <c r="F500" s="165">
        <f t="shared" ca="1" si="176"/>
        <v>0</v>
      </c>
      <c r="G500" s="165">
        <f t="shared" ca="1" si="177"/>
        <v>0</v>
      </c>
      <c r="H500" s="165">
        <f t="shared" ca="1" si="178"/>
        <v>0</v>
      </c>
      <c r="I500" s="165">
        <f t="shared" ca="1" si="179"/>
        <v>0</v>
      </c>
      <c r="J500" s="165">
        <f t="shared" ca="1" si="180"/>
        <v>0</v>
      </c>
      <c r="K500" s="165">
        <f t="shared" ca="1" si="181"/>
        <v>0</v>
      </c>
      <c r="L500" s="165">
        <f t="shared" ca="1" si="182"/>
        <v>0</v>
      </c>
      <c r="M500" s="165">
        <f t="shared" ca="1" si="183"/>
        <v>0</v>
      </c>
      <c r="N500" s="165">
        <f t="shared" ca="1" si="184"/>
        <v>0</v>
      </c>
      <c r="O500" s="165">
        <f t="shared" ca="1" si="185"/>
        <v>0</v>
      </c>
      <c r="P500" s="165">
        <f t="shared" ca="1" si="186"/>
        <v>0</v>
      </c>
      <c r="Q500" s="165">
        <f t="shared" ca="1" si="187"/>
        <v>0</v>
      </c>
      <c r="R500" s="165">
        <f t="shared" ca="1" si="188"/>
        <v>0</v>
      </c>
      <c r="S500" s="165" t="str">
        <f t="shared" ca="1" si="189"/>
        <v/>
      </c>
      <c r="T500" s="168">
        <f t="shared" ca="1" si="194"/>
        <v>0</v>
      </c>
      <c r="U500" s="168">
        <f t="shared" ca="1" si="195"/>
        <v>0</v>
      </c>
      <c r="V500" s="168">
        <f t="shared" ca="1" si="196"/>
        <v>0</v>
      </c>
      <c r="W500" s="168">
        <f t="shared" ca="1" si="197"/>
        <v>0</v>
      </c>
      <c r="X500" s="165">
        <f t="shared" si="190"/>
        <v>21</v>
      </c>
      <c r="Y500" s="165" t="str">
        <f t="shared" ca="1" si="198"/>
        <v>Bridger Alishouse, 2 - Tongue River 2/17/2018</v>
      </c>
      <c r="Z500" s="165" t="str">
        <f t="shared" ca="1" si="199"/>
        <v>R</v>
      </c>
      <c r="AA500" s="225" t="str">
        <f>Season_Summary!$P$1</f>
        <v>2A BB</v>
      </c>
    </row>
    <row r="501" spans="1:27" x14ac:dyDescent="0.2">
      <c r="A501" s="165" t="str">
        <f t="shared" ca="1" si="191"/>
        <v>Landon Keever, 4</v>
      </c>
      <c r="B501" s="165" t="str">
        <f>Roster!$B$1</f>
        <v>Upton</v>
      </c>
      <c r="C501" s="165" t="str">
        <f t="shared" ca="1" si="192"/>
        <v>Tongue River</v>
      </c>
      <c r="D501" s="175">
        <f t="shared" ca="1" si="193"/>
        <v>43148</v>
      </c>
      <c r="E501" s="165">
        <f t="shared" ca="1" si="175"/>
        <v>0</v>
      </c>
      <c r="F501" s="165">
        <f t="shared" ca="1" si="176"/>
        <v>0</v>
      </c>
      <c r="G501" s="165">
        <f t="shared" ca="1" si="177"/>
        <v>0</v>
      </c>
      <c r="H501" s="165">
        <f t="shared" ca="1" si="178"/>
        <v>0</v>
      </c>
      <c r="I501" s="165">
        <f t="shared" ca="1" si="179"/>
        <v>0</v>
      </c>
      <c r="J501" s="165">
        <f t="shared" ca="1" si="180"/>
        <v>0</v>
      </c>
      <c r="K501" s="165">
        <f t="shared" ca="1" si="181"/>
        <v>0</v>
      </c>
      <c r="L501" s="165">
        <f t="shared" ca="1" si="182"/>
        <v>0</v>
      </c>
      <c r="M501" s="165">
        <f t="shared" ca="1" si="183"/>
        <v>0</v>
      </c>
      <c r="N501" s="165">
        <f t="shared" ca="1" si="184"/>
        <v>0</v>
      </c>
      <c r="O501" s="165">
        <f t="shared" ca="1" si="185"/>
        <v>0</v>
      </c>
      <c r="P501" s="165">
        <f t="shared" ca="1" si="186"/>
        <v>0</v>
      </c>
      <c r="Q501" s="165">
        <f t="shared" ca="1" si="187"/>
        <v>0</v>
      </c>
      <c r="R501" s="165">
        <f t="shared" ca="1" si="188"/>
        <v>0</v>
      </c>
      <c r="S501" s="165" t="str">
        <f t="shared" ca="1" si="189"/>
        <v/>
      </c>
      <c r="T501" s="168">
        <f t="shared" ca="1" si="194"/>
        <v>0</v>
      </c>
      <c r="U501" s="168">
        <f t="shared" ca="1" si="195"/>
        <v>0</v>
      </c>
      <c r="V501" s="168">
        <f t="shared" ca="1" si="196"/>
        <v>0</v>
      </c>
      <c r="W501" s="168">
        <f t="shared" ca="1" si="197"/>
        <v>0</v>
      </c>
      <c r="X501" s="165">
        <f t="shared" si="190"/>
        <v>21</v>
      </c>
      <c r="Y501" s="165" t="str">
        <f t="shared" ca="1" si="198"/>
        <v>Landon Keever, 4 - Tongue River 2/17/2018</v>
      </c>
      <c r="Z501" s="165" t="str">
        <f t="shared" ca="1" si="199"/>
        <v>R</v>
      </c>
      <c r="AA501" s="225" t="str">
        <f>Season_Summary!$P$1</f>
        <v>2A BB</v>
      </c>
    </row>
    <row r="502" spans="1:27" x14ac:dyDescent="0.2">
      <c r="A502" s="165" t="str">
        <f t="shared" ca="1" si="191"/>
        <v>DJ Till, 4</v>
      </c>
      <c r="B502" s="165" t="str">
        <f>Roster!$B$1</f>
        <v>Upton</v>
      </c>
      <c r="C502" s="165" t="str">
        <f t="shared" ca="1" si="192"/>
        <v>Tongue River</v>
      </c>
      <c r="D502" s="175">
        <f t="shared" ca="1" si="193"/>
        <v>43148</v>
      </c>
      <c r="E502" s="165">
        <f t="shared" ca="1" si="175"/>
        <v>0</v>
      </c>
      <c r="F502" s="165">
        <f t="shared" ca="1" si="176"/>
        <v>0</v>
      </c>
      <c r="G502" s="165">
        <f t="shared" ca="1" si="177"/>
        <v>0</v>
      </c>
      <c r="H502" s="165">
        <f t="shared" ca="1" si="178"/>
        <v>0</v>
      </c>
      <c r="I502" s="165">
        <f t="shared" ca="1" si="179"/>
        <v>0</v>
      </c>
      <c r="J502" s="165">
        <f t="shared" ca="1" si="180"/>
        <v>0</v>
      </c>
      <c r="K502" s="165">
        <f t="shared" ca="1" si="181"/>
        <v>0</v>
      </c>
      <c r="L502" s="165">
        <f t="shared" ca="1" si="182"/>
        <v>0</v>
      </c>
      <c r="M502" s="165">
        <f t="shared" ca="1" si="183"/>
        <v>0</v>
      </c>
      <c r="N502" s="165">
        <f t="shared" ca="1" si="184"/>
        <v>0</v>
      </c>
      <c r="O502" s="165">
        <f t="shared" ca="1" si="185"/>
        <v>0</v>
      </c>
      <c r="P502" s="165">
        <f t="shared" ca="1" si="186"/>
        <v>0</v>
      </c>
      <c r="Q502" s="165">
        <f t="shared" ca="1" si="187"/>
        <v>0</v>
      </c>
      <c r="R502" s="165">
        <f t="shared" ca="1" si="188"/>
        <v>0</v>
      </c>
      <c r="S502" s="165" t="str">
        <f t="shared" ca="1" si="189"/>
        <v/>
      </c>
      <c r="T502" s="168">
        <f t="shared" ca="1" si="194"/>
        <v>0</v>
      </c>
      <c r="U502" s="168">
        <f t="shared" ca="1" si="195"/>
        <v>0</v>
      </c>
      <c r="V502" s="168">
        <f t="shared" ca="1" si="196"/>
        <v>0</v>
      </c>
      <c r="W502" s="168">
        <f t="shared" ca="1" si="197"/>
        <v>0</v>
      </c>
      <c r="X502" s="165">
        <f t="shared" si="190"/>
        <v>21</v>
      </c>
      <c r="Y502" s="165" t="str">
        <f t="shared" ca="1" si="198"/>
        <v>DJ Till, 4 - Tongue River 2/17/2018</v>
      </c>
      <c r="Z502" s="165" t="str">
        <f t="shared" ca="1" si="199"/>
        <v>R</v>
      </c>
      <c r="AA502" s="225" t="str">
        <f>Season_Summary!$P$1</f>
        <v>2A BB</v>
      </c>
    </row>
    <row r="503" spans="1:27" x14ac:dyDescent="0.2">
      <c r="A503" s="165" t="str">
        <f t="shared" ca="1" si="191"/>
        <v xml:space="preserve">, </v>
      </c>
      <c r="B503" s="165" t="str">
        <f>Roster!$B$1</f>
        <v>Upton</v>
      </c>
      <c r="C503" s="165" t="str">
        <f t="shared" ca="1" si="192"/>
        <v>Tongue River</v>
      </c>
      <c r="D503" s="175">
        <f t="shared" ca="1" si="193"/>
        <v>43148</v>
      </c>
      <c r="E503" s="165">
        <f t="shared" ca="1" si="175"/>
        <v>0</v>
      </c>
      <c r="F503" s="165">
        <f t="shared" ca="1" si="176"/>
        <v>0</v>
      </c>
      <c r="G503" s="165">
        <f t="shared" ca="1" si="177"/>
        <v>0</v>
      </c>
      <c r="H503" s="165">
        <f t="shared" ca="1" si="178"/>
        <v>0</v>
      </c>
      <c r="I503" s="165">
        <f t="shared" ca="1" si="179"/>
        <v>0</v>
      </c>
      <c r="J503" s="165">
        <f t="shared" ca="1" si="180"/>
        <v>0</v>
      </c>
      <c r="K503" s="165">
        <f t="shared" ca="1" si="181"/>
        <v>0</v>
      </c>
      <c r="L503" s="165">
        <f t="shared" ca="1" si="182"/>
        <v>0</v>
      </c>
      <c r="M503" s="165">
        <f t="shared" ca="1" si="183"/>
        <v>0</v>
      </c>
      <c r="N503" s="165">
        <f t="shared" ca="1" si="184"/>
        <v>0</v>
      </c>
      <c r="O503" s="165">
        <f t="shared" ca="1" si="185"/>
        <v>0</v>
      </c>
      <c r="P503" s="165">
        <f t="shared" ca="1" si="186"/>
        <v>0</v>
      </c>
      <c r="Q503" s="165">
        <f t="shared" ca="1" si="187"/>
        <v>0</v>
      </c>
      <c r="R503" s="165">
        <f t="shared" ca="1" si="188"/>
        <v>0</v>
      </c>
      <c r="S503" s="165" t="str">
        <f t="shared" ca="1" si="189"/>
        <v/>
      </c>
      <c r="T503" s="168">
        <f t="shared" ca="1" si="194"/>
        <v>0</v>
      </c>
      <c r="U503" s="168">
        <f t="shared" ca="1" si="195"/>
        <v>0</v>
      </c>
      <c r="V503" s="168">
        <f t="shared" ca="1" si="196"/>
        <v>0</v>
      </c>
      <c r="W503" s="168">
        <f t="shared" ca="1" si="197"/>
        <v>0</v>
      </c>
      <c r="X503" s="165">
        <f t="shared" si="190"/>
        <v>21</v>
      </c>
      <c r="Y503" s="165" t="str">
        <f t="shared" ca="1" si="198"/>
        <v>,  - Tongue River 2/17/2018</v>
      </c>
      <c r="Z503" s="165" t="str">
        <f t="shared" ca="1" si="199"/>
        <v>R</v>
      </c>
      <c r="AA503" s="225" t="str">
        <f>Season_Summary!$P$1</f>
        <v>2A BB</v>
      </c>
    </row>
    <row r="504" spans="1:27" x14ac:dyDescent="0.2">
      <c r="A504" s="165" t="str">
        <f t="shared" ca="1" si="191"/>
        <v xml:space="preserve">, </v>
      </c>
      <c r="B504" s="165" t="str">
        <f>Roster!$B$1</f>
        <v>Upton</v>
      </c>
      <c r="C504" s="165" t="str">
        <f t="shared" ca="1" si="192"/>
        <v>Tongue River</v>
      </c>
      <c r="D504" s="175">
        <f t="shared" ca="1" si="193"/>
        <v>43148</v>
      </c>
      <c r="E504" s="165">
        <f t="shared" ca="1" si="175"/>
        <v>0</v>
      </c>
      <c r="F504" s="165">
        <f t="shared" ca="1" si="176"/>
        <v>0</v>
      </c>
      <c r="G504" s="165">
        <f t="shared" ca="1" si="177"/>
        <v>0</v>
      </c>
      <c r="H504" s="165">
        <f t="shared" ca="1" si="178"/>
        <v>0</v>
      </c>
      <c r="I504" s="165">
        <f t="shared" ca="1" si="179"/>
        <v>0</v>
      </c>
      <c r="J504" s="165">
        <f t="shared" ca="1" si="180"/>
        <v>0</v>
      </c>
      <c r="K504" s="165">
        <f t="shared" ca="1" si="181"/>
        <v>0</v>
      </c>
      <c r="L504" s="165">
        <f t="shared" ca="1" si="182"/>
        <v>0</v>
      </c>
      <c r="M504" s="165">
        <f t="shared" ca="1" si="183"/>
        <v>0</v>
      </c>
      <c r="N504" s="165">
        <f t="shared" ca="1" si="184"/>
        <v>0</v>
      </c>
      <c r="O504" s="165">
        <f t="shared" ca="1" si="185"/>
        <v>0</v>
      </c>
      <c r="P504" s="165">
        <f t="shared" ca="1" si="186"/>
        <v>0</v>
      </c>
      <c r="Q504" s="165">
        <f t="shared" ca="1" si="187"/>
        <v>0</v>
      </c>
      <c r="R504" s="165">
        <f t="shared" ca="1" si="188"/>
        <v>0</v>
      </c>
      <c r="S504" s="165" t="str">
        <f t="shared" ca="1" si="189"/>
        <v/>
      </c>
      <c r="T504" s="168">
        <f t="shared" ca="1" si="194"/>
        <v>0</v>
      </c>
      <c r="U504" s="168">
        <f t="shared" ca="1" si="195"/>
        <v>0</v>
      </c>
      <c r="V504" s="168">
        <f t="shared" ca="1" si="196"/>
        <v>0</v>
      </c>
      <c r="W504" s="168">
        <f t="shared" ca="1" si="197"/>
        <v>0</v>
      </c>
      <c r="X504" s="165">
        <f t="shared" si="190"/>
        <v>21</v>
      </c>
      <c r="Y504" s="165" t="str">
        <f t="shared" ca="1" si="198"/>
        <v>,  - Tongue River 2/17/2018</v>
      </c>
      <c r="Z504" s="165" t="str">
        <f t="shared" ca="1" si="199"/>
        <v>R</v>
      </c>
      <c r="AA504" s="225" t="str">
        <f>Season_Summary!$P$1</f>
        <v>2A BB</v>
      </c>
    </row>
    <row r="505" spans="1:27" x14ac:dyDescent="0.2">
      <c r="A505" s="165" t="str">
        <f t="shared" ca="1" si="191"/>
        <v xml:space="preserve">, </v>
      </c>
      <c r="B505" s="165" t="str">
        <f>Roster!$B$1</f>
        <v>Upton</v>
      </c>
      <c r="C505" s="165" t="str">
        <f t="shared" ca="1" si="192"/>
        <v>Tongue River</v>
      </c>
      <c r="D505" s="175">
        <f t="shared" ca="1" si="193"/>
        <v>43148</v>
      </c>
      <c r="E505" s="165">
        <f t="shared" ca="1" si="175"/>
        <v>0</v>
      </c>
      <c r="F505" s="165">
        <f t="shared" ca="1" si="176"/>
        <v>0</v>
      </c>
      <c r="G505" s="165">
        <f t="shared" ca="1" si="177"/>
        <v>0</v>
      </c>
      <c r="H505" s="165">
        <f t="shared" ca="1" si="178"/>
        <v>0</v>
      </c>
      <c r="I505" s="165">
        <f t="shared" ca="1" si="179"/>
        <v>0</v>
      </c>
      <c r="J505" s="165">
        <f t="shared" ca="1" si="180"/>
        <v>0</v>
      </c>
      <c r="K505" s="165">
        <f t="shared" ca="1" si="181"/>
        <v>0</v>
      </c>
      <c r="L505" s="165">
        <f t="shared" ca="1" si="182"/>
        <v>0</v>
      </c>
      <c r="M505" s="165">
        <f t="shared" ca="1" si="183"/>
        <v>0</v>
      </c>
      <c r="N505" s="165">
        <f t="shared" ca="1" si="184"/>
        <v>0</v>
      </c>
      <c r="O505" s="165">
        <f t="shared" ca="1" si="185"/>
        <v>0</v>
      </c>
      <c r="P505" s="165">
        <f t="shared" ca="1" si="186"/>
        <v>0</v>
      </c>
      <c r="Q505" s="165">
        <f t="shared" ca="1" si="187"/>
        <v>0</v>
      </c>
      <c r="R505" s="165">
        <f t="shared" ca="1" si="188"/>
        <v>0</v>
      </c>
      <c r="S505" s="165" t="str">
        <f t="shared" ca="1" si="189"/>
        <v/>
      </c>
      <c r="T505" s="168">
        <f t="shared" ca="1" si="194"/>
        <v>0</v>
      </c>
      <c r="U505" s="168">
        <f t="shared" ca="1" si="195"/>
        <v>0</v>
      </c>
      <c r="V505" s="168">
        <f t="shared" ca="1" si="196"/>
        <v>0</v>
      </c>
      <c r="W505" s="168">
        <f t="shared" ca="1" si="197"/>
        <v>0</v>
      </c>
      <c r="X505" s="165">
        <f t="shared" si="190"/>
        <v>21</v>
      </c>
      <c r="Y505" s="165" t="str">
        <f t="shared" ca="1" si="198"/>
        <v>,  - Tongue River 2/17/2018</v>
      </c>
      <c r="Z505" s="165" t="str">
        <f t="shared" ca="1" si="199"/>
        <v>R</v>
      </c>
      <c r="AA505" s="225" t="str">
        <f>Season_Summary!$P$1</f>
        <v>2A BB</v>
      </c>
    </row>
    <row r="506" spans="1:27" x14ac:dyDescent="0.2">
      <c r="A506" s="165" t="str">
        <f t="shared" ca="1" si="191"/>
        <v xml:space="preserve">, </v>
      </c>
      <c r="B506" s="165" t="str">
        <f>Roster!$B$1</f>
        <v>Upton</v>
      </c>
      <c r="C506" s="165" t="str">
        <f t="shared" ca="1" si="192"/>
        <v>Tongue River</v>
      </c>
      <c r="D506" s="175">
        <f t="shared" ca="1" si="193"/>
        <v>43148</v>
      </c>
      <c r="E506" s="165">
        <f t="shared" ca="1" si="175"/>
        <v>0</v>
      </c>
      <c r="F506" s="165">
        <f t="shared" ca="1" si="176"/>
        <v>0</v>
      </c>
      <c r="G506" s="165">
        <f t="shared" ca="1" si="177"/>
        <v>0</v>
      </c>
      <c r="H506" s="165">
        <f t="shared" ca="1" si="178"/>
        <v>0</v>
      </c>
      <c r="I506" s="165">
        <f t="shared" ca="1" si="179"/>
        <v>0</v>
      </c>
      <c r="J506" s="165">
        <f t="shared" ca="1" si="180"/>
        <v>0</v>
      </c>
      <c r="K506" s="165">
        <f t="shared" ca="1" si="181"/>
        <v>0</v>
      </c>
      <c r="L506" s="165">
        <f t="shared" ca="1" si="182"/>
        <v>0</v>
      </c>
      <c r="M506" s="165">
        <f t="shared" ca="1" si="183"/>
        <v>0</v>
      </c>
      <c r="N506" s="165">
        <f t="shared" ca="1" si="184"/>
        <v>0</v>
      </c>
      <c r="O506" s="165">
        <f t="shared" ca="1" si="185"/>
        <v>0</v>
      </c>
      <c r="P506" s="165">
        <f t="shared" ca="1" si="186"/>
        <v>0</v>
      </c>
      <c r="Q506" s="165">
        <f t="shared" ca="1" si="187"/>
        <v>0</v>
      </c>
      <c r="R506" s="165">
        <f t="shared" ca="1" si="188"/>
        <v>0</v>
      </c>
      <c r="S506" s="165" t="str">
        <f t="shared" ca="1" si="189"/>
        <v/>
      </c>
      <c r="T506" s="168">
        <f t="shared" ca="1" si="194"/>
        <v>0</v>
      </c>
      <c r="U506" s="168">
        <f t="shared" ca="1" si="195"/>
        <v>0</v>
      </c>
      <c r="V506" s="168">
        <f t="shared" ca="1" si="196"/>
        <v>0</v>
      </c>
      <c r="W506" s="168">
        <f t="shared" ca="1" si="197"/>
        <v>0</v>
      </c>
      <c r="X506" s="165">
        <f t="shared" si="190"/>
        <v>21</v>
      </c>
      <c r="Y506" s="165" t="str">
        <f t="shared" ca="1" si="198"/>
        <v>,  - Tongue River 2/17/2018</v>
      </c>
      <c r="Z506" s="165" t="str">
        <f t="shared" ca="1" si="199"/>
        <v>R</v>
      </c>
      <c r="AA506" s="225" t="str">
        <f>Season_Summary!$P$1</f>
        <v>2A BB</v>
      </c>
    </row>
    <row r="507" spans="1:27" x14ac:dyDescent="0.2">
      <c r="A507" s="165" t="str">
        <f t="shared" ca="1" si="191"/>
        <v xml:space="preserve">, </v>
      </c>
      <c r="B507" s="165" t="str">
        <f>Roster!$B$1</f>
        <v>Upton</v>
      </c>
      <c r="C507" s="165" t="str">
        <f t="shared" ca="1" si="192"/>
        <v>Tongue River</v>
      </c>
      <c r="D507" s="175">
        <f t="shared" ca="1" si="193"/>
        <v>43148</v>
      </c>
      <c r="E507" s="165">
        <f t="shared" ca="1" si="175"/>
        <v>0</v>
      </c>
      <c r="F507" s="165">
        <f t="shared" ca="1" si="176"/>
        <v>0</v>
      </c>
      <c r="G507" s="165">
        <f t="shared" ca="1" si="177"/>
        <v>0</v>
      </c>
      <c r="H507" s="165">
        <f t="shared" ca="1" si="178"/>
        <v>0</v>
      </c>
      <c r="I507" s="165">
        <f t="shared" ca="1" si="179"/>
        <v>0</v>
      </c>
      <c r="J507" s="165">
        <f t="shared" ca="1" si="180"/>
        <v>0</v>
      </c>
      <c r="K507" s="165">
        <f t="shared" ca="1" si="181"/>
        <v>0</v>
      </c>
      <c r="L507" s="165">
        <f t="shared" ca="1" si="182"/>
        <v>0</v>
      </c>
      <c r="M507" s="165">
        <f t="shared" ca="1" si="183"/>
        <v>0</v>
      </c>
      <c r="N507" s="165">
        <f t="shared" ca="1" si="184"/>
        <v>0</v>
      </c>
      <c r="O507" s="165">
        <f t="shared" ca="1" si="185"/>
        <v>0</v>
      </c>
      <c r="P507" s="165">
        <f t="shared" ca="1" si="186"/>
        <v>0</v>
      </c>
      <c r="Q507" s="165">
        <f t="shared" ca="1" si="187"/>
        <v>0</v>
      </c>
      <c r="R507" s="165">
        <f t="shared" ca="1" si="188"/>
        <v>0</v>
      </c>
      <c r="S507" s="165" t="str">
        <f t="shared" ca="1" si="189"/>
        <v/>
      </c>
      <c r="T507" s="168">
        <f t="shared" ca="1" si="194"/>
        <v>0</v>
      </c>
      <c r="U507" s="168">
        <f t="shared" ca="1" si="195"/>
        <v>0</v>
      </c>
      <c r="V507" s="168">
        <f t="shared" ca="1" si="196"/>
        <v>0</v>
      </c>
      <c r="W507" s="168">
        <f t="shared" ca="1" si="197"/>
        <v>0</v>
      </c>
      <c r="X507" s="165">
        <f t="shared" si="190"/>
        <v>21</v>
      </c>
      <c r="Y507" s="165" t="str">
        <f t="shared" ca="1" si="198"/>
        <v>,  - Tongue River 2/17/2018</v>
      </c>
      <c r="Z507" s="165" t="str">
        <f t="shared" ca="1" si="199"/>
        <v>R</v>
      </c>
      <c r="AA507" s="225" t="str">
        <f>Season_Summary!$P$1</f>
        <v>2A BB</v>
      </c>
    </row>
    <row r="508" spans="1:27" x14ac:dyDescent="0.2">
      <c r="A508" s="165" t="str">
        <f t="shared" ca="1" si="191"/>
        <v xml:space="preserve">, </v>
      </c>
      <c r="B508" s="165" t="str">
        <f>Roster!$B$1</f>
        <v>Upton</v>
      </c>
      <c r="C508" s="165" t="str">
        <f t="shared" ca="1" si="192"/>
        <v>Tongue River</v>
      </c>
      <c r="D508" s="175">
        <f t="shared" ca="1" si="193"/>
        <v>43148</v>
      </c>
      <c r="E508" s="165">
        <f t="shared" ca="1" si="175"/>
        <v>0</v>
      </c>
      <c r="F508" s="165">
        <f t="shared" ca="1" si="176"/>
        <v>0</v>
      </c>
      <c r="G508" s="165">
        <f t="shared" ca="1" si="177"/>
        <v>0</v>
      </c>
      <c r="H508" s="165">
        <f t="shared" ca="1" si="178"/>
        <v>0</v>
      </c>
      <c r="I508" s="165">
        <f t="shared" ca="1" si="179"/>
        <v>0</v>
      </c>
      <c r="J508" s="165">
        <f t="shared" ca="1" si="180"/>
        <v>0</v>
      </c>
      <c r="K508" s="165">
        <f t="shared" ca="1" si="181"/>
        <v>0</v>
      </c>
      <c r="L508" s="165">
        <f t="shared" ca="1" si="182"/>
        <v>0</v>
      </c>
      <c r="M508" s="165">
        <f t="shared" ca="1" si="183"/>
        <v>0</v>
      </c>
      <c r="N508" s="165">
        <f t="shared" ca="1" si="184"/>
        <v>0</v>
      </c>
      <c r="O508" s="165">
        <f t="shared" ca="1" si="185"/>
        <v>0</v>
      </c>
      <c r="P508" s="165">
        <f t="shared" ca="1" si="186"/>
        <v>0</v>
      </c>
      <c r="Q508" s="165">
        <f t="shared" ca="1" si="187"/>
        <v>0</v>
      </c>
      <c r="R508" s="165">
        <f t="shared" ca="1" si="188"/>
        <v>0</v>
      </c>
      <c r="S508" s="165" t="str">
        <f t="shared" ca="1" si="189"/>
        <v/>
      </c>
      <c r="T508" s="168">
        <f t="shared" ca="1" si="194"/>
        <v>0</v>
      </c>
      <c r="U508" s="168">
        <f t="shared" ca="1" si="195"/>
        <v>0</v>
      </c>
      <c r="V508" s="168">
        <f t="shared" ca="1" si="196"/>
        <v>0</v>
      </c>
      <c r="W508" s="168">
        <f t="shared" ca="1" si="197"/>
        <v>0</v>
      </c>
      <c r="X508" s="165">
        <f t="shared" si="190"/>
        <v>21</v>
      </c>
      <c r="Y508" s="165" t="str">
        <f t="shared" ca="1" si="198"/>
        <v>,  - Tongue River 2/17/2018</v>
      </c>
      <c r="Z508" s="165" t="str">
        <f t="shared" ca="1" si="199"/>
        <v>R</v>
      </c>
      <c r="AA508" s="225" t="str">
        <f>Season_Summary!$P$1</f>
        <v>2A BB</v>
      </c>
    </row>
    <row r="509" spans="1:27" x14ac:dyDescent="0.2">
      <c r="A509" s="165" t="str">
        <f t="shared" ca="1" si="191"/>
        <v xml:space="preserve">, </v>
      </c>
      <c r="B509" s="165" t="str">
        <f>Roster!$B$1</f>
        <v>Upton</v>
      </c>
      <c r="C509" s="165" t="str">
        <f t="shared" ca="1" si="192"/>
        <v>Tongue River</v>
      </c>
      <c r="D509" s="175">
        <f t="shared" ca="1" si="193"/>
        <v>43148</v>
      </c>
      <c r="E509" s="165">
        <f t="shared" ca="1" si="175"/>
        <v>0</v>
      </c>
      <c r="F509" s="165">
        <f t="shared" ca="1" si="176"/>
        <v>0</v>
      </c>
      <c r="G509" s="165">
        <f t="shared" ca="1" si="177"/>
        <v>0</v>
      </c>
      <c r="H509" s="165">
        <f t="shared" ca="1" si="178"/>
        <v>0</v>
      </c>
      <c r="I509" s="165">
        <f t="shared" ca="1" si="179"/>
        <v>0</v>
      </c>
      <c r="J509" s="165">
        <f t="shared" ca="1" si="180"/>
        <v>0</v>
      </c>
      <c r="K509" s="165">
        <f t="shared" ca="1" si="181"/>
        <v>0</v>
      </c>
      <c r="L509" s="165">
        <f t="shared" ca="1" si="182"/>
        <v>0</v>
      </c>
      <c r="M509" s="165">
        <f t="shared" ca="1" si="183"/>
        <v>0</v>
      </c>
      <c r="N509" s="165">
        <f t="shared" ca="1" si="184"/>
        <v>0</v>
      </c>
      <c r="O509" s="165">
        <f t="shared" ca="1" si="185"/>
        <v>0</v>
      </c>
      <c r="P509" s="165">
        <f t="shared" ca="1" si="186"/>
        <v>0</v>
      </c>
      <c r="Q509" s="165">
        <f t="shared" ca="1" si="187"/>
        <v>0</v>
      </c>
      <c r="R509" s="165">
        <f t="shared" ca="1" si="188"/>
        <v>0</v>
      </c>
      <c r="S509" s="165" t="str">
        <f t="shared" ca="1" si="189"/>
        <v/>
      </c>
      <c r="T509" s="168">
        <f t="shared" ca="1" si="194"/>
        <v>0</v>
      </c>
      <c r="U509" s="168">
        <f t="shared" ca="1" si="195"/>
        <v>0</v>
      </c>
      <c r="V509" s="168">
        <f t="shared" ca="1" si="196"/>
        <v>0</v>
      </c>
      <c r="W509" s="168">
        <f t="shared" ca="1" si="197"/>
        <v>0</v>
      </c>
      <c r="X509" s="165">
        <f t="shared" si="190"/>
        <v>21</v>
      </c>
      <c r="Y509" s="165" t="str">
        <f t="shared" ca="1" si="198"/>
        <v>,  - Tongue River 2/17/2018</v>
      </c>
      <c r="Z509" s="165" t="str">
        <f t="shared" ca="1" si="199"/>
        <v>R</v>
      </c>
      <c r="AA509" s="225" t="str">
        <f>Season_Summary!$P$1</f>
        <v>2A BB</v>
      </c>
    </row>
    <row r="510" spans="1:27" x14ac:dyDescent="0.2">
      <c r="A510" s="165" t="str">
        <f t="shared" ca="1" si="191"/>
        <v xml:space="preserve">Team, </v>
      </c>
      <c r="B510" s="165" t="str">
        <f>Roster!$B$1</f>
        <v>Upton</v>
      </c>
      <c r="C510" s="165" t="str">
        <f t="shared" ca="1" si="192"/>
        <v>Tongue River</v>
      </c>
      <c r="D510" s="175">
        <f t="shared" ca="1" si="193"/>
        <v>43148</v>
      </c>
      <c r="E510" s="165">
        <f t="shared" ca="1" si="175"/>
        <v>1</v>
      </c>
      <c r="F510" s="165">
        <f t="shared" ca="1" si="176"/>
        <v>0</v>
      </c>
      <c r="G510" s="165">
        <f t="shared" ca="1" si="177"/>
        <v>0</v>
      </c>
      <c r="H510" s="165">
        <f t="shared" ca="1" si="178"/>
        <v>0</v>
      </c>
      <c r="I510" s="165">
        <f t="shared" ca="1" si="179"/>
        <v>0</v>
      </c>
      <c r="J510" s="165">
        <f t="shared" ca="1" si="180"/>
        <v>0</v>
      </c>
      <c r="K510" s="165">
        <f t="shared" ca="1" si="181"/>
        <v>0</v>
      </c>
      <c r="L510" s="165">
        <f t="shared" ca="1" si="182"/>
        <v>1</v>
      </c>
      <c r="M510" s="165">
        <f t="shared" ca="1" si="183"/>
        <v>1</v>
      </c>
      <c r="N510" s="165">
        <f t="shared" ca="1" si="184"/>
        <v>0</v>
      </c>
      <c r="O510" s="165">
        <f t="shared" ca="1" si="185"/>
        <v>0</v>
      </c>
      <c r="P510" s="165">
        <f t="shared" ca="1" si="186"/>
        <v>0</v>
      </c>
      <c r="Q510" s="165">
        <f t="shared" ca="1" si="187"/>
        <v>0</v>
      </c>
      <c r="R510" s="165">
        <f t="shared" ca="1" si="188"/>
        <v>0</v>
      </c>
      <c r="S510" s="165" t="str">
        <f t="shared" ca="1" si="189"/>
        <v/>
      </c>
      <c r="T510" s="168">
        <f t="shared" ca="1" si="194"/>
        <v>0</v>
      </c>
      <c r="U510" s="168">
        <f t="shared" ca="1" si="195"/>
        <v>0</v>
      </c>
      <c r="V510" s="168">
        <f t="shared" ca="1" si="196"/>
        <v>0</v>
      </c>
      <c r="W510" s="168">
        <f t="shared" ca="1" si="197"/>
        <v>0</v>
      </c>
      <c r="X510" s="165">
        <f t="shared" si="190"/>
        <v>21</v>
      </c>
      <c r="Y510" s="165" t="str">
        <f t="shared" ca="1" si="198"/>
        <v>Team,  - Tongue River 2/17/2018</v>
      </c>
      <c r="Z510" s="165" t="str">
        <f t="shared" ca="1" si="199"/>
        <v>R</v>
      </c>
      <c r="AA510" s="225" t="str">
        <f>Season_Summary!$P$1</f>
        <v>2A BB</v>
      </c>
    </row>
    <row r="511" spans="1:27" x14ac:dyDescent="0.2">
      <c r="A511" s="165" t="str">
        <f t="shared" ca="1" si="191"/>
        <v>Payton Watt, 24</v>
      </c>
      <c r="B511" s="165" t="str">
        <f>Roster!$B$1</f>
        <v>Upton</v>
      </c>
      <c r="C511" s="165" t="str">
        <f t="shared" ca="1" si="192"/>
        <v>Southeast HS</v>
      </c>
      <c r="D511" s="175">
        <f t="shared" ca="1" si="193"/>
        <v>43153</v>
      </c>
      <c r="E511" s="165">
        <f t="shared" ca="1" si="175"/>
        <v>1</v>
      </c>
      <c r="F511" s="165">
        <f t="shared" ca="1" si="176"/>
        <v>1</v>
      </c>
      <c r="G511" s="165">
        <f t="shared" ca="1" si="177"/>
        <v>6</v>
      </c>
      <c r="H511" s="165">
        <f t="shared" ca="1" si="178"/>
        <v>4</v>
      </c>
      <c r="I511" s="165">
        <f t="shared" ca="1" si="179"/>
        <v>9</v>
      </c>
      <c r="J511" s="165">
        <f t="shared" ca="1" si="180"/>
        <v>1</v>
      </c>
      <c r="K511" s="165">
        <f t="shared" ca="1" si="181"/>
        <v>1</v>
      </c>
      <c r="L511" s="165">
        <f t="shared" ca="1" si="182"/>
        <v>2</v>
      </c>
      <c r="M511" s="165">
        <f t="shared" ca="1" si="183"/>
        <v>3</v>
      </c>
      <c r="N511" s="165">
        <f t="shared" ca="1" si="184"/>
        <v>1</v>
      </c>
      <c r="O511" s="165">
        <f t="shared" ca="1" si="185"/>
        <v>1</v>
      </c>
      <c r="P511" s="165">
        <f t="shared" ca="1" si="186"/>
        <v>1</v>
      </c>
      <c r="Q511" s="165">
        <f t="shared" ca="1" si="187"/>
        <v>1</v>
      </c>
      <c r="R511" s="165">
        <f t="shared" ca="1" si="188"/>
        <v>3</v>
      </c>
      <c r="S511" s="165">
        <f t="shared" ca="1" si="189"/>
        <v>12</v>
      </c>
      <c r="T511" s="168">
        <f t="shared" ca="1" si="194"/>
        <v>0.16666666666666666</v>
      </c>
      <c r="U511" s="168">
        <f t="shared" ca="1" si="195"/>
        <v>0.44444444444444442</v>
      </c>
      <c r="V511" s="168">
        <f t="shared" ca="1" si="196"/>
        <v>0</v>
      </c>
      <c r="W511" s="168">
        <f t="shared" ca="1" si="197"/>
        <v>0.33333333333333331</v>
      </c>
      <c r="X511" s="165">
        <f t="shared" si="190"/>
        <v>22</v>
      </c>
      <c r="Y511" s="165" t="str">
        <f t="shared" ca="1" si="198"/>
        <v>Payton Watt, 24 - Southeast HS 2/22/2018</v>
      </c>
      <c r="Z511" s="165" t="str">
        <f t="shared" ca="1" si="199"/>
        <v/>
      </c>
      <c r="AA511" s="225" t="str">
        <f>Season_Summary!$P$1</f>
        <v>2A BB</v>
      </c>
    </row>
    <row r="512" spans="1:27" x14ac:dyDescent="0.2">
      <c r="A512" s="165" t="str">
        <f t="shared" ca="1" si="191"/>
        <v>Dillon Barritt, 20</v>
      </c>
      <c r="B512" s="165" t="str">
        <f>Roster!$B$1</f>
        <v>Upton</v>
      </c>
      <c r="C512" s="165" t="str">
        <f t="shared" ca="1" si="192"/>
        <v>Southeast HS</v>
      </c>
      <c r="D512" s="175">
        <f t="shared" ca="1" si="193"/>
        <v>43153</v>
      </c>
      <c r="E512" s="165">
        <f t="shared" ca="1" si="175"/>
        <v>1</v>
      </c>
      <c r="F512" s="165">
        <f t="shared" ca="1" si="176"/>
        <v>3</v>
      </c>
      <c r="G512" s="165">
        <f t="shared" ca="1" si="177"/>
        <v>9</v>
      </c>
      <c r="H512" s="165">
        <f t="shared" ca="1" si="178"/>
        <v>0</v>
      </c>
      <c r="I512" s="165">
        <f t="shared" ca="1" si="179"/>
        <v>3</v>
      </c>
      <c r="J512" s="165">
        <f t="shared" ca="1" si="180"/>
        <v>1</v>
      </c>
      <c r="K512" s="165">
        <f t="shared" ca="1" si="181"/>
        <v>2</v>
      </c>
      <c r="L512" s="165">
        <f t="shared" ca="1" si="182"/>
        <v>0</v>
      </c>
      <c r="M512" s="165">
        <f t="shared" ca="1" si="183"/>
        <v>0</v>
      </c>
      <c r="N512" s="165">
        <f t="shared" ca="1" si="184"/>
        <v>1</v>
      </c>
      <c r="O512" s="165">
        <f t="shared" ca="1" si="185"/>
        <v>3</v>
      </c>
      <c r="P512" s="165">
        <f t="shared" ca="1" si="186"/>
        <v>0</v>
      </c>
      <c r="Q512" s="165">
        <f t="shared" ca="1" si="187"/>
        <v>2</v>
      </c>
      <c r="R512" s="165">
        <f t="shared" ca="1" si="188"/>
        <v>5</v>
      </c>
      <c r="S512" s="165">
        <f t="shared" ca="1" si="189"/>
        <v>10</v>
      </c>
      <c r="T512" s="168">
        <f t="shared" ca="1" si="194"/>
        <v>0.33333333333333331</v>
      </c>
      <c r="U512" s="168">
        <f t="shared" ca="1" si="195"/>
        <v>0</v>
      </c>
      <c r="V512" s="168">
        <f t="shared" ca="1" si="196"/>
        <v>0</v>
      </c>
      <c r="W512" s="168">
        <f t="shared" ca="1" si="197"/>
        <v>0.25</v>
      </c>
      <c r="X512" s="165">
        <f t="shared" si="190"/>
        <v>22</v>
      </c>
      <c r="Y512" s="165" t="str">
        <f t="shared" ca="1" si="198"/>
        <v>Dillon Barritt, 20 - Southeast HS 2/22/2018</v>
      </c>
      <c r="Z512" s="165" t="str">
        <f t="shared" ca="1" si="199"/>
        <v/>
      </c>
      <c r="AA512" s="225" t="str">
        <f>Season_Summary!$P$1</f>
        <v>2A BB</v>
      </c>
    </row>
    <row r="513" spans="1:27" x14ac:dyDescent="0.2">
      <c r="A513" s="165" t="str">
        <f t="shared" ca="1" si="191"/>
        <v>Dawson Butts, 14</v>
      </c>
      <c r="B513" s="165" t="str">
        <f>Roster!$B$1</f>
        <v>Upton</v>
      </c>
      <c r="C513" s="165" t="str">
        <f t="shared" ca="1" si="192"/>
        <v>Southeast HS</v>
      </c>
      <c r="D513" s="175">
        <f t="shared" ca="1" si="193"/>
        <v>43153</v>
      </c>
      <c r="E513" s="165">
        <f t="shared" ca="1" si="175"/>
        <v>1</v>
      </c>
      <c r="F513" s="165">
        <f t="shared" ca="1" si="176"/>
        <v>0</v>
      </c>
      <c r="G513" s="165">
        <f t="shared" ca="1" si="177"/>
        <v>1</v>
      </c>
      <c r="H513" s="165">
        <f t="shared" ca="1" si="178"/>
        <v>1</v>
      </c>
      <c r="I513" s="165">
        <f t="shared" ca="1" si="179"/>
        <v>1</v>
      </c>
      <c r="J513" s="165">
        <f t="shared" ca="1" si="180"/>
        <v>1</v>
      </c>
      <c r="K513" s="165">
        <f t="shared" ca="1" si="181"/>
        <v>4</v>
      </c>
      <c r="L513" s="165">
        <f t="shared" ca="1" si="182"/>
        <v>1</v>
      </c>
      <c r="M513" s="165">
        <f t="shared" ca="1" si="183"/>
        <v>2</v>
      </c>
      <c r="N513" s="165">
        <f t="shared" ca="1" si="184"/>
        <v>1</v>
      </c>
      <c r="O513" s="165">
        <f t="shared" ca="1" si="185"/>
        <v>3</v>
      </c>
      <c r="P513" s="165">
        <f t="shared" ca="1" si="186"/>
        <v>1</v>
      </c>
      <c r="Q513" s="165">
        <f t="shared" ca="1" si="187"/>
        <v>1</v>
      </c>
      <c r="R513" s="165">
        <f t="shared" ca="1" si="188"/>
        <v>3</v>
      </c>
      <c r="S513" s="165">
        <f t="shared" ca="1" si="189"/>
        <v>3</v>
      </c>
      <c r="T513" s="168">
        <f t="shared" ca="1" si="194"/>
        <v>0</v>
      </c>
      <c r="U513" s="168">
        <f t="shared" ca="1" si="195"/>
        <v>0</v>
      </c>
      <c r="V513" s="168">
        <f t="shared" ca="1" si="196"/>
        <v>0</v>
      </c>
      <c r="W513" s="168">
        <f t="shared" ca="1" si="197"/>
        <v>0</v>
      </c>
      <c r="X513" s="165">
        <f t="shared" si="190"/>
        <v>22</v>
      </c>
      <c r="Y513" s="165" t="str">
        <f t="shared" ca="1" si="198"/>
        <v>Dawson Butts, 14 - Southeast HS 2/22/2018</v>
      </c>
      <c r="Z513" s="165" t="str">
        <f t="shared" ca="1" si="199"/>
        <v/>
      </c>
      <c r="AA513" s="225" t="str">
        <f>Season_Summary!$P$1</f>
        <v>2A BB</v>
      </c>
    </row>
    <row r="514" spans="1:27" x14ac:dyDescent="0.2">
      <c r="A514" s="165" t="str">
        <f t="shared" ca="1" si="191"/>
        <v>Jayden Caylor, 12</v>
      </c>
      <c r="B514" s="165" t="str">
        <f>Roster!$B$1</f>
        <v>Upton</v>
      </c>
      <c r="C514" s="165" t="str">
        <f t="shared" ca="1" si="192"/>
        <v>Southeast HS</v>
      </c>
      <c r="D514" s="175">
        <f t="shared" ca="1" si="193"/>
        <v>43153</v>
      </c>
      <c r="E514" s="165">
        <f t="shared" ca="1" si="175"/>
        <v>1</v>
      </c>
      <c r="F514" s="165">
        <f t="shared" ca="1" si="176"/>
        <v>2</v>
      </c>
      <c r="G514" s="165">
        <f t="shared" ca="1" si="177"/>
        <v>3</v>
      </c>
      <c r="H514" s="165">
        <f t="shared" ca="1" si="178"/>
        <v>4</v>
      </c>
      <c r="I514" s="165">
        <f t="shared" ca="1" si="179"/>
        <v>4</v>
      </c>
      <c r="J514" s="165">
        <f t="shared" ca="1" si="180"/>
        <v>1</v>
      </c>
      <c r="K514" s="165">
        <f t="shared" ca="1" si="181"/>
        <v>3</v>
      </c>
      <c r="L514" s="165">
        <f t="shared" ca="1" si="182"/>
        <v>3</v>
      </c>
      <c r="M514" s="165">
        <f t="shared" ca="1" si="183"/>
        <v>4</v>
      </c>
      <c r="N514" s="165">
        <f t="shared" ca="1" si="184"/>
        <v>4</v>
      </c>
      <c r="O514" s="165">
        <f t="shared" ca="1" si="185"/>
        <v>3</v>
      </c>
      <c r="P514" s="165">
        <f t="shared" ca="1" si="186"/>
        <v>0</v>
      </c>
      <c r="Q514" s="165">
        <f t="shared" ca="1" si="187"/>
        <v>3</v>
      </c>
      <c r="R514" s="165">
        <f t="shared" ca="1" si="188"/>
        <v>4</v>
      </c>
      <c r="S514" s="165">
        <f t="shared" ca="1" si="189"/>
        <v>15</v>
      </c>
      <c r="T514" s="168">
        <f t="shared" ca="1" si="194"/>
        <v>0</v>
      </c>
      <c r="U514" s="168">
        <f t="shared" ca="1" si="195"/>
        <v>0</v>
      </c>
      <c r="V514" s="168">
        <f t="shared" ca="1" si="196"/>
        <v>0</v>
      </c>
      <c r="W514" s="168">
        <f t="shared" ca="1" si="197"/>
        <v>0.8571428571428571</v>
      </c>
      <c r="X514" s="165">
        <f t="shared" si="190"/>
        <v>22</v>
      </c>
      <c r="Y514" s="165" t="str">
        <f t="shared" ca="1" si="198"/>
        <v>Jayden Caylor, 12 - Southeast HS 2/22/2018</v>
      </c>
      <c r="Z514" s="165" t="str">
        <f t="shared" ca="1" si="199"/>
        <v/>
      </c>
      <c r="AA514" s="225" t="str">
        <f>Season_Summary!$P$1</f>
        <v>2A BB</v>
      </c>
    </row>
    <row r="515" spans="1:27" x14ac:dyDescent="0.2">
      <c r="A515" s="165" t="str">
        <f t="shared" ca="1" si="191"/>
        <v>Clayton Louderback, 23</v>
      </c>
      <c r="B515" s="165" t="str">
        <f>Roster!$B$1</f>
        <v>Upton</v>
      </c>
      <c r="C515" s="165" t="str">
        <f t="shared" ca="1" si="192"/>
        <v>Southeast HS</v>
      </c>
      <c r="D515" s="175">
        <f t="shared" ca="1" si="193"/>
        <v>43153</v>
      </c>
      <c r="E515" s="165">
        <f t="shared" ca="1" si="175"/>
        <v>1</v>
      </c>
      <c r="F515" s="165">
        <f t="shared" ca="1" si="176"/>
        <v>0</v>
      </c>
      <c r="G515" s="165">
        <f t="shared" ca="1" si="177"/>
        <v>2</v>
      </c>
      <c r="H515" s="165">
        <f t="shared" ca="1" si="178"/>
        <v>3</v>
      </c>
      <c r="I515" s="165">
        <f t="shared" ca="1" si="179"/>
        <v>9</v>
      </c>
      <c r="J515" s="165">
        <f t="shared" ca="1" si="180"/>
        <v>0</v>
      </c>
      <c r="K515" s="165">
        <f t="shared" ca="1" si="181"/>
        <v>5</v>
      </c>
      <c r="L515" s="165">
        <f t="shared" ca="1" si="182"/>
        <v>2</v>
      </c>
      <c r="M515" s="165">
        <f t="shared" ca="1" si="183"/>
        <v>4</v>
      </c>
      <c r="N515" s="165">
        <f t="shared" ca="1" si="184"/>
        <v>3</v>
      </c>
      <c r="O515" s="165">
        <f t="shared" ca="1" si="185"/>
        <v>0</v>
      </c>
      <c r="P515" s="165">
        <f t="shared" ca="1" si="186"/>
        <v>0</v>
      </c>
      <c r="Q515" s="165">
        <f t="shared" ca="1" si="187"/>
        <v>3</v>
      </c>
      <c r="R515" s="165">
        <f t="shared" ca="1" si="188"/>
        <v>2</v>
      </c>
      <c r="S515" s="165">
        <f t="shared" ca="1" si="189"/>
        <v>6</v>
      </c>
      <c r="T515" s="168">
        <f t="shared" ca="1" si="194"/>
        <v>0</v>
      </c>
      <c r="U515" s="168">
        <f t="shared" ca="1" si="195"/>
        <v>0.33333333333333331</v>
      </c>
      <c r="V515" s="168">
        <f t="shared" ca="1" si="196"/>
        <v>0</v>
      </c>
      <c r="W515" s="168">
        <f t="shared" ca="1" si="197"/>
        <v>0.27272727272727271</v>
      </c>
      <c r="X515" s="165">
        <f t="shared" si="190"/>
        <v>22</v>
      </c>
      <c r="Y515" s="165" t="str">
        <f t="shared" ca="1" si="198"/>
        <v>Clayton Louderback, 23 - Southeast HS 2/22/2018</v>
      </c>
      <c r="Z515" s="165" t="str">
        <f t="shared" ca="1" si="199"/>
        <v/>
      </c>
      <c r="AA515" s="225" t="str">
        <f>Season_Summary!$P$1</f>
        <v>2A BB</v>
      </c>
    </row>
    <row r="516" spans="1:27" x14ac:dyDescent="0.2">
      <c r="A516" s="165" t="str">
        <f t="shared" ca="1" si="191"/>
        <v>Jess Claycomb, 10</v>
      </c>
      <c r="B516" s="165" t="str">
        <f>Roster!$B$1</f>
        <v>Upton</v>
      </c>
      <c r="C516" s="165" t="str">
        <f t="shared" ca="1" si="192"/>
        <v>Southeast HS</v>
      </c>
      <c r="D516" s="175">
        <f t="shared" ca="1" si="193"/>
        <v>43153</v>
      </c>
      <c r="E516" s="165">
        <f t="shared" ca="1" si="175"/>
        <v>1</v>
      </c>
      <c r="F516" s="165">
        <f t="shared" ca="1" si="176"/>
        <v>1</v>
      </c>
      <c r="G516" s="165">
        <f t="shared" ca="1" si="177"/>
        <v>3</v>
      </c>
      <c r="H516" s="165">
        <f t="shared" ca="1" si="178"/>
        <v>0</v>
      </c>
      <c r="I516" s="165">
        <f t="shared" ca="1" si="179"/>
        <v>2</v>
      </c>
      <c r="J516" s="165">
        <f t="shared" ca="1" si="180"/>
        <v>2</v>
      </c>
      <c r="K516" s="165">
        <f t="shared" ca="1" si="181"/>
        <v>2</v>
      </c>
      <c r="L516" s="165">
        <f t="shared" ca="1" si="182"/>
        <v>1</v>
      </c>
      <c r="M516" s="165">
        <f t="shared" ca="1" si="183"/>
        <v>1</v>
      </c>
      <c r="N516" s="165">
        <f t="shared" ca="1" si="184"/>
        <v>0</v>
      </c>
      <c r="O516" s="165">
        <f t="shared" ca="1" si="185"/>
        <v>0</v>
      </c>
      <c r="P516" s="165">
        <f t="shared" ca="1" si="186"/>
        <v>0</v>
      </c>
      <c r="Q516" s="165">
        <f t="shared" ca="1" si="187"/>
        <v>2</v>
      </c>
      <c r="R516" s="165">
        <f t="shared" ca="1" si="188"/>
        <v>2</v>
      </c>
      <c r="S516" s="165">
        <f t="shared" ca="1" si="189"/>
        <v>5</v>
      </c>
      <c r="T516" s="168">
        <f t="shared" ca="1" si="194"/>
        <v>0</v>
      </c>
      <c r="U516" s="168">
        <f t="shared" ca="1" si="195"/>
        <v>0</v>
      </c>
      <c r="V516" s="168">
        <f t="shared" ca="1" si="196"/>
        <v>0</v>
      </c>
      <c r="W516" s="168">
        <f t="shared" ca="1" si="197"/>
        <v>0.2</v>
      </c>
      <c r="X516" s="165">
        <f t="shared" si="190"/>
        <v>22</v>
      </c>
      <c r="Y516" s="165" t="str">
        <f t="shared" ca="1" si="198"/>
        <v>Jess Claycomb, 10 - Southeast HS 2/22/2018</v>
      </c>
      <c r="Z516" s="165" t="str">
        <f t="shared" ca="1" si="199"/>
        <v/>
      </c>
      <c r="AA516" s="225" t="str">
        <f>Season_Summary!$P$1</f>
        <v>2A BB</v>
      </c>
    </row>
    <row r="517" spans="1:27" x14ac:dyDescent="0.2">
      <c r="A517" s="165" t="str">
        <f t="shared" ca="1" si="191"/>
        <v>Maxx Cowger, 4</v>
      </c>
      <c r="B517" s="165" t="str">
        <f>Roster!$B$1</f>
        <v>Upton</v>
      </c>
      <c r="C517" s="165" t="str">
        <f t="shared" ca="1" si="192"/>
        <v>Southeast HS</v>
      </c>
      <c r="D517" s="175">
        <f t="shared" ca="1" si="193"/>
        <v>43153</v>
      </c>
      <c r="E517" s="165">
        <f t="shared" ca="1" si="175"/>
        <v>0</v>
      </c>
      <c r="F517" s="165">
        <f t="shared" ca="1" si="176"/>
        <v>0</v>
      </c>
      <c r="G517" s="165">
        <f t="shared" ca="1" si="177"/>
        <v>0</v>
      </c>
      <c r="H517" s="165">
        <f t="shared" ca="1" si="178"/>
        <v>0</v>
      </c>
      <c r="I517" s="165">
        <f t="shared" ca="1" si="179"/>
        <v>0</v>
      </c>
      <c r="J517" s="165">
        <f t="shared" ca="1" si="180"/>
        <v>0</v>
      </c>
      <c r="K517" s="165">
        <f t="shared" ca="1" si="181"/>
        <v>0</v>
      </c>
      <c r="L517" s="165">
        <f t="shared" ca="1" si="182"/>
        <v>0</v>
      </c>
      <c r="M517" s="165">
        <f t="shared" ca="1" si="183"/>
        <v>0</v>
      </c>
      <c r="N517" s="165">
        <f t="shared" ca="1" si="184"/>
        <v>0</v>
      </c>
      <c r="O517" s="165">
        <f t="shared" ca="1" si="185"/>
        <v>0</v>
      </c>
      <c r="P517" s="165">
        <f t="shared" ca="1" si="186"/>
        <v>0</v>
      </c>
      <c r="Q517" s="165">
        <f t="shared" ca="1" si="187"/>
        <v>0</v>
      </c>
      <c r="R517" s="165">
        <f t="shared" ca="1" si="188"/>
        <v>0</v>
      </c>
      <c r="S517" s="165" t="str">
        <f t="shared" ca="1" si="189"/>
        <v/>
      </c>
      <c r="T517" s="168">
        <f t="shared" ca="1" si="194"/>
        <v>0</v>
      </c>
      <c r="U517" s="168">
        <f t="shared" ca="1" si="195"/>
        <v>0</v>
      </c>
      <c r="V517" s="168">
        <f t="shared" ca="1" si="196"/>
        <v>0</v>
      </c>
      <c r="W517" s="168">
        <f t="shared" ca="1" si="197"/>
        <v>0</v>
      </c>
      <c r="X517" s="165">
        <f t="shared" si="190"/>
        <v>22</v>
      </c>
      <c r="Y517" s="165" t="str">
        <f t="shared" ca="1" si="198"/>
        <v>Maxx Cowger, 4 - Southeast HS 2/22/2018</v>
      </c>
      <c r="Z517" s="165" t="str">
        <f t="shared" ca="1" si="199"/>
        <v/>
      </c>
      <c r="AA517" s="225" t="str">
        <f>Season_Summary!$P$1</f>
        <v>2A BB</v>
      </c>
    </row>
    <row r="518" spans="1:27" x14ac:dyDescent="0.2">
      <c r="A518" s="165" t="str">
        <f t="shared" ca="1" si="191"/>
        <v>Brayden Bruce, 22</v>
      </c>
      <c r="B518" s="165" t="str">
        <f>Roster!$B$1</f>
        <v>Upton</v>
      </c>
      <c r="C518" s="165" t="str">
        <f t="shared" ca="1" si="192"/>
        <v>Southeast HS</v>
      </c>
      <c r="D518" s="175">
        <f t="shared" ca="1" si="193"/>
        <v>43153</v>
      </c>
      <c r="E518" s="165">
        <f t="shared" ca="1" si="175"/>
        <v>1</v>
      </c>
      <c r="F518" s="165">
        <f t="shared" ca="1" si="176"/>
        <v>1</v>
      </c>
      <c r="G518" s="165">
        <f t="shared" ca="1" si="177"/>
        <v>2</v>
      </c>
      <c r="H518" s="165">
        <f t="shared" ca="1" si="178"/>
        <v>0</v>
      </c>
      <c r="I518" s="165">
        <f t="shared" ca="1" si="179"/>
        <v>0</v>
      </c>
      <c r="J518" s="165">
        <f t="shared" ca="1" si="180"/>
        <v>0</v>
      </c>
      <c r="K518" s="165">
        <f t="shared" ca="1" si="181"/>
        <v>0</v>
      </c>
      <c r="L518" s="165">
        <f t="shared" ca="1" si="182"/>
        <v>0</v>
      </c>
      <c r="M518" s="165">
        <f t="shared" ca="1" si="183"/>
        <v>1</v>
      </c>
      <c r="N518" s="165">
        <f t="shared" ca="1" si="184"/>
        <v>2</v>
      </c>
      <c r="O518" s="165">
        <f t="shared" ca="1" si="185"/>
        <v>0</v>
      </c>
      <c r="P518" s="165">
        <f t="shared" ca="1" si="186"/>
        <v>0</v>
      </c>
      <c r="Q518" s="165">
        <f t="shared" ca="1" si="187"/>
        <v>2</v>
      </c>
      <c r="R518" s="165">
        <f t="shared" ca="1" si="188"/>
        <v>2</v>
      </c>
      <c r="S518" s="165">
        <f t="shared" ca="1" si="189"/>
        <v>3</v>
      </c>
      <c r="T518" s="168">
        <f t="shared" ca="1" si="194"/>
        <v>0</v>
      </c>
      <c r="U518" s="168">
        <f t="shared" ca="1" si="195"/>
        <v>0</v>
      </c>
      <c r="V518" s="168">
        <f t="shared" ca="1" si="196"/>
        <v>0</v>
      </c>
      <c r="W518" s="168">
        <f t="shared" ca="1" si="197"/>
        <v>0</v>
      </c>
      <c r="X518" s="165">
        <f t="shared" si="190"/>
        <v>22</v>
      </c>
      <c r="Y518" s="165" t="str">
        <f t="shared" ca="1" si="198"/>
        <v>Brayden Bruce, 22 - Southeast HS 2/22/2018</v>
      </c>
      <c r="Z518" s="165" t="str">
        <f t="shared" ca="1" si="199"/>
        <v/>
      </c>
      <c r="AA518" s="225" t="str">
        <f>Season_Summary!$P$1</f>
        <v>2A BB</v>
      </c>
    </row>
    <row r="519" spans="1:27" x14ac:dyDescent="0.2">
      <c r="A519" s="165" t="str">
        <f t="shared" ca="1" si="191"/>
        <v>Jo Bishop, 30</v>
      </c>
      <c r="B519" s="165" t="str">
        <f>Roster!$B$1</f>
        <v>Upton</v>
      </c>
      <c r="C519" s="165" t="str">
        <f t="shared" ca="1" si="192"/>
        <v>Southeast HS</v>
      </c>
      <c r="D519" s="175">
        <f t="shared" ca="1" si="193"/>
        <v>43153</v>
      </c>
      <c r="E519" s="165">
        <f t="shared" ref="E519:E582" ca="1" si="200">INDIRECT("'game1 ("&amp;$X519&amp;")'!"&amp;ADDRESS(ROW(A$7)+MOD(ROW(A519)-7,24),COLUMN(C519)))</f>
        <v>0</v>
      </c>
      <c r="F519" s="165">
        <f t="shared" ref="F519:F582" ca="1" si="201">INDIRECT("'game1 ("&amp;$X519&amp;")'!"&amp;ADDRESS(ROW(B$7)+MOD(ROW(B519)-7,24),COLUMN(D519)))</f>
        <v>0</v>
      </c>
      <c r="G519" s="165">
        <f t="shared" ref="G519:G582" ca="1" si="202">INDIRECT("'game1 ("&amp;$X519&amp;")'!"&amp;ADDRESS(ROW(C$7)+MOD(ROW(C519)-7,24),COLUMN(E519)))</f>
        <v>0</v>
      </c>
      <c r="H519" s="165">
        <f t="shared" ref="H519:H582" ca="1" si="203">INDIRECT("'game1 ("&amp;$X519&amp;")'!"&amp;ADDRESS(ROW(D$7)+MOD(ROW(D519)-7,24),COLUMN(F519)))</f>
        <v>0</v>
      </c>
      <c r="I519" s="165">
        <f t="shared" ref="I519:I582" ca="1" si="204">INDIRECT("'game1 ("&amp;$X519&amp;")'!"&amp;ADDRESS(ROW(E$7)+MOD(ROW(E519)-7,24),COLUMN(G519)))</f>
        <v>0</v>
      </c>
      <c r="J519" s="165">
        <f t="shared" ref="J519:J582" ca="1" si="205">INDIRECT("'game1 ("&amp;$X519&amp;")'!"&amp;ADDRESS(ROW(F$7)+MOD(ROW(F519)-7,24),COLUMN(H519)))</f>
        <v>0</v>
      </c>
      <c r="K519" s="165">
        <f t="shared" ref="K519:K582" ca="1" si="206">INDIRECT("'game1 ("&amp;$X519&amp;")'!"&amp;ADDRESS(ROW(G$7)+MOD(ROW(G519)-7,24),COLUMN(I519)))</f>
        <v>0</v>
      </c>
      <c r="L519" s="165">
        <f t="shared" ref="L519:L582" ca="1" si="207">INDIRECT("'game1 ("&amp;$X519&amp;")'!"&amp;ADDRESS(ROW(H$7)+MOD(ROW(H519)-7,24),COLUMN(J519)))</f>
        <v>0</v>
      </c>
      <c r="M519" s="165">
        <f t="shared" ref="M519:M582" ca="1" si="208">INDIRECT("'game1 ("&amp;$X519&amp;")'!"&amp;ADDRESS(ROW(I$7)+MOD(ROW(I519)-7,24),COLUMN(K519)))</f>
        <v>0</v>
      </c>
      <c r="N519" s="165">
        <f t="shared" ref="N519:N582" ca="1" si="209">INDIRECT("'game1 ("&amp;$X519&amp;")'!"&amp;ADDRESS(ROW(J$7)+MOD(ROW(J519)-7,24),COLUMN(L519)))</f>
        <v>0</v>
      </c>
      <c r="O519" s="165">
        <f t="shared" ref="O519:O582" ca="1" si="210">INDIRECT("'game1 ("&amp;$X519&amp;")'!"&amp;ADDRESS(ROW(K$7)+MOD(ROW(K519)-7,24),COLUMN(M519)))</f>
        <v>0</v>
      </c>
      <c r="P519" s="165">
        <f t="shared" ref="P519:P582" ca="1" si="211">INDIRECT("'game1 ("&amp;$X519&amp;")'!"&amp;ADDRESS(ROW(L$7)+MOD(ROW(L519)-7,24),COLUMN(N519)))</f>
        <v>0</v>
      </c>
      <c r="Q519" s="165">
        <f t="shared" ref="Q519:Q582" ca="1" si="212">INDIRECT("'game1 ("&amp;$X519&amp;")'!"&amp;ADDRESS(ROW(M$7)+MOD(ROW(M519)-7,24),COLUMN(O519)))</f>
        <v>0</v>
      </c>
      <c r="R519" s="165">
        <f t="shared" ref="R519:R582" ca="1" si="213">INDIRECT("'game1 ("&amp;$X519&amp;")'!"&amp;ADDRESS(ROW(N$7)+MOD(ROW(N519)-7,24),COLUMN(P519)))</f>
        <v>0</v>
      </c>
      <c r="S519" s="165" t="str">
        <f t="shared" ref="S519:S582" ca="1" si="214">INDIRECT("'game1 ("&amp;$X519&amp;")'!"&amp;ADDRESS(ROW(O$7)+MOD(ROW(O519)-7,24),COLUMN(Q519)))</f>
        <v/>
      </c>
      <c r="T519" s="168">
        <f t="shared" ca="1" si="194"/>
        <v>0</v>
      </c>
      <c r="U519" s="168">
        <f t="shared" ca="1" si="195"/>
        <v>0</v>
      </c>
      <c r="V519" s="168">
        <f t="shared" ca="1" si="196"/>
        <v>0</v>
      </c>
      <c r="W519" s="168">
        <f t="shared" ca="1" si="197"/>
        <v>0</v>
      </c>
      <c r="X519" s="165">
        <f t="shared" ref="X519:X582" si="215">INT((ROW(A519)-7)/24)+1</f>
        <v>22</v>
      </c>
      <c r="Y519" s="165" t="str">
        <f t="shared" ca="1" si="198"/>
        <v>Jo Bishop, 30 - Southeast HS 2/22/2018</v>
      </c>
      <c r="Z519" s="165" t="str">
        <f t="shared" ca="1" si="199"/>
        <v/>
      </c>
      <c r="AA519" s="225" t="str">
        <f>Season_Summary!$P$1</f>
        <v>2A BB</v>
      </c>
    </row>
    <row r="520" spans="1:27" x14ac:dyDescent="0.2">
      <c r="A520" s="165" t="str">
        <f t="shared" ref="A520:A583" ca="1" si="216">CONCATENATE(INDIRECT("Roster!B"&amp;ROW(A$7)+MOD(ROW(A520)-7,24)),", ",INDIRECT("Roster!a"&amp;ROW(A$7)+MOD(ROW(A520)-7,24)))</f>
        <v>Nolan Turner, 33</v>
      </c>
      <c r="B520" s="165" t="str">
        <f>Roster!$B$1</f>
        <v>Upton</v>
      </c>
      <c r="C520" s="165" t="str">
        <f t="shared" ref="C520:C583" ca="1" si="217">INDIRECT("'game1 ("&amp;$X520&amp;")'!$C$2")</f>
        <v>Southeast HS</v>
      </c>
      <c r="D520" s="175">
        <f t="shared" ref="D520:D583" ca="1" si="218">INDIRECT("'game1 ("&amp;$X520&amp;")'!$k$2")</f>
        <v>43153</v>
      </c>
      <c r="E520" s="165">
        <f t="shared" ca="1" si="200"/>
        <v>0</v>
      </c>
      <c r="F520" s="165">
        <f t="shared" ca="1" si="201"/>
        <v>0</v>
      </c>
      <c r="G520" s="165">
        <f t="shared" ca="1" si="202"/>
        <v>0</v>
      </c>
      <c r="H520" s="165">
        <f t="shared" ca="1" si="203"/>
        <v>0</v>
      </c>
      <c r="I520" s="165">
        <f t="shared" ca="1" si="204"/>
        <v>0</v>
      </c>
      <c r="J520" s="165">
        <f t="shared" ca="1" si="205"/>
        <v>0</v>
      </c>
      <c r="K520" s="165">
        <f t="shared" ca="1" si="206"/>
        <v>0</v>
      </c>
      <c r="L520" s="165">
        <f t="shared" ca="1" si="207"/>
        <v>0</v>
      </c>
      <c r="M520" s="165">
        <f t="shared" ca="1" si="208"/>
        <v>0</v>
      </c>
      <c r="N520" s="165">
        <f t="shared" ca="1" si="209"/>
        <v>0</v>
      </c>
      <c r="O520" s="165">
        <f t="shared" ca="1" si="210"/>
        <v>0</v>
      </c>
      <c r="P520" s="165">
        <f t="shared" ca="1" si="211"/>
        <v>0</v>
      </c>
      <c r="Q520" s="165">
        <f t="shared" ca="1" si="212"/>
        <v>0</v>
      </c>
      <c r="R520" s="165">
        <f t="shared" ca="1" si="213"/>
        <v>0</v>
      </c>
      <c r="S520" s="165" t="str">
        <f t="shared" ca="1" si="214"/>
        <v/>
      </c>
      <c r="T520" s="168">
        <f t="shared" ref="T520:T583" ca="1" si="219">IF(G520&lt;$D$2,0,INDIRECT("'game1 ("&amp;$X520&amp;")'!"&amp;ADDRESS(ROW(M$7)+MOD(ROW(M520)-7,24),COLUMN(R520))))</f>
        <v>0</v>
      </c>
      <c r="U520" s="168">
        <f t="shared" ref="U520:U583" ca="1" si="220">IF(I520&lt;$D$2,0,INDIRECT("'game1 ("&amp;$X520&amp;")'!"&amp;ADDRESS(ROW(N$7)+MOD(ROW(N520)-7,24),COLUMN(S520))))</f>
        <v>0</v>
      </c>
      <c r="V520" s="168">
        <f t="shared" ref="V520:V583" ca="1" si="221">IF(K520&lt;$D$2,0,INDIRECT("'game1 ("&amp;$X520&amp;")'!"&amp;ADDRESS(ROW(O$7)+MOD(ROW(O520)-7,24),COLUMN(T520))))</f>
        <v>0</v>
      </c>
      <c r="W520" s="168">
        <f t="shared" ref="W520:W583" ca="1" si="222">IF(G520+I520&lt;$D$2,0,INDIRECT("'game1 ("&amp;$X520&amp;")'!"&amp;ADDRESS(ROW(O$7)+MOD(ROW(O520)-7,24),COLUMN(U520))))</f>
        <v>0</v>
      </c>
      <c r="X520" s="165">
        <f t="shared" si="215"/>
        <v>22</v>
      </c>
      <c r="Y520" s="165" t="str">
        <f t="shared" ref="Y520:Y583" ca="1" si="223">CONCATENATE(A520," - ",C520," ",MONTH(D520),"/",DAY(D520),"/",YEAR(D520))</f>
        <v>Nolan Turner, 33 - Southeast HS 2/22/2018</v>
      </c>
      <c r="Z520" s="165" t="str">
        <f t="shared" ref="Z520:Z583" ca="1" si="224">IFERROR(INDIRECT("'game1 ("&amp;$X520&amp;")'!$a$2"),"")</f>
        <v/>
      </c>
      <c r="AA520" s="225" t="str">
        <f>Season_Summary!$P$1</f>
        <v>2A BB</v>
      </c>
    </row>
    <row r="521" spans="1:27" x14ac:dyDescent="0.2">
      <c r="A521" s="165" t="str">
        <f t="shared" ca="1" si="216"/>
        <v>Robert Crawford, 32</v>
      </c>
      <c r="B521" s="165" t="str">
        <f>Roster!$B$1</f>
        <v>Upton</v>
      </c>
      <c r="C521" s="165" t="str">
        <f t="shared" ca="1" si="217"/>
        <v>Southeast HS</v>
      </c>
      <c r="D521" s="175">
        <f t="shared" ca="1" si="218"/>
        <v>43153</v>
      </c>
      <c r="E521" s="165">
        <f t="shared" ca="1" si="200"/>
        <v>0</v>
      </c>
      <c r="F521" s="165">
        <f t="shared" ca="1" si="201"/>
        <v>0</v>
      </c>
      <c r="G521" s="165">
        <f t="shared" ca="1" si="202"/>
        <v>0</v>
      </c>
      <c r="H521" s="165">
        <f t="shared" ca="1" si="203"/>
        <v>0</v>
      </c>
      <c r="I521" s="165">
        <f t="shared" ca="1" si="204"/>
        <v>0</v>
      </c>
      <c r="J521" s="165">
        <f t="shared" ca="1" si="205"/>
        <v>0</v>
      </c>
      <c r="K521" s="165">
        <f t="shared" ca="1" si="206"/>
        <v>0</v>
      </c>
      <c r="L521" s="165">
        <f t="shared" ca="1" si="207"/>
        <v>0</v>
      </c>
      <c r="M521" s="165">
        <f t="shared" ca="1" si="208"/>
        <v>0</v>
      </c>
      <c r="N521" s="165">
        <f t="shared" ca="1" si="209"/>
        <v>0</v>
      </c>
      <c r="O521" s="165">
        <f t="shared" ca="1" si="210"/>
        <v>0</v>
      </c>
      <c r="P521" s="165">
        <f t="shared" ca="1" si="211"/>
        <v>0</v>
      </c>
      <c r="Q521" s="165">
        <f t="shared" ca="1" si="212"/>
        <v>0</v>
      </c>
      <c r="R521" s="165">
        <f t="shared" ca="1" si="213"/>
        <v>0</v>
      </c>
      <c r="S521" s="165" t="str">
        <f t="shared" ca="1" si="214"/>
        <v/>
      </c>
      <c r="T521" s="168">
        <f t="shared" ca="1" si="219"/>
        <v>0</v>
      </c>
      <c r="U521" s="168">
        <f t="shared" ca="1" si="220"/>
        <v>0</v>
      </c>
      <c r="V521" s="168">
        <f t="shared" ca="1" si="221"/>
        <v>0</v>
      </c>
      <c r="W521" s="168">
        <f t="shared" ca="1" si="222"/>
        <v>0</v>
      </c>
      <c r="X521" s="165">
        <f t="shared" si="215"/>
        <v>22</v>
      </c>
      <c r="Y521" s="165" t="str">
        <f t="shared" ca="1" si="223"/>
        <v>Robert Crawford, 32 - Southeast HS 2/22/2018</v>
      </c>
      <c r="Z521" s="165" t="str">
        <f t="shared" ca="1" si="224"/>
        <v/>
      </c>
      <c r="AA521" s="225" t="str">
        <f>Season_Summary!$P$1</f>
        <v>2A BB</v>
      </c>
    </row>
    <row r="522" spans="1:27" x14ac:dyDescent="0.2">
      <c r="A522" s="165" t="str">
        <f t="shared" ca="1" si="216"/>
        <v>Jace Bruce, 40</v>
      </c>
      <c r="B522" s="165" t="str">
        <f>Roster!$B$1</f>
        <v>Upton</v>
      </c>
      <c r="C522" s="165" t="str">
        <f t="shared" ca="1" si="217"/>
        <v>Southeast HS</v>
      </c>
      <c r="D522" s="175">
        <f t="shared" ca="1" si="218"/>
        <v>43153</v>
      </c>
      <c r="E522" s="165">
        <f t="shared" ca="1" si="200"/>
        <v>0</v>
      </c>
      <c r="F522" s="165">
        <f t="shared" ca="1" si="201"/>
        <v>0</v>
      </c>
      <c r="G522" s="165">
        <f t="shared" ca="1" si="202"/>
        <v>0</v>
      </c>
      <c r="H522" s="165">
        <f t="shared" ca="1" si="203"/>
        <v>0</v>
      </c>
      <c r="I522" s="165">
        <f t="shared" ca="1" si="204"/>
        <v>0</v>
      </c>
      <c r="J522" s="165">
        <f t="shared" ca="1" si="205"/>
        <v>0</v>
      </c>
      <c r="K522" s="165">
        <f t="shared" ca="1" si="206"/>
        <v>0</v>
      </c>
      <c r="L522" s="165">
        <f t="shared" ca="1" si="207"/>
        <v>0</v>
      </c>
      <c r="M522" s="165">
        <f t="shared" ca="1" si="208"/>
        <v>0</v>
      </c>
      <c r="N522" s="165">
        <f t="shared" ca="1" si="209"/>
        <v>0</v>
      </c>
      <c r="O522" s="165">
        <f t="shared" ca="1" si="210"/>
        <v>0</v>
      </c>
      <c r="P522" s="165">
        <f t="shared" ca="1" si="211"/>
        <v>0</v>
      </c>
      <c r="Q522" s="165">
        <f t="shared" ca="1" si="212"/>
        <v>0</v>
      </c>
      <c r="R522" s="165">
        <f t="shared" ca="1" si="213"/>
        <v>0</v>
      </c>
      <c r="S522" s="165" t="str">
        <f t="shared" ca="1" si="214"/>
        <v/>
      </c>
      <c r="T522" s="168">
        <f t="shared" ca="1" si="219"/>
        <v>0</v>
      </c>
      <c r="U522" s="168">
        <f t="shared" ca="1" si="220"/>
        <v>0</v>
      </c>
      <c r="V522" s="168">
        <f t="shared" ca="1" si="221"/>
        <v>0</v>
      </c>
      <c r="W522" s="168">
        <f t="shared" ca="1" si="222"/>
        <v>0</v>
      </c>
      <c r="X522" s="165">
        <f t="shared" si="215"/>
        <v>22</v>
      </c>
      <c r="Y522" s="165" t="str">
        <f t="shared" ca="1" si="223"/>
        <v>Jace Bruce, 40 - Southeast HS 2/22/2018</v>
      </c>
      <c r="Z522" s="165" t="str">
        <f t="shared" ca="1" si="224"/>
        <v/>
      </c>
      <c r="AA522" s="225" t="str">
        <f>Season_Summary!$P$1</f>
        <v>2A BB</v>
      </c>
    </row>
    <row r="523" spans="1:27" x14ac:dyDescent="0.2">
      <c r="A523" s="165" t="str">
        <f t="shared" ca="1" si="216"/>
        <v>Ethan Mills, 2</v>
      </c>
      <c r="B523" s="165" t="str">
        <f>Roster!$B$1</f>
        <v>Upton</v>
      </c>
      <c r="C523" s="165" t="str">
        <f t="shared" ca="1" si="217"/>
        <v>Southeast HS</v>
      </c>
      <c r="D523" s="175">
        <f t="shared" ca="1" si="218"/>
        <v>43153</v>
      </c>
      <c r="E523" s="165">
        <f t="shared" ca="1" si="200"/>
        <v>0</v>
      </c>
      <c r="F523" s="165">
        <f t="shared" ca="1" si="201"/>
        <v>0</v>
      </c>
      <c r="G523" s="165">
        <f t="shared" ca="1" si="202"/>
        <v>0</v>
      </c>
      <c r="H523" s="165">
        <f t="shared" ca="1" si="203"/>
        <v>0</v>
      </c>
      <c r="I523" s="165">
        <f t="shared" ca="1" si="204"/>
        <v>0</v>
      </c>
      <c r="J523" s="165">
        <f t="shared" ca="1" si="205"/>
        <v>0</v>
      </c>
      <c r="K523" s="165">
        <f t="shared" ca="1" si="206"/>
        <v>0</v>
      </c>
      <c r="L523" s="165">
        <f t="shared" ca="1" si="207"/>
        <v>0</v>
      </c>
      <c r="M523" s="165">
        <f t="shared" ca="1" si="208"/>
        <v>0</v>
      </c>
      <c r="N523" s="165">
        <f t="shared" ca="1" si="209"/>
        <v>0</v>
      </c>
      <c r="O523" s="165">
        <f t="shared" ca="1" si="210"/>
        <v>0</v>
      </c>
      <c r="P523" s="165">
        <f t="shared" ca="1" si="211"/>
        <v>0</v>
      </c>
      <c r="Q523" s="165">
        <f t="shared" ca="1" si="212"/>
        <v>0</v>
      </c>
      <c r="R523" s="165">
        <f t="shared" ca="1" si="213"/>
        <v>0</v>
      </c>
      <c r="S523" s="165" t="str">
        <f t="shared" ca="1" si="214"/>
        <v/>
      </c>
      <c r="T523" s="168">
        <f t="shared" ca="1" si="219"/>
        <v>0</v>
      </c>
      <c r="U523" s="168">
        <f t="shared" ca="1" si="220"/>
        <v>0</v>
      </c>
      <c r="V523" s="168">
        <f t="shared" ca="1" si="221"/>
        <v>0</v>
      </c>
      <c r="W523" s="168">
        <f t="shared" ca="1" si="222"/>
        <v>0</v>
      </c>
      <c r="X523" s="165">
        <f t="shared" si="215"/>
        <v>22</v>
      </c>
      <c r="Y523" s="165" t="str">
        <f t="shared" ca="1" si="223"/>
        <v>Ethan Mills, 2 - Southeast HS 2/22/2018</v>
      </c>
      <c r="Z523" s="165" t="str">
        <f t="shared" ca="1" si="224"/>
        <v/>
      </c>
      <c r="AA523" s="225" t="str">
        <f>Season_Summary!$P$1</f>
        <v>2A BB</v>
      </c>
    </row>
    <row r="524" spans="1:27" x14ac:dyDescent="0.2">
      <c r="A524" s="165" t="str">
        <f t="shared" ca="1" si="216"/>
        <v>Bridger Alishouse, 2</v>
      </c>
      <c r="B524" s="165" t="str">
        <f>Roster!$B$1</f>
        <v>Upton</v>
      </c>
      <c r="C524" s="165" t="str">
        <f t="shared" ca="1" si="217"/>
        <v>Southeast HS</v>
      </c>
      <c r="D524" s="175">
        <f t="shared" ca="1" si="218"/>
        <v>43153</v>
      </c>
      <c r="E524" s="165">
        <f t="shared" ca="1" si="200"/>
        <v>0</v>
      </c>
      <c r="F524" s="165">
        <f t="shared" ca="1" si="201"/>
        <v>0</v>
      </c>
      <c r="G524" s="165">
        <f t="shared" ca="1" si="202"/>
        <v>0</v>
      </c>
      <c r="H524" s="165">
        <f t="shared" ca="1" si="203"/>
        <v>0</v>
      </c>
      <c r="I524" s="165">
        <f t="shared" ca="1" si="204"/>
        <v>0</v>
      </c>
      <c r="J524" s="165">
        <f t="shared" ca="1" si="205"/>
        <v>0</v>
      </c>
      <c r="K524" s="165">
        <f t="shared" ca="1" si="206"/>
        <v>0</v>
      </c>
      <c r="L524" s="165">
        <f t="shared" ca="1" si="207"/>
        <v>0</v>
      </c>
      <c r="M524" s="165">
        <f t="shared" ca="1" si="208"/>
        <v>0</v>
      </c>
      <c r="N524" s="165">
        <f t="shared" ca="1" si="209"/>
        <v>0</v>
      </c>
      <c r="O524" s="165">
        <f t="shared" ca="1" si="210"/>
        <v>0</v>
      </c>
      <c r="P524" s="165">
        <f t="shared" ca="1" si="211"/>
        <v>0</v>
      </c>
      <c r="Q524" s="165">
        <f t="shared" ca="1" si="212"/>
        <v>0</v>
      </c>
      <c r="R524" s="165">
        <f t="shared" ca="1" si="213"/>
        <v>0</v>
      </c>
      <c r="S524" s="165" t="str">
        <f t="shared" ca="1" si="214"/>
        <v/>
      </c>
      <c r="T524" s="168">
        <f t="shared" ca="1" si="219"/>
        <v>0</v>
      </c>
      <c r="U524" s="168">
        <f t="shared" ca="1" si="220"/>
        <v>0</v>
      </c>
      <c r="V524" s="168">
        <f t="shared" ca="1" si="221"/>
        <v>0</v>
      </c>
      <c r="W524" s="168">
        <f t="shared" ca="1" si="222"/>
        <v>0</v>
      </c>
      <c r="X524" s="165">
        <f t="shared" si="215"/>
        <v>22</v>
      </c>
      <c r="Y524" s="165" t="str">
        <f t="shared" ca="1" si="223"/>
        <v>Bridger Alishouse, 2 - Southeast HS 2/22/2018</v>
      </c>
      <c r="Z524" s="165" t="str">
        <f t="shared" ca="1" si="224"/>
        <v/>
      </c>
      <c r="AA524" s="225" t="str">
        <f>Season_Summary!$P$1</f>
        <v>2A BB</v>
      </c>
    </row>
    <row r="525" spans="1:27" x14ac:dyDescent="0.2">
      <c r="A525" s="165" t="str">
        <f t="shared" ca="1" si="216"/>
        <v>Landon Keever, 4</v>
      </c>
      <c r="B525" s="165" t="str">
        <f>Roster!$B$1</f>
        <v>Upton</v>
      </c>
      <c r="C525" s="165" t="str">
        <f t="shared" ca="1" si="217"/>
        <v>Southeast HS</v>
      </c>
      <c r="D525" s="175">
        <f t="shared" ca="1" si="218"/>
        <v>43153</v>
      </c>
      <c r="E525" s="165">
        <f t="shared" ca="1" si="200"/>
        <v>0</v>
      </c>
      <c r="F525" s="165">
        <f t="shared" ca="1" si="201"/>
        <v>0</v>
      </c>
      <c r="G525" s="165">
        <f t="shared" ca="1" si="202"/>
        <v>0</v>
      </c>
      <c r="H525" s="165">
        <f t="shared" ca="1" si="203"/>
        <v>0</v>
      </c>
      <c r="I525" s="165">
        <f t="shared" ca="1" si="204"/>
        <v>0</v>
      </c>
      <c r="J525" s="165">
        <f t="shared" ca="1" si="205"/>
        <v>0</v>
      </c>
      <c r="K525" s="165">
        <f t="shared" ca="1" si="206"/>
        <v>0</v>
      </c>
      <c r="L525" s="165">
        <f t="shared" ca="1" si="207"/>
        <v>0</v>
      </c>
      <c r="M525" s="165">
        <f t="shared" ca="1" si="208"/>
        <v>0</v>
      </c>
      <c r="N525" s="165">
        <f t="shared" ca="1" si="209"/>
        <v>0</v>
      </c>
      <c r="O525" s="165">
        <f t="shared" ca="1" si="210"/>
        <v>0</v>
      </c>
      <c r="P525" s="165">
        <f t="shared" ca="1" si="211"/>
        <v>0</v>
      </c>
      <c r="Q525" s="165">
        <f t="shared" ca="1" si="212"/>
        <v>0</v>
      </c>
      <c r="R525" s="165">
        <f t="shared" ca="1" si="213"/>
        <v>0</v>
      </c>
      <c r="S525" s="165" t="str">
        <f t="shared" ca="1" si="214"/>
        <v/>
      </c>
      <c r="T525" s="168">
        <f t="shared" ca="1" si="219"/>
        <v>0</v>
      </c>
      <c r="U525" s="168">
        <f t="shared" ca="1" si="220"/>
        <v>0</v>
      </c>
      <c r="V525" s="168">
        <f t="shared" ca="1" si="221"/>
        <v>0</v>
      </c>
      <c r="W525" s="168">
        <f t="shared" ca="1" si="222"/>
        <v>0</v>
      </c>
      <c r="X525" s="165">
        <f t="shared" si="215"/>
        <v>22</v>
      </c>
      <c r="Y525" s="165" t="str">
        <f t="shared" ca="1" si="223"/>
        <v>Landon Keever, 4 - Southeast HS 2/22/2018</v>
      </c>
      <c r="Z525" s="165" t="str">
        <f t="shared" ca="1" si="224"/>
        <v/>
      </c>
      <c r="AA525" s="225" t="str">
        <f>Season_Summary!$P$1</f>
        <v>2A BB</v>
      </c>
    </row>
    <row r="526" spans="1:27" x14ac:dyDescent="0.2">
      <c r="A526" s="165" t="str">
        <f t="shared" ca="1" si="216"/>
        <v>DJ Till, 4</v>
      </c>
      <c r="B526" s="165" t="str">
        <f>Roster!$B$1</f>
        <v>Upton</v>
      </c>
      <c r="C526" s="165" t="str">
        <f t="shared" ca="1" si="217"/>
        <v>Southeast HS</v>
      </c>
      <c r="D526" s="175">
        <f t="shared" ca="1" si="218"/>
        <v>43153</v>
      </c>
      <c r="E526" s="165">
        <f t="shared" ca="1" si="200"/>
        <v>0</v>
      </c>
      <c r="F526" s="165">
        <f t="shared" ca="1" si="201"/>
        <v>0</v>
      </c>
      <c r="G526" s="165">
        <f t="shared" ca="1" si="202"/>
        <v>0</v>
      </c>
      <c r="H526" s="165">
        <f t="shared" ca="1" si="203"/>
        <v>0</v>
      </c>
      <c r="I526" s="165">
        <f t="shared" ca="1" si="204"/>
        <v>0</v>
      </c>
      <c r="J526" s="165">
        <f t="shared" ca="1" si="205"/>
        <v>0</v>
      </c>
      <c r="K526" s="165">
        <f t="shared" ca="1" si="206"/>
        <v>0</v>
      </c>
      <c r="L526" s="165">
        <f t="shared" ca="1" si="207"/>
        <v>0</v>
      </c>
      <c r="M526" s="165">
        <f t="shared" ca="1" si="208"/>
        <v>0</v>
      </c>
      <c r="N526" s="165">
        <f t="shared" ca="1" si="209"/>
        <v>0</v>
      </c>
      <c r="O526" s="165">
        <f t="shared" ca="1" si="210"/>
        <v>0</v>
      </c>
      <c r="P526" s="165">
        <f t="shared" ca="1" si="211"/>
        <v>0</v>
      </c>
      <c r="Q526" s="165">
        <f t="shared" ca="1" si="212"/>
        <v>0</v>
      </c>
      <c r="R526" s="165">
        <f t="shared" ca="1" si="213"/>
        <v>0</v>
      </c>
      <c r="S526" s="165" t="str">
        <f t="shared" ca="1" si="214"/>
        <v/>
      </c>
      <c r="T526" s="168">
        <f t="shared" ca="1" si="219"/>
        <v>0</v>
      </c>
      <c r="U526" s="168">
        <f t="shared" ca="1" si="220"/>
        <v>0</v>
      </c>
      <c r="V526" s="168">
        <f t="shared" ca="1" si="221"/>
        <v>0</v>
      </c>
      <c r="W526" s="168">
        <f t="shared" ca="1" si="222"/>
        <v>0</v>
      </c>
      <c r="X526" s="165">
        <f t="shared" si="215"/>
        <v>22</v>
      </c>
      <c r="Y526" s="165" t="str">
        <f t="shared" ca="1" si="223"/>
        <v>DJ Till, 4 - Southeast HS 2/22/2018</v>
      </c>
      <c r="Z526" s="165" t="str">
        <f t="shared" ca="1" si="224"/>
        <v/>
      </c>
      <c r="AA526" s="225" t="str">
        <f>Season_Summary!$P$1</f>
        <v>2A BB</v>
      </c>
    </row>
    <row r="527" spans="1:27" x14ac:dyDescent="0.2">
      <c r="A527" s="165" t="str">
        <f t="shared" ca="1" si="216"/>
        <v xml:space="preserve">, </v>
      </c>
      <c r="B527" s="165" t="str">
        <f>Roster!$B$1</f>
        <v>Upton</v>
      </c>
      <c r="C527" s="165" t="str">
        <f t="shared" ca="1" si="217"/>
        <v>Southeast HS</v>
      </c>
      <c r="D527" s="175">
        <f t="shared" ca="1" si="218"/>
        <v>43153</v>
      </c>
      <c r="E527" s="165">
        <f t="shared" ca="1" si="200"/>
        <v>0</v>
      </c>
      <c r="F527" s="165">
        <f t="shared" ca="1" si="201"/>
        <v>0</v>
      </c>
      <c r="G527" s="165">
        <f t="shared" ca="1" si="202"/>
        <v>0</v>
      </c>
      <c r="H527" s="165">
        <f t="shared" ca="1" si="203"/>
        <v>0</v>
      </c>
      <c r="I527" s="165">
        <f t="shared" ca="1" si="204"/>
        <v>0</v>
      </c>
      <c r="J527" s="165">
        <f t="shared" ca="1" si="205"/>
        <v>0</v>
      </c>
      <c r="K527" s="165">
        <f t="shared" ca="1" si="206"/>
        <v>0</v>
      </c>
      <c r="L527" s="165">
        <f t="shared" ca="1" si="207"/>
        <v>0</v>
      </c>
      <c r="M527" s="165">
        <f t="shared" ca="1" si="208"/>
        <v>0</v>
      </c>
      <c r="N527" s="165">
        <f t="shared" ca="1" si="209"/>
        <v>0</v>
      </c>
      <c r="O527" s="165">
        <f t="shared" ca="1" si="210"/>
        <v>0</v>
      </c>
      <c r="P527" s="165">
        <f t="shared" ca="1" si="211"/>
        <v>0</v>
      </c>
      <c r="Q527" s="165">
        <f t="shared" ca="1" si="212"/>
        <v>0</v>
      </c>
      <c r="R527" s="165">
        <f t="shared" ca="1" si="213"/>
        <v>0</v>
      </c>
      <c r="S527" s="165" t="str">
        <f t="shared" ca="1" si="214"/>
        <v/>
      </c>
      <c r="T527" s="168">
        <f t="shared" ca="1" si="219"/>
        <v>0</v>
      </c>
      <c r="U527" s="168">
        <f t="shared" ca="1" si="220"/>
        <v>0</v>
      </c>
      <c r="V527" s="168">
        <f t="shared" ca="1" si="221"/>
        <v>0</v>
      </c>
      <c r="W527" s="168">
        <f t="shared" ca="1" si="222"/>
        <v>0</v>
      </c>
      <c r="X527" s="165">
        <f t="shared" si="215"/>
        <v>22</v>
      </c>
      <c r="Y527" s="165" t="str">
        <f t="shared" ca="1" si="223"/>
        <v>,  - Southeast HS 2/22/2018</v>
      </c>
      <c r="Z527" s="165" t="str">
        <f t="shared" ca="1" si="224"/>
        <v/>
      </c>
      <c r="AA527" s="225" t="str">
        <f>Season_Summary!$P$1</f>
        <v>2A BB</v>
      </c>
    </row>
    <row r="528" spans="1:27" x14ac:dyDescent="0.2">
      <c r="A528" s="165" t="str">
        <f t="shared" ca="1" si="216"/>
        <v xml:space="preserve">, </v>
      </c>
      <c r="B528" s="165" t="str">
        <f>Roster!$B$1</f>
        <v>Upton</v>
      </c>
      <c r="C528" s="165" t="str">
        <f t="shared" ca="1" si="217"/>
        <v>Southeast HS</v>
      </c>
      <c r="D528" s="175">
        <f t="shared" ca="1" si="218"/>
        <v>43153</v>
      </c>
      <c r="E528" s="165">
        <f t="shared" ca="1" si="200"/>
        <v>0</v>
      </c>
      <c r="F528" s="165">
        <f t="shared" ca="1" si="201"/>
        <v>0</v>
      </c>
      <c r="G528" s="165">
        <f t="shared" ca="1" si="202"/>
        <v>0</v>
      </c>
      <c r="H528" s="165">
        <f t="shared" ca="1" si="203"/>
        <v>0</v>
      </c>
      <c r="I528" s="165">
        <f t="shared" ca="1" si="204"/>
        <v>0</v>
      </c>
      <c r="J528" s="165">
        <f t="shared" ca="1" si="205"/>
        <v>0</v>
      </c>
      <c r="K528" s="165">
        <f t="shared" ca="1" si="206"/>
        <v>0</v>
      </c>
      <c r="L528" s="165">
        <f t="shared" ca="1" si="207"/>
        <v>0</v>
      </c>
      <c r="M528" s="165">
        <f t="shared" ca="1" si="208"/>
        <v>0</v>
      </c>
      <c r="N528" s="165">
        <f t="shared" ca="1" si="209"/>
        <v>0</v>
      </c>
      <c r="O528" s="165">
        <f t="shared" ca="1" si="210"/>
        <v>0</v>
      </c>
      <c r="P528" s="165">
        <f t="shared" ca="1" si="211"/>
        <v>0</v>
      </c>
      <c r="Q528" s="165">
        <f t="shared" ca="1" si="212"/>
        <v>0</v>
      </c>
      <c r="R528" s="165">
        <f t="shared" ca="1" si="213"/>
        <v>0</v>
      </c>
      <c r="S528" s="165" t="str">
        <f t="shared" ca="1" si="214"/>
        <v/>
      </c>
      <c r="T528" s="168">
        <f t="shared" ca="1" si="219"/>
        <v>0</v>
      </c>
      <c r="U528" s="168">
        <f t="shared" ca="1" si="220"/>
        <v>0</v>
      </c>
      <c r="V528" s="168">
        <f t="shared" ca="1" si="221"/>
        <v>0</v>
      </c>
      <c r="W528" s="168">
        <f t="shared" ca="1" si="222"/>
        <v>0</v>
      </c>
      <c r="X528" s="165">
        <f t="shared" si="215"/>
        <v>22</v>
      </c>
      <c r="Y528" s="165" t="str">
        <f t="shared" ca="1" si="223"/>
        <v>,  - Southeast HS 2/22/2018</v>
      </c>
      <c r="Z528" s="165" t="str">
        <f t="shared" ca="1" si="224"/>
        <v/>
      </c>
      <c r="AA528" s="225" t="str">
        <f>Season_Summary!$P$1</f>
        <v>2A BB</v>
      </c>
    </row>
    <row r="529" spans="1:27" x14ac:dyDescent="0.2">
      <c r="A529" s="165" t="str">
        <f t="shared" ca="1" si="216"/>
        <v xml:space="preserve">, </v>
      </c>
      <c r="B529" s="165" t="str">
        <f>Roster!$B$1</f>
        <v>Upton</v>
      </c>
      <c r="C529" s="165" t="str">
        <f t="shared" ca="1" si="217"/>
        <v>Southeast HS</v>
      </c>
      <c r="D529" s="175">
        <f t="shared" ca="1" si="218"/>
        <v>43153</v>
      </c>
      <c r="E529" s="165">
        <f t="shared" ca="1" si="200"/>
        <v>0</v>
      </c>
      <c r="F529" s="165">
        <f t="shared" ca="1" si="201"/>
        <v>0</v>
      </c>
      <c r="G529" s="165">
        <f t="shared" ca="1" si="202"/>
        <v>0</v>
      </c>
      <c r="H529" s="165">
        <f t="shared" ca="1" si="203"/>
        <v>0</v>
      </c>
      <c r="I529" s="165">
        <f t="shared" ca="1" si="204"/>
        <v>0</v>
      </c>
      <c r="J529" s="165">
        <f t="shared" ca="1" si="205"/>
        <v>0</v>
      </c>
      <c r="K529" s="165">
        <f t="shared" ca="1" si="206"/>
        <v>0</v>
      </c>
      <c r="L529" s="165">
        <f t="shared" ca="1" si="207"/>
        <v>0</v>
      </c>
      <c r="M529" s="165">
        <f t="shared" ca="1" si="208"/>
        <v>0</v>
      </c>
      <c r="N529" s="165">
        <f t="shared" ca="1" si="209"/>
        <v>0</v>
      </c>
      <c r="O529" s="165">
        <f t="shared" ca="1" si="210"/>
        <v>0</v>
      </c>
      <c r="P529" s="165">
        <f t="shared" ca="1" si="211"/>
        <v>0</v>
      </c>
      <c r="Q529" s="165">
        <f t="shared" ca="1" si="212"/>
        <v>0</v>
      </c>
      <c r="R529" s="165">
        <f t="shared" ca="1" si="213"/>
        <v>0</v>
      </c>
      <c r="S529" s="165" t="str">
        <f t="shared" ca="1" si="214"/>
        <v/>
      </c>
      <c r="T529" s="168">
        <f t="shared" ca="1" si="219"/>
        <v>0</v>
      </c>
      <c r="U529" s="168">
        <f t="shared" ca="1" si="220"/>
        <v>0</v>
      </c>
      <c r="V529" s="168">
        <f t="shared" ca="1" si="221"/>
        <v>0</v>
      </c>
      <c r="W529" s="168">
        <f t="shared" ca="1" si="222"/>
        <v>0</v>
      </c>
      <c r="X529" s="165">
        <f t="shared" si="215"/>
        <v>22</v>
      </c>
      <c r="Y529" s="165" t="str">
        <f t="shared" ca="1" si="223"/>
        <v>,  - Southeast HS 2/22/2018</v>
      </c>
      <c r="Z529" s="165" t="str">
        <f t="shared" ca="1" si="224"/>
        <v/>
      </c>
      <c r="AA529" s="225" t="str">
        <f>Season_Summary!$P$1</f>
        <v>2A BB</v>
      </c>
    </row>
    <row r="530" spans="1:27" x14ac:dyDescent="0.2">
      <c r="A530" s="165" t="str">
        <f t="shared" ca="1" si="216"/>
        <v xml:space="preserve">, </v>
      </c>
      <c r="B530" s="165" t="str">
        <f>Roster!$B$1</f>
        <v>Upton</v>
      </c>
      <c r="C530" s="165" t="str">
        <f t="shared" ca="1" si="217"/>
        <v>Southeast HS</v>
      </c>
      <c r="D530" s="175">
        <f t="shared" ca="1" si="218"/>
        <v>43153</v>
      </c>
      <c r="E530" s="165">
        <f t="shared" ca="1" si="200"/>
        <v>0</v>
      </c>
      <c r="F530" s="165">
        <f t="shared" ca="1" si="201"/>
        <v>0</v>
      </c>
      <c r="G530" s="165">
        <f t="shared" ca="1" si="202"/>
        <v>0</v>
      </c>
      <c r="H530" s="165">
        <f t="shared" ca="1" si="203"/>
        <v>0</v>
      </c>
      <c r="I530" s="165">
        <f t="shared" ca="1" si="204"/>
        <v>0</v>
      </c>
      <c r="J530" s="165">
        <f t="shared" ca="1" si="205"/>
        <v>0</v>
      </c>
      <c r="K530" s="165">
        <f t="shared" ca="1" si="206"/>
        <v>0</v>
      </c>
      <c r="L530" s="165">
        <f t="shared" ca="1" si="207"/>
        <v>0</v>
      </c>
      <c r="M530" s="165">
        <f t="shared" ca="1" si="208"/>
        <v>0</v>
      </c>
      <c r="N530" s="165">
        <f t="shared" ca="1" si="209"/>
        <v>0</v>
      </c>
      <c r="O530" s="165">
        <f t="shared" ca="1" si="210"/>
        <v>0</v>
      </c>
      <c r="P530" s="165">
        <f t="shared" ca="1" si="211"/>
        <v>0</v>
      </c>
      <c r="Q530" s="165">
        <f t="shared" ca="1" si="212"/>
        <v>0</v>
      </c>
      <c r="R530" s="165">
        <f t="shared" ca="1" si="213"/>
        <v>0</v>
      </c>
      <c r="S530" s="165" t="str">
        <f t="shared" ca="1" si="214"/>
        <v/>
      </c>
      <c r="T530" s="168">
        <f t="shared" ca="1" si="219"/>
        <v>0</v>
      </c>
      <c r="U530" s="168">
        <f t="shared" ca="1" si="220"/>
        <v>0</v>
      </c>
      <c r="V530" s="168">
        <f t="shared" ca="1" si="221"/>
        <v>0</v>
      </c>
      <c r="W530" s="168">
        <f t="shared" ca="1" si="222"/>
        <v>0</v>
      </c>
      <c r="X530" s="165">
        <f t="shared" si="215"/>
        <v>22</v>
      </c>
      <c r="Y530" s="165" t="str">
        <f t="shared" ca="1" si="223"/>
        <v>,  - Southeast HS 2/22/2018</v>
      </c>
      <c r="Z530" s="165" t="str">
        <f t="shared" ca="1" si="224"/>
        <v/>
      </c>
      <c r="AA530" s="225" t="str">
        <f>Season_Summary!$P$1</f>
        <v>2A BB</v>
      </c>
    </row>
    <row r="531" spans="1:27" x14ac:dyDescent="0.2">
      <c r="A531" s="165" t="str">
        <f t="shared" ca="1" si="216"/>
        <v xml:space="preserve">, </v>
      </c>
      <c r="B531" s="165" t="str">
        <f>Roster!$B$1</f>
        <v>Upton</v>
      </c>
      <c r="C531" s="165" t="str">
        <f t="shared" ca="1" si="217"/>
        <v>Southeast HS</v>
      </c>
      <c r="D531" s="175">
        <f t="shared" ca="1" si="218"/>
        <v>43153</v>
      </c>
      <c r="E531" s="165">
        <f t="shared" ca="1" si="200"/>
        <v>0</v>
      </c>
      <c r="F531" s="165">
        <f t="shared" ca="1" si="201"/>
        <v>0</v>
      </c>
      <c r="G531" s="165">
        <f t="shared" ca="1" si="202"/>
        <v>0</v>
      </c>
      <c r="H531" s="165">
        <f t="shared" ca="1" si="203"/>
        <v>0</v>
      </c>
      <c r="I531" s="165">
        <f t="shared" ca="1" si="204"/>
        <v>0</v>
      </c>
      <c r="J531" s="165">
        <f t="shared" ca="1" si="205"/>
        <v>0</v>
      </c>
      <c r="K531" s="165">
        <f t="shared" ca="1" si="206"/>
        <v>0</v>
      </c>
      <c r="L531" s="165">
        <f t="shared" ca="1" si="207"/>
        <v>0</v>
      </c>
      <c r="M531" s="165">
        <f t="shared" ca="1" si="208"/>
        <v>0</v>
      </c>
      <c r="N531" s="165">
        <f t="shared" ca="1" si="209"/>
        <v>0</v>
      </c>
      <c r="O531" s="165">
        <f t="shared" ca="1" si="210"/>
        <v>0</v>
      </c>
      <c r="P531" s="165">
        <f t="shared" ca="1" si="211"/>
        <v>0</v>
      </c>
      <c r="Q531" s="165">
        <f t="shared" ca="1" si="212"/>
        <v>0</v>
      </c>
      <c r="R531" s="165">
        <f t="shared" ca="1" si="213"/>
        <v>0</v>
      </c>
      <c r="S531" s="165" t="str">
        <f t="shared" ca="1" si="214"/>
        <v/>
      </c>
      <c r="T531" s="168">
        <f t="shared" ca="1" si="219"/>
        <v>0</v>
      </c>
      <c r="U531" s="168">
        <f t="shared" ca="1" si="220"/>
        <v>0</v>
      </c>
      <c r="V531" s="168">
        <f t="shared" ca="1" si="221"/>
        <v>0</v>
      </c>
      <c r="W531" s="168">
        <f t="shared" ca="1" si="222"/>
        <v>0</v>
      </c>
      <c r="X531" s="165">
        <f t="shared" si="215"/>
        <v>22</v>
      </c>
      <c r="Y531" s="165" t="str">
        <f t="shared" ca="1" si="223"/>
        <v>,  - Southeast HS 2/22/2018</v>
      </c>
      <c r="Z531" s="165" t="str">
        <f t="shared" ca="1" si="224"/>
        <v/>
      </c>
      <c r="AA531" s="225" t="str">
        <f>Season_Summary!$P$1</f>
        <v>2A BB</v>
      </c>
    </row>
    <row r="532" spans="1:27" x14ac:dyDescent="0.2">
      <c r="A532" s="165" t="str">
        <f t="shared" ca="1" si="216"/>
        <v xml:space="preserve">, </v>
      </c>
      <c r="B532" s="165" t="str">
        <f>Roster!$B$1</f>
        <v>Upton</v>
      </c>
      <c r="C532" s="165" t="str">
        <f t="shared" ca="1" si="217"/>
        <v>Southeast HS</v>
      </c>
      <c r="D532" s="175">
        <f t="shared" ca="1" si="218"/>
        <v>43153</v>
      </c>
      <c r="E532" s="165">
        <f t="shared" ca="1" si="200"/>
        <v>0</v>
      </c>
      <c r="F532" s="165">
        <f t="shared" ca="1" si="201"/>
        <v>0</v>
      </c>
      <c r="G532" s="165">
        <f t="shared" ca="1" si="202"/>
        <v>0</v>
      </c>
      <c r="H532" s="165">
        <f t="shared" ca="1" si="203"/>
        <v>0</v>
      </c>
      <c r="I532" s="165">
        <f t="shared" ca="1" si="204"/>
        <v>0</v>
      </c>
      <c r="J532" s="165">
        <f t="shared" ca="1" si="205"/>
        <v>0</v>
      </c>
      <c r="K532" s="165">
        <f t="shared" ca="1" si="206"/>
        <v>0</v>
      </c>
      <c r="L532" s="165">
        <f t="shared" ca="1" si="207"/>
        <v>0</v>
      </c>
      <c r="M532" s="165">
        <f t="shared" ca="1" si="208"/>
        <v>0</v>
      </c>
      <c r="N532" s="165">
        <f t="shared" ca="1" si="209"/>
        <v>0</v>
      </c>
      <c r="O532" s="165">
        <f t="shared" ca="1" si="210"/>
        <v>0</v>
      </c>
      <c r="P532" s="165">
        <f t="shared" ca="1" si="211"/>
        <v>0</v>
      </c>
      <c r="Q532" s="165">
        <f t="shared" ca="1" si="212"/>
        <v>0</v>
      </c>
      <c r="R532" s="165">
        <f t="shared" ca="1" si="213"/>
        <v>0</v>
      </c>
      <c r="S532" s="165" t="str">
        <f t="shared" ca="1" si="214"/>
        <v/>
      </c>
      <c r="T532" s="168">
        <f t="shared" ca="1" si="219"/>
        <v>0</v>
      </c>
      <c r="U532" s="168">
        <f t="shared" ca="1" si="220"/>
        <v>0</v>
      </c>
      <c r="V532" s="168">
        <f t="shared" ca="1" si="221"/>
        <v>0</v>
      </c>
      <c r="W532" s="168">
        <f t="shared" ca="1" si="222"/>
        <v>0</v>
      </c>
      <c r="X532" s="165">
        <f t="shared" si="215"/>
        <v>22</v>
      </c>
      <c r="Y532" s="165" t="str">
        <f t="shared" ca="1" si="223"/>
        <v>,  - Southeast HS 2/22/2018</v>
      </c>
      <c r="Z532" s="165" t="str">
        <f t="shared" ca="1" si="224"/>
        <v/>
      </c>
      <c r="AA532" s="225" t="str">
        <f>Season_Summary!$P$1</f>
        <v>2A BB</v>
      </c>
    </row>
    <row r="533" spans="1:27" x14ac:dyDescent="0.2">
      <c r="A533" s="165" t="str">
        <f t="shared" ca="1" si="216"/>
        <v xml:space="preserve">, </v>
      </c>
      <c r="B533" s="165" t="str">
        <f>Roster!$B$1</f>
        <v>Upton</v>
      </c>
      <c r="C533" s="165" t="str">
        <f t="shared" ca="1" si="217"/>
        <v>Southeast HS</v>
      </c>
      <c r="D533" s="175">
        <f t="shared" ca="1" si="218"/>
        <v>43153</v>
      </c>
      <c r="E533" s="165">
        <f t="shared" ca="1" si="200"/>
        <v>0</v>
      </c>
      <c r="F533" s="165">
        <f t="shared" ca="1" si="201"/>
        <v>0</v>
      </c>
      <c r="G533" s="165">
        <f t="shared" ca="1" si="202"/>
        <v>0</v>
      </c>
      <c r="H533" s="165">
        <f t="shared" ca="1" si="203"/>
        <v>0</v>
      </c>
      <c r="I533" s="165">
        <f t="shared" ca="1" si="204"/>
        <v>0</v>
      </c>
      <c r="J533" s="165">
        <f t="shared" ca="1" si="205"/>
        <v>0</v>
      </c>
      <c r="K533" s="165">
        <f t="shared" ca="1" si="206"/>
        <v>0</v>
      </c>
      <c r="L533" s="165">
        <f t="shared" ca="1" si="207"/>
        <v>0</v>
      </c>
      <c r="M533" s="165">
        <f t="shared" ca="1" si="208"/>
        <v>0</v>
      </c>
      <c r="N533" s="165">
        <f t="shared" ca="1" si="209"/>
        <v>0</v>
      </c>
      <c r="O533" s="165">
        <f t="shared" ca="1" si="210"/>
        <v>0</v>
      </c>
      <c r="P533" s="165">
        <f t="shared" ca="1" si="211"/>
        <v>0</v>
      </c>
      <c r="Q533" s="165">
        <f t="shared" ca="1" si="212"/>
        <v>0</v>
      </c>
      <c r="R533" s="165">
        <f t="shared" ca="1" si="213"/>
        <v>0</v>
      </c>
      <c r="S533" s="165" t="str">
        <f t="shared" ca="1" si="214"/>
        <v/>
      </c>
      <c r="T533" s="168">
        <f t="shared" ca="1" si="219"/>
        <v>0</v>
      </c>
      <c r="U533" s="168">
        <f t="shared" ca="1" si="220"/>
        <v>0</v>
      </c>
      <c r="V533" s="168">
        <f t="shared" ca="1" si="221"/>
        <v>0</v>
      </c>
      <c r="W533" s="168">
        <f t="shared" ca="1" si="222"/>
        <v>0</v>
      </c>
      <c r="X533" s="165">
        <f t="shared" si="215"/>
        <v>22</v>
      </c>
      <c r="Y533" s="165" t="str">
        <f t="shared" ca="1" si="223"/>
        <v>,  - Southeast HS 2/22/2018</v>
      </c>
      <c r="Z533" s="165" t="str">
        <f t="shared" ca="1" si="224"/>
        <v/>
      </c>
      <c r="AA533" s="225" t="str">
        <f>Season_Summary!$P$1</f>
        <v>2A BB</v>
      </c>
    </row>
    <row r="534" spans="1:27" x14ac:dyDescent="0.2">
      <c r="A534" s="165" t="str">
        <f t="shared" ca="1" si="216"/>
        <v xml:space="preserve">Team, </v>
      </c>
      <c r="B534" s="165" t="str">
        <f>Roster!$B$1</f>
        <v>Upton</v>
      </c>
      <c r="C534" s="165" t="str">
        <f t="shared" ca="1" si="217"/>
        <v>Southeast HS</v>
      </c>
      <c r="D534" s="175">
        <f t="shared" ca="1" si="218"/>
        <v>43153</v>
      </c>
      <c r="E534" s="165">
        <f t="shared" ca="1" si="200"/>
        <v>1</v>
      </c>
      <c r="F534" s="165">
        <f t="shared" ca="1" si="201"/>
        <v>0</v>
      </c>
      <c r="G534" s="165">
        <f t="shared" ca="1" si="202"/>
        <v>0</v>
      </c>
      <c r="H534" s="165">
        <f t="shared" ca="1" si="203"/>
        <v>0</v>
      </c>
      <c r="I534" s="165">
        <f t="shared" ca="1" si="204"/>
        <v>0</v>
      </c>
      <c r="J534" s="165">
        <f t="shared" ca="1" si="205"/>
        <v>0</v>
      </c>
      <c r="K534" s="165">
        <f t="shared" ca="1" si="206"/>
        <v>0</v>
      </c>
      <c r="L534" s="165">
        <f t="shared" ca="1" si="207"/>
        <v>1</v>
      </c>
      <c r="M534" s="165">
        <f t="shared" ca="1" si="208"/>
        <v>2</v>
      </c>
      <c r="N534" s="165">
        <f t="shared" ca="1" si="209"/>
        <v>0</v>
      </c>
      <c r="O534" s="165">
        <f t="shared" ca="1" si="210"/>
        <v>0</v>
      </c>
      <c r="P534" s="165">
        <f t="shared" ca="1" si="211"/>
        <v>0</v>
      </c>
      <c r="Q534" s="165">
        <f t="shared" ca="1" si="212"/>
        <v>0</v>
      </c>
      <c r="R534" s="165">
        <f t="shared" ca="1" si="213"/>
        <v>0</v>
      </c>
      <c r="S534" s="165" t="str">
        <f t="shared" ca="1" si="214"/>
        <v/>
      </c>
      <c r="T534" s="168">
        <f t="shared" ca="1" si="219"/>
        <v>0</v>
      </c>
      <c r="U534" s="168">
        <f t="shared" ca="1" si="220"/>
        <v>0</v>
      </c>
      <c r="V534" s="168">
        <f t="shared" ca="1" si="221"/>
        <v>0</v>
      </c>
      <c r="W534" s="168">
        <f t="shared" ca="1" si="222"/>
        <v>0</v>
      </c>
      <c r="X534" s="165">
        <f t="shared" si="215"/>
        <v>22</v>
      </c>
      <c r="Y534" s="165" t="str">
        <f t="shared" ca="1" si="223"/>
        <v>Team,  - Southeast HS 2/22/2018</v>
      </c>
      <c r="Z534" s="165" t="str">
        <f t="shared" ca="1" si="224"/>
        <v/>
      </c>
      <c r="AA534" s="225" t="str">
        <f>Season_Summary!$P$1</f>
        <v>2A BB</v>
      </c>
    </row>
    <row r="535" spans="1:27" x14ac:dyDescent="0.2">
      <c r="A535" s="165" t="str">
        <f t="shared" ca="1" si="216"/>
        <v>Payton Watt, 24</v>
      </c>
      <c r="B535" s="165" t="str">
        <f>Roster!$B$1</f>
        <v>Upton</v>
      </c>
      <c r="C535" s="165" t="str">
        <f t="shared" ca="1" si="217"/>
        <v xml:space="preserve">Lusk   </v>
      </c>
      <c r="D535" s="175">
        <f t="shared" ca="1" si="218"/>
        <v>43154</v>
      </c>
      <c r="E535" s="165">
        <f t="shared" ca="1" si="200"/>
        <v>1</v>
      </c>
      <c r="F535" s="165">
        <f t="shared" ca="1" si="201"/>
        <v>5</v>
      </c>
      <c r="G535" s="165">
        <f t="shared" ca="1" si="202"/>
        <v>9</v>
      </c>
      <c r="H535" s="165">
        <f t="shared" ca="1" si="203"/>
        <v>4</v>
      </c>
      <c r="I535" s="165">
        <f t="shared" ca="1" si="204"/>
        <v>5</v>
      </c>
      <c r="J535" s="165">
        <f t="shared" ca="1" si="205"/>
        <v>1</v>
      </c>
      <c r="K535" s="165">
        <f t="shared" ca="1" si="206"/>
        <v>2</v>
      </c>
      <c r="L535" s="165">
        <f t="shared" ca="1" si="207"/>
        <v>2</v>
      </c>
      <c r="M535" s="165">
        <f t="shared" ca="1" si="208"/>
        <v>4</v>
      </c>
      <c r="N535" s="165">
        <f t="shared" ca="1" si="209"/>
        <v>2</v>
      </c>
      <c r="O535" s="165">
        <f t="shared" ca="1" si="210"/>
        <v>1</v>
      </c>
      <c r="P535" s="165">
        <f t="shared" ca="1" si="211"/>
        <v>0</v>
      </c>
      <c r="Q535" s="165">
        <f t="shared" ca="1" si="212"/>
        <v>1</v>
      </c>
      <c r="R535" s="165">
        <f t="shared" ca="1" si="213"/>
        <v>3</v>
      </c>
      <c r="S535" s="165">
        <f t="shared" ca="1" si="214"/>
        <v>24</v>
      </c>
      <c r="T535" s="168">
        <f t="shared" ca="1" si="219"/>
        <v>0.55555555555555558</v>
      </c>
      <c r="U535" s="168">
        <f t="shared" ca="1" si="220"/>
        <v>0.8</v>
      </c>
      <c r="V535" s="168">
        <f t="shared" ca="1" si="221"/>
        <v>0</v>
      </c>
      <c r="W535" s="168">
        <f t="shared" ca="1" si="222"/>
        <v>0.6428571428571429</v>
      </c>
      <c r="X535" s="165">
        <f t="shared" si="215"/>
        <v>23</v>
      </c>
      <c r="Y535" s="165" t="str">
        <f t="shared" ca="1" si="223"/>
        <v>Payton Watt, 24 - Lusk    2/23/2018</v>
      </c>
      <c r="Z535" s="165" t="str">
        <f t="shared" ca="1" si="224"/>
        <v/>
      </c>
      <c r="AA535" s="225" t="str">
        <f>Season_Summary!$P$1</f>
        <v>2A BB</v>
      </c>
    </row>
    <row r="536" spans="1:27" x14ac:dyDescent="0.2">
      <c r="A536" s="165" t="str">
        <f t="shared" ca="1" si="216"/>
        <v>Dillon Barritt, 20</v>
      </c>
      <c r="B536" s="165" t="str">
        <f>Roster!$B$1</f>
        <v>Upton</v>
      </c>
      <c r="C536" s="165" t="str">
        <f t="shared" ca="1" si="217"/>
        <v xml:space="preserve">Lusk   </v>
      </c>
      <c r="D536" s="175">
        <f t="shared" ca="1" si="218"/>
        <v>43154</v>
      </c>
      <c r="E536" s="165">
        <f t="shared" ca="1" si="200"/>
        <v>1</v>
      </c>
      <c r="F536" s="165">
        <f t="shared" ca="1" si="201"/>
        <v>4</v>
      </c>
      <c r="G536" s="165">
        <f t="shared" ca="1" si="202"/>
        <v>9</v>
      </c>
      <c r="H536" s="165">
        <f t="shared" ca="1" si="203"/>
        <v>1</v>
      </c>
      <c r="I536" s="165">
        <f t="shared" ca="1" si="204"/>
        <v>3</v>
      </c>
      <c r="J536" s="165">
        <f t="shared" ca="1" si="205"/>
        <v>1</v>
      </c>
      <c r="K536" s="165">
        <f t="shared" ca="1" si="206"/>
        <v>2</v>
      </c>
      <c r="L536" s="165">
        <f t="shared" ca="1" si="207"/>
        <v>1</v>
      </c>
      <c r="M536" s="165">
        <f t="shared" ca="1" si="208"/>
        <v>1</v>
      </c>
      <c r="N536" s="165">
        <f t="shared" ca="1" si="209"/>
        <v>2</v>
      </c>
      <c r="O536" s="165">
        <f t="shared" ca="1" si="210"/>
        <v>2</v>
      </c>
      <c r="P536" s="165">
        <f t="shared" ca="1" si="211"/>
        <v>0</v>
      </c>
      <c r="Q536" s="165">
        <f t="shared" ca="1" si="212"/>
        <v>0</v>
      </c>
      <c r="R536" s="165">
        <f t="shared" ca="1" si="213"/>
        <v>3</v>
      </c>
      <c r="S536" s="165">
        <f t="shared" ca="1" si="214"/>
        <v>15</v>
      </c>
      <c r="T536" s="168">
        <f t="shared" ca="1" si="219"/>
        <v>0.44444444444444442</v>
      </c>
      <c r="U536" s="168">
        <f t="shared" ca="1" si="220"/>
        <v>0</v>
      </c>
      <c r="V536" s="168">
        <f t="shared" ca="1" si="221"/>
        <v>0</v>
      </c>
      <c r="W536" s="168">
        <f t="shared" ca="1" si="222"/>
        <v>0.41666666666666669</v>
      </c>
      <c r="X536" s="165">
        <f t="shared" si="215"/>
        <v>23</v>
      </c>
      <c r="Y536" s="165" t="str">
        <f t="shared" ca="1" si="223"/>
        <v>Dillon Barritt, 20 - Lusk    2/23/2018</v>
      </c>
      <c r="Z536" s="165" t="str">
        <f t="shared" ca="1" si="224"/>
        <v/>
      </c>
      <c r="AA536" s="225" t="str">
        <f>Season_Summary!$P$1</f>
        <v>2A BB</v>
      </c>
    </row>
    <row r="537" spans="1:27" x14ac:dyDescent="0.2">
      <c r="A537" s="165" t="str">
        <f t="shared" ca="1" si="216"/>
        <v>Dawson Butts, 14</v>
      </c>
      <c r="B537" s="165" t="str">
        <f>Roster!$B$1</f>
        <v>Upton</v>
      </c>
      <c r="C537" s="165" t="str">
        <f t="shared" ca="1" si="217"/>
        <v xml:space="preserve">Lusk   </v>
      </c>
      <c r="D537" s="175">
        <f t="shared" ca="1" si="218"/>
        <v>43154</v>
      </c>
      <c r="E537" s="165">
        <f t="shared" ca="1" si="200"/>
        <v>1</v>
      </c>
      <c r="F537" s="165">
        <f t="shared" ca="1" si="201"/>
        <v>0</v>
      </c>
      <c r="G537" s="165">
        <f t="shared" ca="1" si="202"/>
        <v>1</v>
      </c>
      <c r="H537" s="165">
        <f t="shared" ca="1" si="203"/>
        <v>0</v>
      </c>
      <c r="I537" s="165">
        <f t="shared" ca="1" si="204"/>
        <v>1</v>
      </c>
      <c r="J537" s="165">
        <f t="shared" ca="1" si="205"/>
        <v>0</v>
      </c>
      <c r="K537" s="165">
        <f t="shared" ca="1" si="206"/>
        <v>0</v>
      </c>
      <c r="L537" s="165">
        <f t="shared" ca="1" si="207"/>
        <v>2</v>
      </c>
      <c r="M537" s="165">
        <f t="shared" ca="1" si="208"/>
        <v>2</v>
      </c>
      <c r="N537" s="165">
        <f t="shared" ca="1" si="209"/>
        <v>1</v>
      </c>
      <c r="O537" s="165">
        <f t="shared" ca="1" si="210"/>
        <v>1</v>
      </c>
      <c r="P537" s="165">
        <f t="shared" ca="1" si="211"/>
        <v>0</v>
      </c>
      <c r="Q537" s="165">
        <f t="shared" ca="1" si="212"/>
        <v>1</v>
      </c>
      <c r="R537" s="165">
        <f t="shared" ca="1" si="213"/>
        <v>3</v>
      </c>
      <c r="S537" s="165" t="str">
        <f t="shared" ca="1" si="214"/>
        <v/>
      </c>
      <c r="T537" s="168">
        <f t="shared" ca="1" si="219"/>
        <v>0</v>
      </c>
      <c r="U537" s="168">
        <f t="shared" ca="1" si="220"/>
        <v>0</v>
      </c>
      <c r="V537" s="168">
        <f t="shared" ca="1" si="221"/>
        <v>0</v>
      </c>
      <c r="W537" s="168">
        <f t="shared" ca="1" si="222"/>
        <v>0</v>
      </c>
      <c r="X537" s="165">
        <f t="shared" si="215"/>
        <v>23</v>
      </c>
      <c r="Y537" s="165" t="str">
        <f t="shared" ca="1" si="223"/>
        <v>Dawson Butts, 14 - Lusk    2/23/2018</v>
      </c>
      <c r="Z537" s="165" t="str">
        <f t="shared" ca="1" si="224"/>
        <v/>
      </c>
      <c r="AA537" s="225" t="str">
        <f>Season_Summary!$P$1</f>
        <v>2A BB</v>
      </c>
    </row>
    <row r="538" spans="1:27" x14ac:dyDescent="0.2">
      <c r="A538" s="165" t="str">
        <f t="shared" ca="1" si="216"/>
        <v>Jayden Caylor, 12</v>
      </c>
      <c r="B538" s="165" t="str">
        <f>Roster!$B$1</f>
        <v>Upton</v>
      </c>
      <c r="C538" s="165" t="str">
        <f t="shared" ca="1" si="217"/>
        <v xml:space="preserve">Lusk   </v>
      </c>
      <c r="D538" s="175">
        <f t="shared" ca="1" si="218"/>
        <v>43154</v>
      </c>
      <c r="E538" s="165">
        <f t="shared" ca="1" si="200"/>
        <v>1</v>
      </c>
      <c r="F538" s="165">
        <f t="shared" ca="1" si="201"/>
        <v>0</v>
      </c>
      <c r="G538" s="165">
        <f t="shared" ca="1" si="202"/>
        <v>0</v>
      </c>
      <c r="H538" s="165">
        <f t="shared" ca="1" si="203"/>
        <v>2</v>
      </c>
      <c r="I538" s="165">
        <f t="shared" ca="1" si="204"/>
        <v>3</v>
      </c>
      <c r="J538" s="165">
        <f t="shared" ca="1" si="205"/>
        <v>3</v>
      </c>
      <c r="K538" s="165">
        <f t="shared" ca="1" si="206"/>
        <v>5</v>
      </c>
      <c r="L538" s="165">
        <f t="shared" ca="1" si="207"/>
        <v>1</v>
      </c>
      <c r="M538" s="165">
        <f t="shared" ca="1" si="208"/>
        <v>2</v>
      </c>
      <c r="N538" s="165">
        <f t="shared" ca="1" si="209"/>
        <v>2</v>
      </c>
      <c r="O538" s="165">
        <f t="shared" ca="1" si="210"/>
        <v>4</v>
      </c>
      <c r="P538" s="165">
        <f t="shared" ca="1" si="211"/>
        <v>0</v>
      </c>
      <c r="Q538" s="165">
        <f t="shared" ca="1" si="212"/>
        <v>3</v>
      </c>
      <c r="R538" s="165">
        <f t="shared" ca="1" si="213"/>
        <v>1</v>
      </c>
      <c r="S538" s="165">
        <f t="shared" ca="1" si="214"/>
        <v>7</v>
      </c>
      <c r="T538" s="168">
        <f t="shared" ca="1" si="219"/>
        <v>0</v>
      </c>
      <c r="U538" s="168">
        <f t="shared" ca="1" si="220"/>
        <v>0</v>
      </c>
      <c r="V538" s="168">
        <f t="shared" ca="1" si="221"/>
        <v>0.6</v>
      </c>
      <c r="W538" s="168">
        <f t="shared" ca="1" si="222"/>
        <v>0</v>
      </c>
      <c r="X538" s="165">
        <f t="shared" si="215"/>
        <v>23</v>
      </c>
      <c r="Y538" s="165" t="str">
        <f t="shared" ca="1" si="223"/>
        <v>Jayden Caylor, 12 - Lusk    2/23/2018</v>
      </c>
      <c r="Z538" s="165" t="str">
        <f t="shared" ca="1" si="224"/>
        <v/>
      </c>
      <c r="AA538" s="225" t="str">
        <f>Season_Summary!$P$1</f>
        <v>2A BB</v>
      </c>
    </row>
    <row r="539" spans="1:27" x14ac:dyDescent="0.2">
      <c r="A539" s="165" t="str">
        <f t="shared" ca="1" si="216"/>
        <v>Clayton Louderback, 23</v>
      </c>
      <c r="B539" s="165" t="str">
        <f>Roster!$B$1</f>
        <v>Upton</v>
      </c>
      <c r="C539" s="165" t="str">
        <f t="shared" ca="1" si="217"/>
        <v xml:space="preserve">Lusk   </v>
      </c>
      <c r="D539" s="175">
        <f t="shared" ca="1" si="218"/>
        <v>43154</v>
      </c>
      <c r="E539" s="165">
        <f t="shared" ca="1" si="200"/>
        <v>1</v>
      </c>
      <c r="F539" s="165">
        <f t="shared" ca="1" si="201"/>
        <v>1</v>
      </c>
      <c r="G539" s="165">
        <f t="shared" ca="1" si="202"/>
        <v>1</v>
      </c>
      <c r="H539" s="165">
        <f t="shared" ca="1" si="203"/>
        <v>5</v>
      </c>
      <c r="I539" s="165">
        <f t="shared" ca="1" si="204"/>
        <v>10</v>
      </c>
      <c r="J539" s="165">
        <f t="shared" ca="1" si="205"/>
        <v>5</v>
      </c>
      <c r="K539" s="165">
        <f t="shared" ca="1" si="206"/>
        <v>6</v>
      </c>
      <c r="L539" s="165">
        <f t="shared" ca="1" si="207"/>
        <v>4</v>
      </c>
      <c r="M539" s="165">
        <f t="shared" ca="1" si="208"/>
        <v>9</v>
      </c>
      <c r="N539" s="165">
        <f t="shared" ca="1" si="209"/>
        <v>6</v>
      </c>
      <c r="O539" s="165">
        <f t="shared" ca="1" si="210"/>
        <v>2</v>
      </c>
      <c r="P539" s="165">
        <f t="shared" ca="1" si="211"/>
        <v>0</v>
      </c>
      <c r="Q539" s="165">
        <f t="shared" ca="1" si="212"/>
        <v>1</v>
      </c>
      <c r="R539" s="165">
        <f t="shared" ca="1" si="213"/>
        <v>3</v>
      </c>
      <c r="S539" s="165">
        <f t="shared" ca="1" si="214"/>
        <v>18</v>
      </c>
      <c r="T539" s="168">
        <f t="shared" ca="1" si="219"/>
        <v>0</v>
      </c>
      <c r="U539" s="168">
        <f t="shared" ca="1" si="220"/>
        <v>0.5</v>
      </c>
      <c r="V539" s="168">
        <f t="shared" ca="1" si="221"/>
        <v>0.83333333333333337</v>
      </c>
      <c r="W539" s="168">
        <f t="shared" ca="1" si="222"/>
        <v>0.54545454545454541</v>
      </c>
      <c r="X539" s="165">
        <f t="shared" si="215"/>
        <v>23</v>
      </c>
      <c r="Y539" s="165" t="str">
        <f t="shared" ca="1" si="223"/>
        <v>Clayton Louderback, 23 - Lusk    2/23/2018</v>
      </c>
      <c r="Z539" s="165" t="str">
        <f t="shared" ca="1" si="224"/>
        <v/>
      </c>
      <c r="AA539" s="225" t="str">
        <f>Season_Summary!$P$1</f>
        <v>2A BB</v>
      </c>
    </row>
    <row r="540" spans="1:27" x14ac:dyDescent="0.2">
      <c r="A540" s="165" t="str">
        <f t="shared" ca="1" si="216"/>
        <v>Jess Claycomb, 10</v>
      </c>
      <c r="B540" s="165" t="str">
        <f>Roster!$B$1</f>
        <v>Upton</v>
      </c>
      <c r="C540" s="165" t="str">
        <f t="shared" ca="1" si="217"/>
        <v xml:space="preserve">Lusk   </v>
      </c>
      <c r="D540" s="175">
        <f t="shared" ca="1" si="218"/>
        <v>43154</v>
      </c>
      <c r="E540" s="165">
        <f t="shared" ca="1" si="200"/>
        <v>1</v>
      </c>
      <c r="F540" s="165">
        <f t="shared" ca="1" si="201"/>
        <v>0</v>
      </c>
      <c r="G540" s="165">
        <f t="shared" ca="1" si="202"/>
        <v>1</v>
      </c>
      <c r="H540" s="165">
        <f t="shared" ca="1" si="203"/>
        <v>3</v>
      </c>
      <c r="I540" s="165">
        <f t="shared" ca="1" si="204"/>
        <v>5</v>
      </c>
      <c r="J540" s="165">
        <f t="shared" ca="1" si="205"/>
        <v>3</v>
      </c>
      <c r="K540" s="165">
        <f t="shared" ca="1" si="206"/>
        <v>6</v>
      </c>
      <c r="L540" s="165">
        <f t="shared" ca="1" si="207"/>
        <v>1</v>
      </c>
      <c r="M540" s="165">
        <f t="shared" ca="1" si="208"/>
        <v>3</v>
      </c>
      <c r="N540" s="165">
        <f t="shared" ca="1" si="209"/>
        <v>1</v>
      </c>
      <c r="O540" s="165">
        <f t="shared" ca="1" si="210"/>
        <v>3</v>
      </c>
      <c r="P540" s="165">
        <f t="shared" ca="1" si="211"/>
        <v>0</v>
      </c>
      <c r="Q540" s="165">
        <f t="shared" ca="1" si="212"/>
        <v>2</v>
      </c>
      <c r="R540" s="165">
        <f t="shared" ca="1" si="213"/>
        <v>2</v>
      </c>
      <c r="S540" s="165">
        <f t="shared" ca="1" si="214"/>
        <v>9</v>
      </c>
      <c r="T540" s="168">
        <f t="shared" ca="1" si="219"/>
        <v>0</v>
      </c>
      <c r="U540" s="168">
        <f t="shared" ca="1" si="220"/>
        <v>0.6</v>
      </c>
      <c r="V540" s="168">
        <f t="shared" ca="1" si="221"/>
        <v>0.5</v>
      </c>
      <c r="W540" s="168">
        <f t="shared" ca="1" si="222"/>
        <v>0.5</v>
      </c>
      <c r="X540" s="165">
        <f t="shared" si="215"/>
        <v>23</v>
      </c>
      <c r="Y540" s="165" t="str">
        <f t="shared" ca="1" si="223"/>
        <v>Jess Claycomb, 10 - Lusk    2/23/2018</v>
      </c>
      <c r="Z540" s="165" t="str">
        <f t="shared" ca="1" si="224"/>
        <v/>
      </c>
      <c r="AA540" s="225" t="str">
        <f>Season_Summary!$P$1</f>
        <v>2A BB</v>
      </c>
    </row>
    <row r="541" spans="1:27" x14ac:dyDescent="0.2">
      <c r="A541" s="165" t="str">
        <f t="shared" ca="1" si="216"/>
        <v>Maxx Cowger, 4</v>
      </c>
      <c r="B541" s="165" t="str">
        <f>Roster!$B$1</f>
        <v>Upton</v>
      </c>
      <c r="C541" s="165" t="str">
        <f t="shared" ca="1" si="217"/>
        <v xml:space="preserve">Lusk   </v>
      </c>
      <c r="D541" s="175">
        <f t="shared" ca="1" si="218"/>
        <v>43154</v>
      </c>
      <c r="E541" s="165">
        <f t="shared" ca="1" si="200"/>
        <v>0</v>
      </c>
      <c r="F541" s="165">
        <f t="shared" ca="1" si="201"/>
        <v>0</v>
      </c>
      <c r="G541" s="165">
        <f t="shared" ca="1" si="202"/>
        <v>0</v>
      </c>
      <c r="H541" s="165">
        <f t="shared" ca="1" si="203"/>
        <v>0</v>
      </c>
      <c r="I541" s="165">
        <f t="shared" ca="1" si="204"/>
        <v>0</v>
      </c>
      <c r="J541" s="165">
        <f t="shared" ca="1" si="205"/>
        <v>0</v>
      </c>
      <c r="K541" s="165">
        <f t="shared" ca="1" si="206"/>
        <v>0</v>
      </c>
      <c r="L541" s="165">
        <f t="shared" ca="1" si="207"/>
        <v>0</v>
      </c>
      <c r="M541" s="165">
        <f t="shared" ca="1" si="208"/>
        <v>0</v>
      </c>
      <c r="N541" s="165">
        <f t="shared" ca="1" si="209"/>
        <v>0</v>
      </c>
      <c r="O541" s="165">
        <f t="shared" ca="1" si="210"/>
        <v>0</v>
      </c>
      <c r="P541" s="165">
        <f t="shared" ca="1" si="211"/>
        <v>0</v>
      </c>
      <c r="Q541" s="165">
        <f t="shared" ca="1" si="212"/>
        <v>0</v>
      </c>
      <c r="R541" s="165">
        <f t="shared" ca="1" si="213"/>
        <v>0</v>
      </c>
      <c r="S541" s="165" t="str">
        <f t="shared" ca="1" si="214"/>
        <v/>
      </c>
      <c r="T541" s="168">
        <f t="shared" ca="1" si="219"/>
        <v>0</v>
      </c>
      <c r="U541" s="168">
        <f t="shared" ca="1" si="220"/>
        <v>0</v>
      </c>
      <c r="V541" s="168">
        <f t="shared" ca="1" si="221"/>
        <v>0</v>
      </c>
      <c r="W541" s="168">
        <f t="shared" ca="1" si="222"/>
        <v>0</v>
      </c>
      <c r="X541" s="165">
        <f t="shared" si="215"/>
        <v>23</v>
      </c>
      <c r="Y541" s="165" t="str">
        <f t="shared" ca="1" si="223"/>
        <v>Maxx Cowger, 4 - Lusk    2/23/2018</v>
      </c>
      <c r="Z541" s="165" t="str">
        <f t="shared" ca="1" si="224"/>
        <v/>
      </c>
      <c r="AA541" s="225" t="str">
        <f>Season_Summary!$P$1</f>
        <v>2A BB</v>
      </c>
    </row>
    <row r="542" spans="1:27" x14ac:dyDescent="0.2">
      <c r="A542" s="165" t="str">
        <f t="shared" ca="1" si="216"/>
        <v>Brayden Bruce, 22</v>
      </c>
      <c r="B542" s="165" t="str">
        <f>Roster!$B$1</f>
        <v>Upton</v>
      </c>
      <c r="C542" s="165" t="str">
        <f t="shared" ca="1" si="217"/>
        <v xml:space="preserve">Lusk   </v>
      </c>
      <c r="D542" s="175">
        <f t="shared" ca="1" si="218"/>
        <v>43154</v>
      </c>
      <c r="E542" s="165">
        <f t="shared" ca="1" si="200"/>
        <v>1</v>
      </c>
      <c r="F542" s="165">
        <f t="shared" ca="1" si="201"/>
        <v>0</v>
      </c>
      <c r="G542" s="165">
        <f t="shared" ca="1" si="202"/>
        <v>0</v>
      </c>
      <c r="H542" s="165">
        <f t="shared" ca="1" si="203"/>
        <v>2</v>
      </c>
      <c r="I542" s="165">
        <f t="shared" ca="1" si="204"/>
        <v>2</v>
      </c>
      <c r="J542" s="165">
        <f t="shared" ca="1" si="205"/>
        <v>0</v>
      </c>
      <c r="K542" s="165">
        <f t="shared" ca="1" si="206"/>
        <v>2</v>
      </c>
      <c r="L542" s="165">
        <f t="shared" ca="1" si="207"/>
        <v>1</v>
      </c>
      <c r="M542" s="165">
        <f t="shared" ca="1" si="208"/>
        <v>1</v>
      </c>
      <c r="N542" s="165">
        <f t="shared" ca="1" si="209"/>
        <v>5</v>
      </c>
      <c r="O542" s="165">
        <f t="shared" ca="1" si="210"/>
        <v>2</v>
      </c>
      <c r="P542" s="165">
        <f t="shared" ca="1" si="211"/>
        <v>0</v>
      </c>
      <c r="Q542" s="165">
        <f t="shared" ca="1" si="212"/>
        <v>1</v>
      </c>
      <c r="R542" s="165">
        <f t="shared" ca="1" si="213"/>
        <v>0</v>
      </c>
      <c r="S542" s="165">
        <f t="shared" ca="1" si="214"/>
        <v>4</v>
      </c>
      <c r="T542" s="168">
        <f t="shared" ca="1" si="219"/>
        <v>0</v>
      </c>
      <c r="U542" s="168">
        <f t="shared" ca="1" si="220"/>
        <v>0</v>
      </c>
      <c r="V542" s="168">
        <f t="shared" ca="1" si="221"/>
        <v>0</v>
      </c>
      <c r="W542" s="168">
        <f t="shared" ca="1" si="222"/>
        <v>0</v>
      </c>
      <c r="X542" s="165">
        <f t="shared" si="215"/>
        <v>23</v>
      </c>
      <c r="Y542" s="165" t="str">
        <f t="shared" ca="1" si="223"/>
        <v>Brayden Bruce, 22 - Lusk    2/23/2018</v>
      </c>
      <c r="Z542" s="165" t="str">
        <f t="shared" ca="1" si="224"/>
        <v/>
      </c>
      <c r="AA542" s="225" t="str">
        <f>Season_Summary!$P$1</f>
        <v>2A BB</v>
      </c>
    </row>
    <row r="543" spans="1:27" x14ac:dyDescent="0.2">
      <c r="A543" s="165" t="str">
        <f t="shared" ca="1" si="216"/>
        <v>Jo Bishop, 30</v>
      </c>
      <c r="B543" s="165" t="str">
        <f>Roster!$B$1</f>
        <v>Upton</v>
      </c>
      <c r="C543" s="165" t="str">
        <f t="shared" ca="1" si="217"/>
        <v xml:space="preserve">Lusk   </v>
      </c>
      <c r="D543" s="175">
        <f t="shared" ca="1" si="218"/>
        <v>43154</v>
      </c>
      <c r="E543" s="165">
        <f t="shared" ca="1" si="200"/>
        <v>1</v>
      </c>
      <c r="F543" s="165">
        <f t="shared" ca="1" si="201"/>
        <v>0</v>
      </c>
      <c r="G543" s="165">
        <f t="shared" ca="1" si="202"/>
        <v>1</v>
      </c>
      <c r="H543" s="165">
        <f t="shared" ca="1" si="203"/>
        <v>0</v>
      </c>
      <c r="I543" s="165">
        <f t="shared" ca="1" si="204"/>
        <v>0</v>
      </c>
      <c r="J543" s="165">
        <f t="shared" ca="1" si="205"/>
        <v>0</v>
      </c>
      <c r="K543" s="165">
        <f t="shared" ca="1" si="206"/>
        <v>0</v>
      </c>
      <c r="L543" s="165">
        <f t="shared" ca="1" si="207"/>
        <v>0</v>
      </c>
      <c r="M543" s="165">
        <f t="shared" ca="1" si="208"/>
        <v>2</v>
      </c>
      <c r="N543" s="165">
        <f t="shared" ca="1" si="209"/>
        <v>1</v>
      </c>
      <c r="O543" s="165">
        <f t="shared" ca="1" si="210"/>
        <v>0</v>
      </c>
      <c r="P543" s="165">
        <f t="shared" ca="1" si="211"/>
        <v>0</v>
      </c>
      <c r="Q543" s="165">
        <f t="shared" ca="1" si="212"/>
        <v>1</v>
      </c>
      <c r="R543" s="165">
        <f t="shared" ca="1" si="213"/>
        <v>0</v>
      </c>
      <c r="S543" s="165" t="str">
        <f t="shared" ca="1" si="214"/>
        <v/>
      </c>
      <c r="T543" s="168">
        <f t="shared" ca="1" si="219"/>
        <v>0</v>
      </c>
      <c r="U543" s="168">
        <f t="shared" ca="1" si="220"/>
        <v>0</v>
      </c>
      <c r="V543" s="168">
        <f t="shared" ca="1" si="221"/>
        <v>0</v>
      </c>
      <c r="W543" s="168">
        <f t="shared" ca="1" si="222"/>
        <v>0</v>
      </c>
      <c r="X543" s="165">
        <f t="shared" si="215"/>
        <v>23</v>
      </c>
      <c r="Y543" s="165" t="str">
        <f t="shared" ca="1" si="223"/>
        <v>Jo Bishop, 30 - Lusk    2/23/2018</v>
      </c>
      <c r="Z543" s="165" t="str">
        <f t="shared" ca="1" si="224"/>
        <v/>
      </c>
      <c r="AA543" s="225" t="str">
        <f>Season_Summary!$P$1</f>
        <v>2A BB</v>
      </c>
    </row>
    <row r="544" spans="1:27" x14ac:dyDescent="0.2">
      <c r="A544" s="165" t="str">
        <f t="shared" ca="1" si="216"/>
        <v>Nolan Turner, 33</v>
      </c>
      <c r="B544" s="165" t="str">
        <f>Roster!$B$1</f>
        <v>Upton</v>
      </c>
      <c r="C544" s="165" t="str">
        <f t="shared" ca="1" si="217"/>
        <v xml:space="preserve">Lusk   </v>
      </c>
      <c r="D544" s="175">
        <f t="shared" ca="1" si="218"/>
        <v>43154</v>
      </c>
      <c r="E544" s="165">
        <f t="shared" ca="1" si="200"/>
        <v>1</v>
      </c>
      <c r="F544" s="165">
        <f t="shared" ca="1" si="201"/>
        <v>0</v>
      </c>
      <c r="G544" s="165">
        <f t="shared" ca="1" si="202"/>
        <v>0</v>
      </c>
      <c r="H544" s="165">
        <f t="shared" ca="1" si="203"/>
        <v>3</v>
      </c>
      <c r="I544" s="165">
        <f t="shared" ca="1" si="204"/>
        <v>3</v>
      </c>
      <c r="J544" s="165">
        <f t="shared" ca="1" si="205"/>
        <v>0</v>
      </c>
      <c r="K544" s="165">
        <f t="shared" ca="1" si="206"/>
        <v>0</v>
      </c>
      <c r="L544" s="165">
        <f t="shared" ca="1" si="207"/>
        <v>0</v>
      </c>
      <c r="M544" s="165">
        <f t="shared" ca="1" si="208"/>
        <v>2</v>
      </c>
      <c r="N544" s="165">
        <f t="shared" ca="1" si="209"/>
        <v>0</v>
      </c>
      <c r="O544" s="165">
        <f t="shared" ca="1" si="210"/>
        <v>0</v>
      </c>
      <c r="P544" s="165">
        <f t="shared" ca="1" si="211"/>
        <v>0</v>
      </c>
      <c r="Q544" s="165">
        <f t="shared" ca="1" si="212"/>
        <v>0</v>
      </c>
      <c r="R544" s="165">
        <f t="shared" ca="1" si="213"/>
        <v>1</v>
      </c>
      <c r="S544" s="165">
        <f t="shared" ca="1" si="214"/>
        <v>6</v>
      </c>
      <c r="T544" s="168">
        <f t="shared" ca="1" si="219"/>
        <v>0</v>
      </c>
      <c r="U544" s="168">
        <f t="shared" ca="1" si="220"/>
        <v>0</v>
      </c>
      <c r="V544" s="168">
        <f t="shared" ca="1" si="221"/>
        <v>0</v>
      </c>
      <c r="W544" s="168">
        <f t="shared" ca="1" si="222"/>
        <v>0</v>
      </c>
      <c r="X544" s="165">
        <f t="shared" si="215"/>
        <v>23</v>
      </c>
      <c r="Y544" s="165" t="str">
        <f t="shared" ca="1" si="223"/>
        <v>Nolan Turner, 33 - Lusk    2/23/2018</v>
      </c>
      <c r="Z544" s="165" t="str">
        <f t="shared" ca="1" si="224"/>
        <v/>
      </c>
      <c r="AA544" s="225" t="str">
        <f>Season_Summary!$P$1</f>
        <v>2A BB</v>
      </c>
    </row>
    <row r="545" spans="1:27" x14ac:dyDescent="0.2">
      <c r="A545" s="165" t="str">
        <f t="shared" ca="1" si="216"/>
        <v>Robert Crawford, 32</v>
      </c>
      <c r="B545" s="165" t="str">
        <f>Roster!$B$1</f>
        <v>Upton</v>
      </c>
      <c r="C545" s="165" t="str">
        <f t="shared" ca="1" si="217"/>
        <v xml:space="preserve">Lusk   </v>
      </c>
      <c r="D545" s="175">
        <f t="shared" ca="1" si="218"/>
        <v>43154</v>
      </c>
      <c r="E545" s="165">
        <f t="shared" ca="1" si="200"/>
        <v>1</v>
      </c>
      <c r="F545" s="165">
        <f t="shared" ca="1" si="201"/>
        <v>0</v>
      </c>
      <c r="G545" s="165">
        <f t="shared" ca="1" si="202"/>
        <v>0</v>
      </c>
      <c r="H545" s="165">
        <f t="shared" ca="1" si="203"/>
        <v>0</v>
      </c>
      <c r="I545" s="165">
        <f t="shared" ca="1" si="204"/>
        <v>0</v>
      </c>
      <c r="J545" s="165">
        <f t="shared" ca="1" si="205"/>
        <v>0</v>
      </c>
      <c r="K545" s="165">
        <f t="shared" ca="1" si="206"/>
        <v>0</v>
      </c>
      <c r="L545" s="165">
        <f t="shared" ca="1" si="207"/>
        <v>0</v>
      </c>
      <c r="M545" s="165">
        <f t="shared" ca="1" si="208"/>
        <v>0</v>
      </c>
      <c r="N545" s="165">
        <f t="shared" ca="1" si="209"/>
        <v>0</v>
      </c>
      <c r="O545" s="165">
        <f t="shared" ca="1" si="210"/>
        <v>0</v>
      </c>
      <c r="P545" s="165">
        <f t="shared" ca="1" si="211"/>
        <v>0</v>
      </c>
      <c r="Q545" s="165">
        <f t="shared" ca="1" si="212"/>
        <v>1</v>
      </c>
      <c r="R545" s="165">
        <f t="shared" ca="1" si="213"/>
        <v>0</v>
      </c>
      <c r="S545" s="165" t="str">
        <f t="shared" ca="1" si="214"/>
        <v/>
      </c>
      <c r="T545" s="168">
        <f t="shared" ca="1" si="219"/>
        <v>0</v>
      </c>
      <c r="U545" s="168">
        <f t="shared" ca="1" si="220"/>
        <v>0</v>
      </c>
      <c r="V545" s="168">
        <f t="shared" ca="1" si="221"/>
        <v>0</v>
      </c>
      <c r="W545" s="168">
        <f t="shared" ca="1" si="222"/>
        <v>0</v>
      </c>
      <c r="X545" s="165">
        <f t="shared" si="215"/>
        <v>23</v>
      </c>
      <c r="Y545" s="165" t="str">
        <f t="shared" ca="1" si="223"/>
        <v>Robert Crawford, 32 - Lusk    2/23/2018</v>
      </c>
      <c r="Z545" s="165" t="str">
        <f t="shared" ca="1" si="224"/>
        <v/>
      </c>
      <c r="AA545" s="225" t="str">
        <f>Season_Summary!$P$1</f>
        <v>2A BB</v>
      </c>
    </row>
    <row r="546" spans="1:27" x14ac:dyDescent="0.2">
      <c r="A546" s="165" t="str">
        <f t="shared" ca="1" si="216"/>
        <v>Jace Bruce, 40</v>
      </c>
      <c r="B546" s="165" t="str">
        <f>Roster!$B$1</f>
        <v>Upton</v>
      </c>
      <c r="C546" s="165" t="str">
        <f t="shared" ca="1" si="217"/>
        <v xml:space="preserve">Lusk   </v>
      </c>
      <c r="D546" s="175">
        <f t="shared" ca="1" si="218"/>
        <v>43154</v>
      </c>
      <c r="E546" s="165">
        <f t="shared" ca="1" si="200"/>
        <v>1</v>
      </c>
      <c r="F546" s="165">
        <f t="shared" ca="1" si="201"/>
        <v>0</v>
      </c>
      <c r="G546" s="165">
        <f t="shared" ca="1" si="202"/>
        <v>0</v>
      </c>
      <c r="H546" s="165">
        <f t="shared" ca="1" si="203"/>
        <v>0</v>
      </c>
      <c r="I546" s="165">
        <f t="shared" ca="1" si="204"/>
        <v>0</v>
      </c>
      <c r="J546" s="165">
        <f t="shared" ca="1" si="205"/>
        <v>0</v>
      </c>
      <c r="K546" s="165">
        <f t="shared" ca="1" si="206"/>
        <v>0</v>
      </c>
      <c r="L546" s="165">
        <f t="shared" ca="1" si="207"/>
        <v>0</v>
      </c>
      <c r="M546" s="165">
        <f t="shared" ca="1" si="208"/>
        <v>0</v>
      </c>
      <c r="N546" s="165">
        <f t="shared" ca="1" si="209"/>
        <v>0</v>
      </c>
      <c r="O546" s="165">
        <f t="shared" ca="1" si="210"/>
        <v>0</v>
      </c>
      <c r="P546" s="165">
        <f t="shared" ca="1" si="211"/>
        <v>0</v>
      </c>
      <c r="Q546" s="165">
        <f t="shared" ca="1" si="212"/>
        <v>0</v>
      </c>
      <c r="R546" s="165">
        <f t="shared" ca="1" si="213"/>
        <v>0</v>
      </c>
      <c r="S546" s="165" t="str">
        <f t="shared" ca="1" si="214"/>
        <v/>
      </c>
      <c r="T546" s="168">
        <f t="shared" ca="1" si="219"/>
        <v>0</v>
      </c>
      <c r="U546" s="168">
        <f t="shared" ca="1" si="220"/>
        <v>0</v>
      </c>
      <c r="V546" s="168">
        <f t="shared" ca="1" si="221"/>
        <v>0</v>
      </c>
      <c r="W546" s="168">
        <f t="shared" ca="1" si="222"/>
        <v>0</v>
      </c>
      <c r="X546" s="165">
        <f t="shared" si="215"/>
        <v>23</v>
      </c>
      <c r="Y546" s="165" t="str">
        <f t="shared" ca="1" si="223"/>
        <v>Jace Bruce, 40 - Lusk    2/23/2018</v>
      </c>
      <c r="Z546" s="165" t="str">
        <f t="shared" ca="1" si="224"/>
        <v/>
      </c>
      <c r="AA546" s="225" t="str">
        <f>Season_Summary!$P$1</f>
        <v>2A BB</v>
      </c>
    </row>
    <row r="547" spans="1:27" x14ac:dyDescent="0.2">
      <c r="A547" s="165" t="str">
        <f t="shared" ca="1" si="216"/>
        <v>Ethan Mills, 2</v>
      </c>
      <c r="B547" s="165" t="str">
        <f>Roster!$B$1</f>
        <v>Upton</v>
      </c>
      <c r="C547" s="165" t="str">
        <f t="shared" ca="1" si="217"/>
        <v xml:space="preserve">Lusk   </v>
      </c>
      <c r="D547" s="175">
        <f t="shared" ca="1" si="218"/>
        <v>43154</v>
      </c>
      <c r="E547" s="165">
        <f t="shared" ca="1" si="200"/>
        <v>0</v>
      </c>
      <c r="F547" s="165">
        <f t="shared" ca="1" si="201"/>
        <v>0</v>
      </c>
      <c r="G547" s="165">
        <f t="shared" ca="1" si="202"/>
        <v>0</v>
      </c>
      <c r="H547" s="165">
        <f t="shared" ca="1" si="203"/>
        <v>0</v>
      </c>
      <c r="I547" s="165">
        <f t="shared" ca="1" si="204"/>
        <v>0</v>
      </c>
      <c r="J547" s="165">
        <f t="shared" ca="1" si="205"/>
        <v>0</v>
      </c>
      <c r="K547" s="165">
        <f t="shared" ca="1" si="206"/>
        <v>0</v>
      </c>
      <c r="L547" s="165">
        <f t="shared" ca="1" si="207"/>
        <v>0</v>
      </c>
      <c r="M547" s="165">
        <f t="shared" ca="1" si="208"/>
        <v>0</v>
      </c>
      <c r="N547" s="165">
        <f t="shared" ca="1" si="209"/>
        <v>0</v>
      </c>
      <c r="O547" s="165">
        <f t="shared" ca="1" si="210"/>
        <v>0</v>
      </c>
      <c r="P547" s="165">
        <f t="shared" ca="1" si="211"/>
        <v>0</v>
      </c>
      <c r="Q547" s="165">
        <f t="shared" ca="1" si="212"/>
        <v>0</v>
      </c>
      <c r="R547" s="165">
        <f t="shared" ca="1" si="213"/>
        <v>0</v>
      </c>
      <c r="S547" s="165" t="str">
        <f t="shared" ca="1" si="214"/>
        <v/>
      </c>
      <c r="T547" s="168">
        <f t="shared" ca="1" si="219"/>
        <v>0</v>
      </c>
      <c r="U547" s="168">
        <f t="shared" ca="1" si="220"/>
        <v>0</v>
      </c>
      <c r="V547" s="168">
        <f t="shared" ca="1" si="221"/>
        <v>0</v>
      </c>
      <c r="W547" s="168">
        <f t="shared" ca="1" si="222"/>
        <v>0</v>
      </c>
      <c r="X547" s="165">
        <f t="shared" si="215"/>
        <v>23</v>
      </c>
      <c r="Y547" s="165" t="str">
        <f t="shared" ca="1" si="223"/>
        <v>Ethan Mills, 2 - Lusk    2/23/2018</v>
      </c>
      <c r="Z547" s="165" t="str">
        <f t="shared" ca="1" si="224"/>
        <v/>
      </c>
      <c r="AA547" s="225" t="str">
        <f>Season_Summary!$P$1</f>
        <v>2A BB</v>
      </c>
    </row>
    <row r="548" spans="1:27" x14ac:dyDescent="0.2">
      <c r="A548" s="165" t="str">
        <f t="shared" ca="1" si="216"/>
        <v>Bridger Alishouse, 2</v>
      </c>
      <c r="B548" s="165" t="str">
        <f>Roster!$B$1</f>
        <v>Upton</v>
      </c>
      <c r="C548" s="165" t="str">
        <f t="shared" ca="1" si="217"/>
        <v xml:space="preserve">Lusk   </v>
      </c>
      <c r="D548" s="175">
        <f t="shared" ca="1" si="218"/>
        <v>43154</v>
      </c>
      <c r="E548" s="165">
        <f t="shared" ca="1" si="200"/>
        <v>0</v>
      </c>
      <c r="F548" s="165">
        <f t="shared" ca="1" si="201"/>
        <v>0</v>
      </c>
      <c r="G548" s="165">
        <f t="shared" ca="1" si="202"/>
        <v>0</v>
      </c>
      <c r="H548" s="165">
        <f t="shared" ca="1" si="203"/>
        <v>0</v>
      </c>
      <c r="I548" s="165">
        <f t="shared" ca="1" si="204"/>
        <v>0</v>
      </c>
      <c r="J548" s="165">
        <f t="shared" ca="1" si="205"/>
        <v>0</v>
      </c>
      <c r="K548" s="165">
        <f t="shared" ca="1" si="206"/>
        <v>0</v>
      </c>
      <c r="L548" s="165">
        <f t="shared" ca="1" si="207"/>
        <v>0</v>
      </c>
      <c r="M548" s="165">
        <f t="shared" ca="1" si="208"/>
        <v>0</v>
      </c>
      <c r="N548" s="165">
        <f t="shared" ca="1" si="209"/>
        <v>0</v>
      </c>
      <c r="O548" s="165">
        <f t="shared" ca="1" si="210"/>
        <v>0</v>
      </c>
      <c r="P548" s="165">
        <f t="shared" ca="1" si="211"/>
        <v>0</v>
      </c>
      <c r="Q548" s="165">
        <f t="shared" ca="1" si="212"/>
        <v>0</v>
      </c>
      <c r="R548" s="165">
        <f t="shared" ca="1" si="213"/>
        <v>0</v>
      </c>
      <c r="S548" s="165" t="str">
        <f t="shared" ca="1" si="214"/>
        <v/>
      </c>
      <c r="T548" s="168">
        <f t="shared" ca="1" si="219"/>
        <v>0</v>
      </c>
      <c r="U548" s="168">
        <f t="shared" ca="1" si="220"/>
        <v>0</v>
      </c>
      <c r="V548" s="168">
        <f t="shared" ca="1" si="221"/>
        <v>0</v>
      </c>
      <c r="W548" s="168">
        <f t="shared" ca="1" si="222"/>
        <v>0</v>
      </c>
      <c r="X548" s="165">
        <f t="shared" si="215"/>
        <v>23</v>
      </c>
      <c r="Y548" s="165" t="str">
        <f t="shared" ca="1" si="223"/>
        <v>Bridger Alishouse, 2 - Lusk    2/23/2018</v>
      </c>
      <c r="Z548" s="165" t="str">
        <f t="shared" ca="1" si="224"/>
        <v/>
      </c>
      <c r="AA548" s="225" t="str">
        <f>Season_Summary!$P$1</f>
        <v>2A BB</v>
      </c>
    </row>
    <row r="549" spans="1:27" x14ac:dyDescent="0.2">
      <c r="A549" s="165" t="str">
        <f t="shared" ca="1" si="216"/>
        <v>Landon Keever, 4</v>
      </c>
      <c r="B549" s="165" t="str">
        <f>Roster!$B$1</f>
        <v>Upton</v>
      </c>
      <c r="C549" s="165" t="str">
        <f t="shared" ca="1" si="217"/>
        <v xml:space="preserve">Lusk   </v>
      </c>
      <c r="D549" s="175">
        <f t="shared" ca="1" si="218"/>
        <v>43154</v>
      </c>
      <c r="E549" s="165">
        <f t="shared" ca="1" si="200"/>
        <v>0</v>
      </c>
      <c r="F549" s="165">
        <f t="shared" ca="1" si="201"/>
        <v>0</v>
      </c>
      <c r="G549" s="165">
        <f t="shared" ca="1" si="202"/>
        <v>0</v>
      </c>
      <c r="H549" s="165">
        <f t="shared" ca="1" si="203"/>
        <v>0</v>
      </c>
      <c r="I549" s="165">
        <f t="shared" ca="1" si="204"/>
        <v>0</v>
      </c>
      <c r="J549" s="165">
        <f t="shared" ca="1" si="205"/>
        <v>0</v>
      </c>
      <c r="K549" s="165">
        <f t="shared" ca="1" si="206"/>
        <v>0</v>
      </c>
      <c r="L549" s="165">
        <f t="shared" ca="1" si="207"/>
        <v>0</v>
      </c>
      <c r="M549" s="165">
        <f t="shared" ca="1" si="208"/>
        <v>0</v>
      </c>
      <c r="N549" s="165">
        <f t="shared" ca="1" si="209"/>
        <v>0</v>
      </c>
      <c r="O549" s="165">
        <f t="shared" ca="1" si="210"/>
        <v>0</v>
      </c>
      <c r="P549" s="165">
        <f t="shared" ca="1" si="211"/>
        <v>0</v>
      </c>
      <c r="Q549" s="165">
        <f t="shared" ca="1" si="212"/>
        <v>0</v>
      </c>
      <c r="R549" s="165">
        <f t="shared" ca="1" si="213"/>
        <v>0</v>
      </c>
      <c r="S549" s="165" t="str">
        <f t="shared" ca="1" si="214"/>
        <v/>
      </c>
      <c r="T549" s="168">
        <f t="shared" ca="1" si="219"/>
        <v>0</v>
      </c>
      <c r="U549" s="168">
        <f t="shared" ca="1" si="220"/>
        <v>0</v>
      </c>
      <c r="V549" s="168">
        <f t="shared" ca="1" si="221"/>
        <v>0</v>
      </c>
      <c r="W549" s="168">
        <f t="shared" ca="1" si="222"/>
        <v>0</v>
      </c>
      <c r="X549" s="165">
        <f t="shared" si="215"/>
        <v>23</v>
      </c>
      <c r="Y549" s="165" t="str">
        <f t="shared" ca="1" si="223"/>
        <v>Landon Keever, 4 - Lusk    2/23/2018</v>
      </c>
      <c r="Z549" s="165" t="str">
        <f t="shared" ca="1" si="224"/>
        <v/>
      </c>
      <c r="AA549" s="225" t="str">
        <f>Season_Summary!$P$1</f>
        <v>2A BB</v>
      </c>
    </row>
    <row r="550" spans="1:27" x14ac:dyDescent="0.2">
      <c r="A550" s="165" t="str">
        <f t="shared" ca="1" si="216"/>
        <v>DJ Till, 4</v>
      </c>
      <c r="B550" s="165" t="str">
        <f>Roster!$B$1</f>
        <v>Upton</v>
      </c>
      <c r="C550" s="165" t="str">
        <f t="shared" ca="1" si="217"/>
        <v xml:space="preserve">Lusk   </v>
      </c>
      <c r="D550" s="175">
        <f t="shared" ca="1" si="218"/>
        <v>43154</v>
      </c>
      <c r="E550" s="165">
        <f t="shared" ca="1" si="200"/>
        <v>0</v>
      </c>
      <c r="F550" s="165">
        <f t="shared" ca="1" si="201"/>
        <v>0</v>
      </c>
      <c r="G550" s="165">
        <f t="shared" ca="1" si="202"/>
        <v>0</v>
      </c>
      <c r="H550" s="165">
        <f t="shared" ca="1" si="203"/>
        <v>0</v>
      </c>
      <c r="I550" s="165">
        <f t="shared" ca="1" si="204"/>
        <v>0</v>
      </c>
      <c r="J550" s="165">
        <f t="shared" ca="1" si="205"/>
        <v>0</v>
      </c>
      <c r="K550" s="165">
        <f t="shared" ca="1" si="206"/>
        <v>0</v>
      </c>
      <c r="L550" s="165">
        <f t="shared" ca="1" si="207"/>
        <v>0</v>
      </c>
      <c r="M550" s="165">
        <f t="shared" ca="1" si="208"/>
        <v>0</v>
      </c>
      <c r="N550" s="165">
        <f t="shared" ca="1" si="209"/>
        <v>0</v>
      </c>
      <c r="O550" s="165">
        <f t="shared" ca="1" si="210"/>
        <v>0</v>
      </c>
      <c r="P550" s="165">
        <f t="shared" ca="1" si="211"/>
        <v>0</v>
      </c>
      <c r="Q550" s="165">
        <f t="shared" ca="1" si="212"/>
        <v>0</v>
      </c>
      <c r="R550" s="165">
        <f t="shared" ca="1" si="213"/>
        <v>0</v>
      </c>
      <c r="S550" s="165" t="str">
        <f t="shared" ca="1" si="214"/>
        <v/>
      </c>
      <c r="T550" s="168">
        <f t="shared" ca="1" si="219"/>
        <v>0</v>
      </c>
      <c r="U550" s="168">
        <f t="shared" ca="1" si="220"/>
        <v>0</v>
      </c>
      <c r="V550" s="168">
        <f t="shared" ca="1" si="221"/>
        <v>0</v>
      </c>
      <c r="W550" s="168">
        <f t="shared" ca="1" si="222"/>
        <v>0</v>
      </c>
      <c r="X550" s="165">
        <f t="shared" si="215"/>
        <v>23</v>
      </c>
      <c r="Y550" s="165" t="str">
        <f t="shared" ca="1" si="223"/>
        <v>DJ Till, 4 - Lusk    2/23/2018</v>
      </c>
      <c r="Z550" s="165" t="str">
        <f t="shared" ca="1" si="224"/>
        <v/>
      </c>
      <c r="AA550" s="225" t="str">
        <f>Season_Summary!$P$1</f>
        <v>2A BB</v>
      </c>
    </row>
    <row r="551" spans="1:27" x14ac:dyDescent="0.2">
      <c r="A551" s="165" t="str">
        <f t="shared" ca="1" si="216"/>
        <v xml:space="preserve">, </v>
      </c>
      <c r="B551" s="165" t="str">
        <f>Roster!$B$1</f>
        <v>Upton</v>
      </c>
      <c r="C551" s="165" t="str">
        <f t="shared" ca="1" si="217"/>
        <v xml:space="preserve">Lusk   </v>
      </c>
      <c r="D551" s="175">
        <f t="shared" ca="1" si="218"/>
        <v>43154</v>
      </c>
      <c r="E551" s="165">
        <f t="shared" ca="1" si="200"/>
        <v>0</v>
      </c>
      <c r="F551" s="165">
        <f t="shared" ca="1" si="201"/>
        <v>0</v>
      </c>
      <c r="G551" s="165">
        <f t="shared" ca="1" si="202"/>
        <v>0</v>
      </c>
      <c r="H551" s="165">
        <f t="shared" ca="1" si="203"/>
        <v>0</v>
      </c>
      <c r="I551" s="165">
        <f t="shared" ca="1" si="204"/>
        <v>0</v>
      </c>
      <c r="J551" s="165">
        <f t="shared" ca="1" si="205"/>
        <v>0</v>
      </c>
      <c r="K551" s="165">
        <f t="shared" ca="1" si="206"/>
        <v>0</v>
      </c>
      <c r="L551" s="165">
        <f t="shared" ca="1" si="207"/>
        <v>0</v>
      </c>
      <c r="M551" s="165">
        <f t="shared" ca="1" si="208"/>
        <v>0</v>
      </c>
      <c r="N551" s="165">
        <f t="shared" ca="1" si="209"/>
        <v>0</v>
      </c>
      <c r="O551" s="165">
        <f t="shared" ca="1" si="210"/>
        <v>0</v>
      </c>
      <c r="P551" s="165">
        <f t="shared" ca="1" si="211"/>
        <v>0</v>
      </c>
      <c r="Q551" s="165">
        <f t="shared" ca="1" si="212"/>
        <v>0</v>
      </c>
      <c r="R551" s="165">
        <f t="shared" ca="1" si="213"/>
        <v>0</v>
      </c>
      <c r="S551" s="165" t="str">
        <f t="shared" ca="1" si="214"/>
        <v/>
      </c>
      <c r="T551" s="168">
        <f t="shared" ca="1" si="219"/>
        <v>0</v>
      </c>
      <c r="U551" s="168">
        <f t="shared" ca="1" si="220"/>
        <v>0</v>
      </c>
      <c r="V551" s="168">
        <f t="shared" ca="1" si="221"/>
        <v>0</v>
      </c>
      <c r="W551" s="168">
        <f t="shared" ca="1" si="222"/>
        <v>0</v>
      </c>
      <c r="X551" s="165">
        <f t="shared" si="215"/>
        <v>23</v>
      </c>
      <c r="Y551" s="165" t="str">
        <f t="shared" ca="1" si="223"/>
        <v>,  - Lusk    2/23/2018</v>
      </c>
      <c r="Z551" s="165" t="str">
        <f t="shared" ca="1" si="224"/>
        <v/>
      </c>
      <c r="AA551" s="225" t="str">
        <f>Season_Summary!$P$1</f>
        <v>2A BB</v>
      </c>
    </row>
    <row r="552" spans="1:27" x14ac:dyDescent="0.2">
      <c r="A552" s="165" t="str">
        <f t="shared" ca="1" si="216"/>
        <v xml:space="preserve">, </v>
      </c>
      <c r="B552" s="165" t="str">
        <f>Roster!$B$1</f>
        <v>Upton</v>
      </c>
      <c r="C552" s="165" t="str">
        <f t="shared" ca="1" si="217"/>
        <v xml:space="preserve">Lusk   </v>
      </c>
      <c r="D552" s="175">
        <f t="shared" ca="1" si="218"/>
        <v>43154</v>
      </c>
      <c r="E552" s="165">
        <f t="shared" ca="1" si="200"/>
        <v>0</v>
      </c>
      <c r="F552" s="165">
        <f t="shared" ca="1" si="201"/>
        <v>0</v>
      </c>
      <c r="G552" s="165">
        <f t="shared" ca="1" si="202"/>
        <v>0</v>
      </c>
      <c r="H552" s="165">
        <f t="shared" ca="1" si="203"/>
        <v>0</v>
      </c>
      <c r="I552" s="165">
        <f t="shared" ca="1" si="204"/>
        <v>0</v>
      </c>
      <c r="J552" s="165">
        <f t="shared" ca="1" si="205"/>
        <v>0</v>
      </c>
      <c r="K552" s="165">
        <f t="shared" ca="1" si="206"/>
        <v>0</v>
      </c>
      <c r="L552" s="165">
        <f t="shared" ca="1" si="207"/>
        <v>0</v>
      </c>
      <c r="M552" s="165">
        <f t="shared" ca="1" si="208"/>
        <v>0</v>
      </c>
      <c r="N552" s="165">
        <f t="shared" ca="1" si="209"/>
        <v>0</v>
      </c>
      <c r="O552" s="165">
        <f t="shared" ca="1" si="210"/>
        <v>0</v>
      </c>
      <c r="P552" s="165">
        <f t="shared" ca="1" si="211"/>
        <v>0</v>
      </c>
      <c r="Q552" s="165">
        <f t="shared" ca="1" si="212"/>
        <v>0</v>
      </c>
      <c r="R552" s="165">
        <f t="shared" ca="1" si="213"/>
        <v>0</v>
      </c>
      <c r="S552" s="165" t="str">
        <f t="shared" ca="1" si="214"/>
        <v/>
      </c>
      <c r="T552" s="168">
        <f t="shared" ca="1" si="219"/>
        <v>0</v>
      </c>
      <c r="U552" s="168">
        <f t="shared" ca="1" si="220"/>
        <v>0</v>
      </c>
      <c r="V552" s="168">
        <f t="shared" ca="1" si="221"/>
        <v>0</v>
      </c>
      <c r="W552" s="168">
        <f t="shared" ca="1" si="222"/>
        <v>0</v>
      </c>
      <c r="X552" s="165">
        <f t="shared" si="215"/>
        <v>23</v>
      </c>
      <c r="Y552" s="165" t="str">
        <f t="shared" ca="1" si="223"/>
        <v>,  - Lusk    2/23/2018</v>
      </c>
      <c r="Z552" s="165" t="str">
        <f t="shared" ca="1" si="224"/>
        <v/>
      </c>
      <c r="AA552" s="225" t="str">
        <f>Season_Summary!$P$1</f>
        <v>2A BB</v>
      </c>
    </row>
    <row r="553" spans="1:27" x14ac:dyDescent="0.2">
      <c r="A553" s="165" t="str">
        <f t="shared" ca="1" si="216"/>
        <v xml:space="preserve">, </v>
      </c>
      <c r="B553" s="165" t="str">
        <f>Roster!$B$1</f>
        <v>Upton</v>
      </c>
      <c r="C553" s="165" t="str">
        <f t="shared" ca="1" si="217"/>
        <v xml:space="preserve">Lusk   </v>
      </c>
      <c r="D553" s="175">
        <f t="shared" ca="1" si="218"/>
        <v>43154</v>
      </c>
      <c r="E553" s="165">
        <f t="shared" ca="1" si="200"/>
        <v>0</v>
      </c>
      <c r="F553" s="165">
        <f t="shared" ca="1" si="201"/>
        <v>0</v>
      </c>
      <c r="G553" s="165">
        <f t="shared" ca="1" si="202"/>
        <v>0</v>
      </c>
      <c r="H553" s="165">
        <f t="shared" ca="1" si="203"/>
        <v>0</v>
      </c>
      <c r="I553" s="165">
        <f t="shared" ca="1" si="204"/>
        <v>0</v>
      </c>
      <c r="J553" s="165">
        <f t="shared" ca="1" si="205"/>
        <v>0</v>
      </c>
      <c r="K553" s="165">
        <f t="shared" ca="1" si="206"/>
        <v>0</v>
      </c>
      <c r="L553" s="165">
        <f t="shared" ca="1" si="207"/>
        <v>0</v>
      </c>
      <c r="M553" s="165">
        <f t="shared" ca="1" si="208"/>
        <v>0</v>
      </c>
      <c r="N553" s="165">
        <f t="shared" ca="1" si="209"/>
        <v>0</v>
      </c>
      <c r="O553" s="165">
        <f t="shared" ca="1" si="210"/>
        <v>0</v>
      </c>
      <c r="P553" s="165">
        <f t="shared" ca="1" si="211"/>
        <v>0</v>
      </c>
      <c r="Q553" s="165">
        <f t="shared" ca="1" si="212"/>
        <v>0</v>
      </c>
      <c r="R553" s="165">
        <f t="shared" ca="1" si="213"/>
        <v>0</v>
      </c>
      <c r="S553" s="165" t="str">
        <f t="shared" ca="1" si="214"/>
        <v/>
      </c>
      <c r="T553" s="168">
        <f t="shared" ca="1" si="219"/>
        <v>0</v>
      </c>
      <c r="U553" s="168">
        <f t="shared" ca="1" si="220"/>
        <v>0</v>
      </c>
      <c r="V553" s="168">
        <f t="shared" ca="1" si="221"/>
        <v>0</v>
      </c>
      <c r="W553" s="168">
        <f t="shared" ca="1" si="222"/>
        <v>0</v>
      </c>
      <c r="X553" s="165">
        <f t="shared" si="215"/>
        <v>23</v>
      </c>
      <c r="Y553" s="165" t="str">
        <f t="shared" ca="1" si="223"/>
        <v>,  - Lusk    2/23/2018</v>
      </c>
      <c r="Z553" s="165" t="str">
        <f t="shared" ca="1" si="224"/>
        <v/>
      </c>
      <c r="AA553" s="225" t="str">
        <f>Season_Summary!$P$1</f>
        <v>2A BB</v>
      </c>
    </row>
    <row r="554" spans="1:27" x14ac:dyDescent="0.2">
      <c r="A554" s="165" t="str">
        <f t="shared" ca="1" si="216"/>
        <v xml:space="preserve">, </v>
      </c>
      <c r="B554" s="165" t="str">
        <f>Roster!$B$1</f>
        <v>Upton</v>
      </c>
      <c r="C554" s="165" t="str">
        <f t="shared" ca="1" si="217"/>
        <v xml:space="preserve">Lusk   </v>
      </c>
      <c r="D554" s="175">
        <f t="shared" ca="1" si="218"/>
        <v>43154</v>
      </c>
      <c r="E554" s="165">
        <f t="shared" ca="1" si="200"/>
        <v>0</v>
      </c>
      <c r="F554" s="165">
        <f t="shared" ca="1" si="201"/>
        <v>0</v>
      </c>
      <c r="G554" s="165">
        <f t="shared" ca="1" si="202"/>
        <v>0</v>
      </c>
      <c r="H554" s="165">
        <f t="shared" ca="1" si="203"/>
        <v>0</v>
      </c>
      <c r="I554" s="165">
        <f t="shared" ca="1" si="204"/>
        <v>0</v>
      </c>
      <c r="J554" s="165">
        <f t="shared" ca="1" si="205"/>
        <v>0</v>
      </c>
      <c r="K554" s="165">
        <f t="shared" ca="1" si="206"/>
        <v>0</v>
      </c>
      <c r="L554" s="165">
        <f t="shared" ca="1" si="207"/>
        <v>0</v>
      </c>
      <c r="M554" s="165">
        <f t="shared" ca="1" si="208"/>
        <v>0</v>
      </c>
      <c r="N554" s="165">
        <f t="shared" ca="1" si="209"/>
        <v>0</v>
      </c>
      <c r="O554" s="165">
        <f t="shared" ca="1" si="210"/>
        <v>0</v>
      </c>
      <c r="P554" s="165">
        <f t="shared" ca="1" si="211"/>
        <v>0</v>
      </c>
      <c r="Q554" s="165">
        <f t="shared" ca="1" si="212"/>
        <v>0</v>
      </c>
      <c r="R554" s="165">
        <f t="shared" ca="1" si="213"/>
        <v>0</v>
      </c>
      <c r="S554" s="165" t="str">
        <f t="shared" ca="1" si="214"/>
        <v/>
      </c>
      <c r="T554" s="168">
        <f t="shared" ca="1" si="219"/>
        <v>0</v>
      </c>
      <c r="U554" s="168">
        <f t="shared" ca="1" si="220"/>
        <v>0</v>
      </c>
      <c r="V554" s="168">
        <f t="shared" ca="1" si="221"/>
        <v>0</v>
      </c>
      <c r="W554" s="168">
        <f t="shared" ca="1" si="222"/>
        <v>0</v>
      </c>
      <c r="X554" s="165">
        <f t="shared" si="215"/>
        <v>23</v>
      </c>
      <c r="Y554" s="165" t="str">
        <f t="shared" ca="1" si="223"/>
        <v>,  - Lusk    2/23/2018</v>
      </c>
      <c r="Z554" s="165" t="str">
        <f t="shared" ca="1" si="224"/>
        <v/>
      </c>
      <c r="AA554" s="225" t="str">
        <f>Season_Summary!$P$1</f>
        <v>2A BB</v>
      </c>
    </row>
    <row r="555" spans="1:27" x14ac:dyDescent="0.2">
      <c r="A555" s="165" t="str">
        <f t="shared" ca="1" si="216"/>
        <v xml:space="preserve">, </v>
      </c>
      <c r="B555" s="165" t="str">
        <f>Roster!$B$1</f>
        <v>Upton</v>
      </c>
      <c r="C555" s="165" t="str">
        <f t="shared" ca="1" si="217"/>
        <v xml:space="preserve">Lusk   </v>
      </c>
      <c r="D555" s="175">
        <f t="shared" ca="1" si="218"/>
        <v>43154</v>
      </c>
      <c r="E555" s="165">
        <f t="shared" ca="1" si="200"/>
        <v>0</v>
      </c>
      <c r="F555" s="165">
        <f t="shared" ca="1" si="201"/>
        <v>0</v>
      </c>
      <c r="G555" s="165">
        <f t="shared" ca="1" si="202"/>
        <v>0</v>
      </c>
      <c r="H555" s="165">
        <f t="shared" ca="1" si="203"/>
        <v>0</v>
      </c>
      <c r="I555" s="165">
        <f t="shared" ca="1" si="204"/>
        <v>0</v>
      </c>
      <c r="J555" s="165">
        <f t="shared" ca="1" si="205"/>
        <v>0</v>
      </c>
      <c r="K555" s="165">
        <f t="shared" ca="1" si="206"/>
        <v>0</v>
      </c>
      <c r="L555" s="165">
        <f t="shared" ca="1" si="207"/>
        <v>0</v>
      </c>
      <c r="M555" s="165">
        <f t="shared" ca="1" si="208"/>
        <v>0</v>
      </c>
      <c r="N555" s="165">
        <f t="shared" ca="1" si="209"/>
        <v>0</v>
      </c>
      <c r="O555" s="165">
        <f t="shared" ca="1" si="210"/>
        <v>0</v>
      </c>
      <c r="P555" s="165">
        <f t="shared" ca="1" si="211"/>
        <v>0</v>
      </c>
      <c r="Q555" s="165">
        <f t="shared" ca="1" si="212"/>
        <v>0</v>
      </c>
      <c r="R555" s="165">
        <f t="shared" ca="1" si="213"/>
        <v>0</v>
      </c>
      <c r="S555" s="165" t="str">
        <f t="shared" ca="1" si="214"/>
        <v/>
      </c>
      <c r="T555" s="168">
        <f t="shared" ca="1" si="219"/>
        <v>0</v>
      </c>
      <c r="U555" s="168">
        <f t="shared" ca="1" si="220"/>
        <v>0</v>
      </c>
      <c r="V555" s="168">
        <f t="shared" ca="1" si="221"/>
        <v>0</v>
      </c>
      <c r="W555" s="168">
        <f t="shared" ca="1" si="222"/>
        <v>0</v>
      </c>
      <c r="X555" s="165">
        <f t="shared" si="215"/>
        <v>23</v>
      </c>
      <c r="Y555" s="165" t="str">
        <f t="shared" ca="1" si="223"/>
        <v>,  - Lusk    2/23/2018</v>
      </c>
      <c r="Z555" s="165" t="str">
        <f t="shared" ca="1" si="224"/>
        <v/>
      </c>
      <c r="AA555" s="225" t="str">
        <f>Season_Summary!$P$1</f>
        <v>2A BB</v>
      </c>
    </row>
    <row r="556" spans="1:27" x14ac:dyDescent="0.2">
      <c r="A556" s="165" t="str">
        <f t="shared" ca="1" si="216"/>
        <v xml:space="preserve">, </v>
      </c>
      <c r="B556" s="165" t="str">
        <f>Roster!$B$1</f>
        <v>Upton</v>
      </c>
      <c r="C556" s="165" t="str">
        <f t="shared" ca="1" si="217"/>
        <v xml:space="preserve">Lusk   </v>
      </c>
      <c r="D556" s="175">
        <f t="shared" ca="1" si="218"/>
        <v>43154</v>
      </c>
      <c r="E556" s="165">
        <f t="shared" ca="1" si="200"/>
        <v>0</v>
      </c>
      <c r="F556" s="165">
        <f t="shared" ca="1" si="201"/>
        <v>0</v>
      </c>
      <c r="G556" s="165">
        <f t="shared" ca="1" si="202"/>
        <v>0</v>
      </c>
      <c r="H556" s="165">
        <f t="shared" ca="1" si="203"/>
        <v>0</v>
      </c>
      <c r="I556" s="165">
        <f t="shared" ca="1" si="204"/>
        <v>0</v>
      </c>
      <c r="J556" s="165">
        <f t="shared" ca="1" si="205"/>
        <v>0</v>
      </c>
      <c r="K556" s="165">
        <f t="shared" ca="1" si="206"/>
        <v>0</v>
      </c>
      <c r="L556" s="165">
        <f t="shared" ca="1" si="207"/>
        <v>0</v>
      </c>
      <c r="M556" s="165">
        <f t="shared" ca="1" si="208"/>
        <v>0</v>
      </c>
      <c r="N556" s="165">
        <f t="shared" ca="1" si="209"/>
        <v>0</v>
      </c>
      <c r="O556" s="165">
        <f t="shared" ca="1" si="210"/>
        <v>0</v>
      </c>
      <c r="P556" s="165">
        <f t="shared" ca="1" si="211"/>
        <v>0</v>
      </c>
      <c r="Q556" s="165">
        <f t="shared" ca="1" si="212"/>
        <v>0</v>
      </c>
      <c r="R556" s="165">
        <f t="shared" ca="1" si="213"/>
        <v>0</v>
      </c>
      <c r="S556" s="165" t="str">
        <f t="shared" ca="1" si="214"/>
        <v/>
      </c>
      <c r="T556" s="168">
        <f t="shared" ca="1" si="219"/>
        <v>0</v>
      </c>
      <c r="U556" s="168">
        <f t="shared" ca="1" si="220"/>
        <v>0</v>
      </c>
      <c r="V556" s="168">
        <f t="shared" ca="1" si="221"/>
        <v>0</v>
      </c>
      <c r="W556" s="168">
        <f t="shared" ca="1" si="222"/>
        <v>0</v>
      </c>
      <c r="X556" s="165">
        <f t="shared" si="215"/>
        <v>23</v>
      </c>
      <c r="Y556" s="165" t="str">
        <f t="shared" ca="1" si="223"/>
        <v>,  - Lusk    2/23/2018</v>
      </c>
      <c r="Z556" s="165" t="str">
        <f t="shared" ca="1" si="224"/>
        <v/>
      </c>
      <c r="AA556" s="225" t="str">
        <f>Season_Summary!$P$1</f>
        <v>2A BB</v>
      </c>
    </row>
    <row r="557" spans="1:27" x14ac:dyDescent="0.2">
      <c r="A557" s="165" t="str">
        <f t="shared" ca="1" si="216"/>
        <v xml:space="preserve">, </v>
      </c>
      <c r="B557" s="165" t="str">
        <f>Roster!$B$1</f>
        <v>Upton</v>
      </c>
      <c r="C557" s="165" t="str">
        <f t="shared" ca="1" si="217"/>
        <v xml:space="preserve">Lusk   </v>
      </c>
      <c r="D557" s="175">
        <f t="shared" ca="1" si="218"/>
        <v>43154</v>
      </c>
      <c r="E557" s="165">
        <f t="shared" ca="1" si="200"/>
        <v>0</v>
      </c>
      <c r="F557" s="165">
        <f t="shared" ca="1" si="201"/>
        <v>0</v>
      </c>
      <c r="G557" s="165">
        <f t="shared" ca="1" si="202"/>
        <v>0</v>
      </c>
      <c r="H557" s="165">
        <f t="shared" ca="1" si="203"/>
        <v>0</v>
      </c>
      <c r="I557" s="165">
        <f t="shared" ca="1" si="204"/>
        <v>0</v>
      </c>
      <c r="J557" s="165">
        <f t="shared" ca="1" si="205"/>
        <v>0</v>
      </c>
      <c r="K557" s="165">
        <f t="shared" ca="1" si="206"/>
        <v>0</v>
      </c>
      <c r="L557" s="165">
        <f t="shared" ca="1" si="207"/>
        <v>0</v>
      </c>
      <c r="M557" s="165">
        <f t="shared" ca="1" si="208"/>
        <v>0</v>
      </c>
      <c r="N557" s="165">
        <f t="shared" ca="1" si="209"/>
        <v>0</v>
      </c>
      <c r="O557" s="165">
        <f t="shared" ca="1" si="210"/>
        <v>0</v>
      </c>
      <c r="P557" s="165">
        <f t="shared" ca="1" si="211"/>
        <v>0</v>
      </c>
      <c r="Q557" s="165">
        <f t="shared" ca="1" si="212"/>
        <v>0</v>
      </c>
      <c r="R557" s="165">
        <f t="shared" ca="1" si="213"/>
        <v>0</v>
      </c>
      <c r="S557" s="165" t="str">
        <f t="shared" ca="1" si="214"/>
        <v/>
      </c>
      <c r="T557" s="168">
        <f t="shared" ca="1" si="219"/>
        <v>0</v>
      </c>
      <c r="U557" s="168">
        <f t="shared" ca="1" si="220"/>
        <v>0</v>
      </c>
      <c r="V557" s="168">
        <f t="shared" ca="1" si="221"/>
        <v>0</v>
      </c>
      <c r="W557" s="168">
        <f t="shared" ca="1" si="222"/>
        <v>0</v>
      </c>
      <c r="X557" s="165">
        <f t="shared" si="215"/>
        <v>23</v>
      </c>
      <c r="Y557" s="165" t="str">
        <f t="shared" ca="1" si="223"/>
        <v>,  - Lusk    2/23/2018</v>
      </c>
      <c r="Z557" s="165" t="str">
        <f t="shared" ca="1" si="224"/>
        <v/>
      </c>
      <c r="AA557" s="225" t="str">
        <f>Season_Summary!$P$1</f>
        <v>2A BB</v>
      </c>
    </row>
    <row r="558" spans="1:27" x14ac:dyDescent="0.2">
      <c r="A558" s="165" t="str">
        <f t="shared" ca="1" si="216"/>
        <v xml:space="preserve">Team, </v>
      </c>
      <c r="B558" s="165" t="str">
        <f>Roster!$B$1</f>
        <v>Upton</v>
      </c>
      <c r="C558" s="165" t="str">
        <f t="shared" ca="1" si="217"/>
        <v xml:space="preserve">Lusk   </v>
      </c>
      <c r="D558" s="175">
        <f t="shared" ca="1" si="218"/>
        <v>43154</v>
      </c>
      <c r="E558" s="165">
        <f t="shared" ca="1" si="200"/>
        <v>1</v>
      </c>
      <c r="F558" s="165">
        <f t="shared" ca="1" si="201"/>
        <v>0</v>
      </c>
      <c r="G558" s="165">
        <f t="shared" ca="1" si="202"/>
        <v>0</v>
      </c>
      <c r="H558" s="165">
        <f t="shared" ca="1" si="203"/>
        <v>0</v>
      </c>
      <c r="I558" s="165">
        <f t="shared" ca="1" si="204"/>
        <v>0</v>
      </c>
      <c r="J558" s="165">
        <f t="shared" ca="1" si="205"/>
        <v>0</v>
      </c>
      <c r="K558" s="165">
        <f t="shared" ca="1" si="206"/>
        <v>0</v>
      </c>
      <c r="L558" s="165">
        <f t="shared" ca="1" si="207"/>
        <v>2</v>
      </c>
      <c r="M558" s="165">
        <f t="shared" ca="1" si="208"/>
        <v>0</v>
      </c>
      <c r="N558" s="165">
        <f t="shared" ca="1" si="209"/>
        <v>0</v>
      </c>
      <c r="O558" s="165">
        <f t="shared" ca="1" si="210"/>
        <v>0</v>
      </c>
      <c r="P558" s="165">
        <f t="shared" ca="1" si="211"/>
        <v>0</v>
      </c>
      <c r="Q558" s="165">
        <f t="shared" ca="1" si="212"/>
        <v>0</v>
      </c>
      <c r="R558" s="165">
        <f t="shared" ca="1" si="213"/>
        <v>0</v>
      </c>
      <c r="S558" s="165" t="str">
        <f t="shared" ca="1" si="214"/>
        <v/>
      </c>
      <c r="T558" s="168">
        <f t="shared" ca="1" si="219"/>
        <v>0</v>
      </c>
      <c r="U558" s="168">
        <f t="shared" ca="1" si="220"/>
        <v>0</v>
      </c>
      <c r="V558" s="168">
        <f t="shared" ca="1" si="221"/>
        <v>0</v>
      </c>
      <c r="W558" s="168">
        <f t="shared" ca="1" si="222"/>
        <v>0</v>
      </c>
      <c r="X558" s="165">
        <f t="shared" si="215"/>
        <v>23</v>
      </c>
      <c r="Y558" s="165" t="str">
        <f t="shared" ca="1" si="223"/>
        <v>Team,  - Lusk    2/23/2018</v>
      </c>
      <c r="Z558" s="165" t="str">
        <f t="shared" ca="1" si="224"/>
        <v/>
      </c>
      <c r="AA558" s="225" t="str">
        <f>Season_Summary!$P$1</f>
        <v>2A BB</v>
      </c>
    </row>
    <row r="559" spans="1:27" x14ac:dyDescent="0.2">
      <c r="A559" s="165" t="str">
        <f t="shared" ca="1" si="216"/>
        <v>Payton Watt, 24</v>
      </c>
      <c r="B559" s="165" t="str">
        <f>Roster!$B$1</f>
        <v>Upton</v>
      </c>
      <c r="C559" s="165" t="str">
        <f t="shared" ca="1" si="217"/>
        <v>Big Horn</v>
      </c>
      <c r="D559" s="175">
        <f t="shared" ca="1" si="218"/>
        <v>43155</v>
      </c>
      <c r="E559" s="165">
        <f t="shared" ca="1" si="200"/>
        <v>1</v>
      </c>
      <c r="F559" s="165">
        <f t="shared" ca="1" si="201"/>
        <v>0</v>
      </c>
      <c r="G559" s="165">
        <f t="shared" ca="1" si="202"/>
        <v>2</v>
      </c>
      <c r="H559" s="165">
        <f t="shared" ca="1" si="203"/>
        <v>9</v>
      </c>
      <c r="I559" s="165">
        <f t="shared" ca="1" si="204"/>
        <v>15</v>
      </c>
      <c r="J559" s="165">
        <f t="shared" ca="1" si="205"/>
        <v>2</v>
      </c>
      <c r="K559" s="165">
        <f t="shared" ca="1" si="206"/>
        <v>4</v>
      </c>
      <c r="L559" s="165">
        <f t="shared" ca="1" si="207"/>
        <v>5</v>
      </c>
      <c r="M559" s="165">
        <f t="shared" ca="1" si="208"/>
        <v>7</v>
      </c>
      <c r="N559" s="165">
        <f t="shared" ca="1" si="209"/>
        <v>4</v>
      </c>
      <c r="O559" s="165">
        <f t="shared" ca="1" si="210"/>
        <v>0</v>
      </c>
      <c r="P559" s="165">
        <f t="shared" ca="1" si="211"/>
        <v>0</v>
      </c>
      <c r="Q559" s="165">
        <f t="shared" ca="1" si="212"/>
        <v>1</v>
      </c>
      <c r="R559" s="165">
        <f t="shared" ca="1" si="213"/>
        <v>3</v>
      </c>
      <c r="S559" s="165">
        <f t="shared" ca="1" si="214"/>
        <v>20</v>
      </c>
      <c r="T559" s="168">
        <f t="shared" ca="1" si="219"/>
        <v>0</v>
      </c>
      <c r="U559" s="168">
        <f t="shared" ca="1" si="220"/>
        <v>0.6</v>
      </c>
      <c r="V559" s="168">
        <f t="shared" ca="1" si="221"/>
        <v>0</v>
      </c>
      <c r="W559" s="168">
        <f t="shared" ca="1" si="222"/>
        <v>0.52941176470588236</v>
      </c>
      <c r="X559" s="165">
        <f t="shared" si="215"/>
        <v>24</v>
      </c>
      <c r="Y559" s="165" t="str">
        <f t="shared" ca="1" si="223"/>
        <v>Payton Watt, 24 - Big Horn 2/24/2018</v>
      </c>
      <c r="Z559" s="165" t="str">
        <f t="shared" ca="1" si="224"/>
        <v/>
      </c>
      <c r="AA559" s="225" t="str">
        <f>Season_Summary!$P$1</f>
        <v>2A BB</v>
      </c>
    </row>
    <row r="560" spans="1:27" x14ac:dyDescent="0.2">
      <c r="A560" s="165" t="str">
        <f t="shared" ca="1" si="216"/>
        <v>Dillon Barritt, 20</v>
      </c>
      <c r="B560" s="165" t="str">
        <f>Roster!$B$1</f>
        <v>Upton</v>
      </c>
      <c r="C560" s="165" t="str">
        <f t="shared" ca="1" si="217"/>
        <v>Big Horn</v>
      </c>
      <c r="D560" s="175">
        <f t="shared" ca="1" si="218"/>
        <v>43155</v>
      </c>
      <c r="E560" s="165">
        <f t="shared" ca="1" si="200"/>
        <v>1</v>
      </c>
      <c r="F560" s="165">
        <f t="shared" ca="1" si="201"/>
        <v>2</v>
      </c>
      <c r="G560" s="165">
        <f t="shared" ca="1" si="202"/>
        <v>5</v>
      </c>
      <c r="H560" s="165">
        <f t="shared" ca="1" si="203"/>
        <v>0</v>
      </c>
      <c r="I560" s="165">
        <f t="shared" ca="1" si="204"/>
        <v>1</v>
      </c>
      <c r="J560" s="165">
        <f t="shared" ca="1" si="205"/>
        <v>4</v>
      </c>
      <c r="K560" s="165">
        <f t="shared" ca="1" si="206"/>
        <v>4</v>
      </c>
      <c r="L560" s="165">
        <f t="shared" ca="1" si="207"/>
        <v>0</v>
      </c>
      <c r="M560" s="165">
        <f t="shared" ca="1" si="208"/>
        <v>1</v>
      </c>
      <c r="N560" s="165">
        <f t="shared" ca="1" si="209"/>
        <v>1</v>
      </c>
      <c r="O560" s="165">
        <f t="shared" ca="1" si="210"/>
        <v>1</v>
      </c>
      <c r="P560" s="165">
        <f t="shared" ca="1" si="211"/>
        <v>0</v>
      </c>
      <c r="Q560" s="165">
        <f t="shared" ca="1" si="212"/>
        <v>2</v>
      </c>
      <c r="R560" s="165">
        <f t="shared" ca="1" si="213"/>
        <v>0</v>
      </c>
      <c r="S560" s="165">
        <f t="shared" ca="1" si="214"/>
        <v>10</v>
      </c>
      <c r="T560" s="168">
        <f t="shared" ca="1" si="219"/>
        <v>0.4</v>
      </c>
      <c r="U560" s="168">
        <f t="shared" ca="1" si="220"/>
        <v>0</v>
      </c>
      <c r="V560" s="168">
        <f t="shared" ca="1" si="221"/>
        <v>0</v>
      </c>
      <c r="W560" s="168">
        <f t="shared" ca="1" si="222"/>
        <v>0.33333333333333331</v>
      </c>
      <c r="X560" s="165">
        <f t="shared" si="215"/>
        <v>24</v>
      </c>
      <c r="Y560" s="165" t="str">
        <f t="shared" ca="1" si="223"/>
        <v>Dillon Barritt, 20 - Big Horn 2/24/2018</v>
      </c>
      <c r="Z560" s="165" t="str">
        <f t="shared" ca="1" si="224"/>
        <v/>
      </c>
      <c r="AA560" s="225" t="str">
        <f>Season_Summary!$P$1</f>
        <v>2A BB</v>
      </c>
    </row>
    <row r="561" spans="1:27" x14ac:dyDescent="0.2">
      <c r="A561" s="165" t="str">
        <f t="shared" ca="1" si="216"/>
        <v>Dawson Butts, 14</v>
      </c>
      <c r="B561" s="165" t="str">
        <f>Roster!$B$1</f>
        <v>Upton</v>
      </c>
      <c r="C561" s="165" t="str">
        <f t="shared" ca="1" si="217"/>
        <v>Big Horn</v>
      </c>
      <c r="D561" s="175">
        <f t="shared" ca="1" si="218"/>
        <v>43155</v>
      </c>
      <c r="E561" s="165">
        <f t="shared" ca="1" si="200"/>
        <v>1</v>
      </c>
      <c r="F561" s="165">
        <f t="shared" ca="1" si="201"/>
        <v>0</v>
      </c>
      <c r="G561" s="165">
        <f t="shared" ca="1" si="202"/>
        <v>0</v>
      </c>
      <c r="H561" s="165">
        <f t="shared" ca="1" si="203"/>
        <v>1</v>
      </c>
      <c r="I561" s="165">
        <f t="shared" ca="1" si="204"/>
        <v>2</v>
      </c>
      <c r="J561" s="165">
        <f t="shared" ca="1" si="205"/>
        <v>0</v>
      </c>
      <c r="K561" s="165">
        <f t="shared" ca="1" si="206"/>
        <v>0</v>
      </c>
      <c r="L561" s="165">
        <f t="shared" ca="1" si="207"/>
        <v>2</v>
      </c>
      <c r="M561" s="165">
        <f t="shared" ca="1" si="208"/>
        <v>1</v>
      </c>
      <c r="N561" s="165">
        <f t="shared" ca="1" si="209"/>
        <v>1</v>
      </c>
      <c r="O561" s="165">
        <f t="shared" ca="1" si="210"/>
        <v>1</v>
      </c>
      <c r="P561" s="165">
        <f t="shared" ca="1" si="211"/>
        <v>0</v>
      </c>
      <c r="Q561" s="165">
        <f t="shared" ca="1" si="212"/>
        <v>3</v>
      </c>
      <c r="R561" s="165">
        <f t="shared" ca="1" si="213"/>
        <v>4</v>
      </c>
      <c r="S561" s="165">
        <f t="shared" ca="1" si="214"/>
        <v>2</v>
      </c>
      <c r="T561" s="168">
        <f t="shared" ca="1" si="219"/>
        <v>0</v>
      </c>
      <c r="U561" s="168">
        <f t="shared" ca="1" si="220"/>
        <v>0</v>
      </c>
      <c r="V561" s="168">
        <f t="shared" ca="1" si="221"/>
        <v>0</v>
      </c>
      <c r="W561" s="168">
        <f t="shared" ca="1" si="222"/>
        <v>0</v>
      </c>
      <c r="X561" s="165">
        <f t="shared" si="215"/>
        <v>24</v>
      </c>
      <c r="Y561" s="165" t="str">
        <f t="shared" ca="1" si="223"/>
        <v>Dawson Butts, 14 - Big Horn 2/24/2018</v>
      </c>
      <c r="Z561" s="165" t="str">
        <f t="shared" ca="1" si="224"/>
        <v/>
      </c>
      <c r="AA561" s="225" t="str">
        <f>Season_Summary!$P$1</f>
        <v>2A BB</v>
      </c>
    </row>
    <row r="562" spans="1:27" x14ac:dyDescent="0.2">
      <c r="A562" s="165" t="str">
        <f t="shared" ca="1" si="216"/>
        <v>Jayden Caylor, 12</v>
      </c>
      <c r="B562" s="165" t="str">
        <f>Roster!$B$1</f>
        <v>Upton</v>
      </c>
      <c r="C562" s="165" t="str">
        <f t="shared" ca="1" si="217"/>
        <v>Big Horn</v>
      </c>
      <c r="D562" s="175">
        <f t="shared" ca="1" si="218"/>
        <v>43155</v>
      </c>
      <c r="E562" s="165">
        <f t="shared" ca="1" si="200"/>
        <v>1</v>
      </c>
      <c r="F562" s="165">
        <f t="shared" ca="1" si="201"/>
        <v>0</v>
      </c>
      <c r="G562" s="165">
        <f t="shared" ca="1" si="202"/>
        <v>0</v>
      </c>
      <c r="H562" s="165">
        <f t="shared" ca="1" si="203"/>
        <v>0</v>
      </c>
      <c r="I562" s="165">
        <f t="shared" ca="1" si="204"/>
        <v>2</v>
      </c>
      <c r="J562" s="165">
        <f t="shared" ca="1" si="205"/>
        <v>3</v>
      </c>
      <c r="K562" s="165">
        <f t="shared" ca="1" si="206"/>
        <v>4</v>
      </c>
      <c r="L562" s="165">
        <f t="shared" ca="1" si="207"/>
        <v>1</v>
      </c>
      <c r="M562" s="165">
        <f t="shared" ca="1" si="208"/>
        <v>2</v>
      </c>
      <c r="N562" s="165">
        <f t="shared" ca="1" si="209"/>
        <v>3</v>
      </c>
      <c r="O562" s="165">
        <f t="shared" ca="1" si="210"/>
        <v>2</v>
      </c>
      <c r="P562" s="165">
        <f t="shared" ca="1" si="211"/>
        <v>0</v>
      </c>
      <c r="Q562" s="165">
        <f t="shared" ca="1" si="212"/>
        <v>2</v>
      </c>
      <c r="R562" s="165">
        <f t="shared" ca="1" si="213"/>
        <v>5</v>
      </c>
      <c r="S562" s="165">
        <f t="shared" ca="1" si="214"/>
        <v>3</v>
      </c>
      <c r="T562" s="168">
        <f t="shared" ca="1" si="219"/>
        <v>0</v>
      </c>
      <c r="U562" s="168">
        <f t="shared" ca="1" si="220"/>
        <v>0</v>
      </c>
      <c r="V562" s="168">
        <f t="shared" ca="1" si="221"/>
        <v>0</v>
      </c>
      <c r="W562" s="168">
        <f t="shared" ca="1" si="222"/>
        <v>0</v>
      </c>
      <c r="X562" s="165">
        <f t="shared" si="215"/>
        <v>24</v>
      </c>
      <c r="Y562" s="165" t="str">
        <f t="shared" ca="1" si="223"/>
        <v>Jayden Caylor, 12 - Big Horn 2/24/2018</v>
      </c>
      <c r="Z562" s="165" t="str">
        <f t="shared" ca="1" si="224"/>
        <v/>
      </c>
      <c r="AA562" s="225" t="str">
        <f>Season_Summary!$P$1</f>
        <v>2A BB</v>
      </c>
    </row>
    <row r="563" spans="1:27" x14ac:dyDescent="0.2">
      <c r="A563" s="165" t="str">
        <f t="shared" ca="1" si="216"/>
        <v>Clayton Louderback, 23</v>
      </c>
      <c r="B563" s="165" t="str">
        <f>Roster!$B$1</f>
        <v>Upton</v>
      </c>
      <c r="C563" s="165" t="str">
        <f t="shared" ca="1" si="217"/>
        <v>Big Horn</v>
      </c>
      <c r="D563" s="175">
        <f t="shared" ca="1" si="218"/>
        <v>43155</v>
      </c>
      <c r="E563" s="165">
        <f t="shared" ca="1" si="200"/>
        <v>1</v>
      </c>
      <c r="F563" s="165">
        <f t="shared" ca="1" si="201"/>
        <v>1</v>
      </c>
      <c r="G563" s="165">
        <f t="shared" ca="1" si="202"/>
        <v>4</v>
      </c>
      <c r="H563" s="165">
        <f t="shared" ca="1" si="203"/>
        <v>10</v>
      </c>
      <c r="I563" s="165">
        <f t="shared" ca="1" si="204"/>
        <v>17</v>
      </c>
      <c r="J563" s="165">
        <f t="shared" ca="1" si="205"/>
        <v>7</v>
      </c>
      <c r="K563" s="165">
        <f t="shared" ca="1" si="206"/>
        <v>12</v>
      </c>
      <c r="L563" s="165">
        <f t="shared" ca="1" si="207"/>
        <v>3</v>
      </c>
      <c r="M563" s="165">
        <f t="shared" ca="1" si="208"/>
        <v>6</v>
      </c>
      <c r="N563" s="165">
        <f t="shared" ca="1" si="209"/>
        <v>1</v>
      </c>
      <c r="O563" s="165">
        <f t="shared" ca="1" si="210"/>
        <v>3</v>
      </c>
      <c r="P563" s="165">
        <f t="shared" ca="1" si="211"/>
        <v>0</v>
      </c>
      <c r="Q563" s="165">
        <f t="shared" ca="1" si="212"/>
        <v>3</v>
      </c>
      <c r="R563" s="165">
        <f t="shared" ca="1" si="213"/>
        <v>3</v>
      </c>
      <c r="S563" s="165">
        <f t="shared" ca="1" si="214"/>
        <v>30</v>
      </c>
      <c r="T563" s="168">
        <f t="shared" ca="1" si="219"/>
        <v>0</v>
      </c>
      <c r="U563" s="168">
        <f t="shared" ca="1" si="220"/>
        <v>0.58823529411764708</v>
      </c>
      <c r="V563" s="168">
        <f t="shared" ca="1" si="221"/>
        <v>0.58333333333333337</v>
      </c>
      <c r="W563" s="168">
        <f t="shared" ca="1" si="222"/>
        <v>0.52380952380952384</v>
      </c>
      <c r="X563" s="165">
        <f t="shared" si="215"/>
        <v>24</v>
      </c>
      <c r="Y563" s="165" t="str">
        <f t="shared" ca="1" si="223"/>
        <v>Clayton Louderback, 23 - Big Horn 2/24/2018</v>
      </c>
      <c r="Z563" s="165" t="str">
        <f t="shared" ca="1" si="224"/>
        <v/>
      </c>
      <c r="AA563" s="225" t="str">
        <f>Season_Summary!$P$1</f>
        <v>2A BB</v>
      </c>
    </row>
    <row r="564" spans="1:27" x14ac:dyDescent="0.2">
      <c r="A564" s="165" t="str">
        <f t="shared" ca="1" si="216"/>
        <v>Jess Claycomb, 10</v>
      </c>
      <c r="B564" s="165" t="str">
        <f>Roster!$B$1</f>
        <v>Upton</v>
      </c>
      <c r="C564" s="165" t="str">
        <f t="shared" ca="1" si="217"/>
        <v>Big Horn</v>
      </c>
      <c r="D564" s="175">
        <f t="shared" ca="1" si="218"/>
        <v>43155</v>
      </c>
      <c r="E564" s="165">
        <f t="shared" ca="1" si="200"/>
        <v>1</v>
      </c>
      <c r="F564" s="165">
        <f t="shared" ca="1" si="201"/>
        <v>0</v>
      </c>
      <c r="G564" s="165">
        <f t="shared" ca="1" si="202"/>
        <v>0</v>
      </c>
      <c r="H564" s="165">
        <f t="shared" ca="1" si="203"/>
        <v>0</v>
      </c>
      <c r="I564" s="165">
        <f t="shared" ca="1" si="204"/>
        <v>3</v>
      </c>
      <c r="J564" s="165">
        <f t="shared" ca="1" si="205"/>
        <v>0</v>
      </c>
      <c r="K564" s="165">
        <f t="shared" ca="1" si="206"/>
        <v>2</v>
      </c>
      <c r="L564" s="165">
        <f t="shared" ca="1" si="207"/>
        <v>1</v>
      </c>
      <c r="M564" s="165">
        <f t="shared" ca="1" si="208"/>
        <v>4</v>
      </c>
      <c r="N564" s="165">
        <f t="shared" ca="1" si="209"/>
        <v>2</v>
      </c>
      <c r="O564" s="165">
        <f t="shared" ca="1" si="210"/>
        <v>1</v>
      </c>
      <c r="P564" s="165">
        <f t="shared" ca="1" si="211"/>
        <v>0</v>
      </c>
      <c r="Q564" s="165">
        <f t="shared" ca="1" si="212"/>
        <v>3</v>
      </c>
      <c r="R564" s="165">
        <f t="shared" ca="1" si="213"/>
        <v>4</v>
      </c>
      <c r="S564" s="165" t="str">
        <f t="shared" ca="1" si="214"/>
        <v/>
      </c>
      <c r="T564" s="168">
        <f t="shared" ca="1" si="219"/>
        <v>0</v>
      </c>
      <c r="U564" s="168">
        <f t="shared" ca="1" si="220"/>
        <v>0</v>
      </c>
      <c r="V564" s="168">
        <f t="shared" ca="1" si="221"/>
        <v>0</v>
      </c>
      <c r="W564" s="168">
        <f t="shared" ca="1" si="222"/>
        <v>0</v>
      </c>
      <c r="X564" s="165">
        <f t="shared" si="215"/>
        <v>24</v>
      </c>
      <c r="Y564" s="165" t="str">
        <f t="shared" ca="1" si="223"/>
        <v>Jess Claycomb, 10 - Big Horn 2/24/2018</v>
      </c>
      <c r="Z564" s="165" t="str">
        <f t="shared" ca="1" si="224"/>
        <v/>
      </c>
      <c r="AA564" s="225" t="str">
        <f>Season_Summary!$P$1</f>
        <v>2A BB</v>
      </c>
    </row>
    <row r="565" spans="1:27" x14ac:dyDescent="0.2">
      <c r="A565" s="165" t="str">
        <f t="shared" ca="1" si="216"/>
        <v>Maxx Cowger, 4</v>
      </c>
      <c r="B565" s="165" t="str">
        <f>Roster!$B$1</f>
        <v>Upton</v>
      </c>
      <c r="C565" s="165" t="str">
        <f t="shared" ca="1" si="217"/>
        <v>Big Horn</v>
      </c>
      <c r="D565" s="175">
        <f t="shared" ca="1" si="218"/>
        <v>43155</v>
      </c>
      <c r="E565" s="165">
        <f t="shared" ca="1" si="200"/>
        <v>0</v>
      </c>
      <c r="F565" s="165">
        <f t="shared" ca="1" si="201"/>
        <v>0</v>
      </c>
      <c r="G565" s="165">
        <f t="shared" ca="1" si="202"/>
        <v>0</v>
      </c>
      <c r="H565" s="165">
        <f t="shared" ca="1" si="203"/>
        <v>0</v>
      </c>
      <c r="I565" s="165">
        <f t="shared" ca="1" si="204"/>
        <v>0</v>
      </c>
      <c r="J565" s="165">
        <f t="shared" ca="1" si="205"/>
        <v>0</v>
      </c>
      <c r="K565" s="165">
        <f t="shared" ca="1" si="206"/>
        <v>0</v>
      </c>
      <c r="L565" s="165">
        <f t="shared" ca="1" si="207"/>
        <v>0</v>
      </c>
      <c r="M565" s="165">
        <f t="shared" ca="1" si="208"/>
        <v>0</v>
      </c>
      <c r="N565" s="165">
        <f t="shared" ca="1" si="209"/>
        <v>0</v>
      </c>
      <c r="O565" s="165">
        <f t="shared" ca="1" si="210"/>
        <v>0</v>
      </c>
      <c r="P565" s="165">
        <f t="shared" ca="1" si="211"/>
        <v>0</v>
      </c>
      <c r="Q565" s="165">
        <f t="shared" ca="1" si="212"/>
        <v>0</v>
      </c>
      <c r="R565" s="165">
        <f t="shared" ca="1" si="213"/>
        <v>0</v>
      </c>
      <c r="S565" s="165" t="str">
        <f t="shared" ca="1" si="214"/>
        <v/>
      </c>
      <c r="T565" s="168">
        <f t="shared" ca="1" si="219"/>
        <v>0</v>
      </c>
      <c r="U565" s="168">
        <f t="shared" ca="1" si="220"/>
        <v>0</v>
      </c>
      <c r="V565" s="168">
        <f t="shared" ca="1" si="221"/>
        <v>0</v>
      </c>
      <c r="W565" s="168">
        <f t="shared" ca="1" si="222"/>
        <v>0</v>
      </c>
      <c r="X565" s="165">
        <f t="shared" si="215"/>
        <v>24</v>
      </c>
      <c r="Y565" s="165" t="str">
        <f t="shared" ca="1" si="223"/>
        <v>Maxx Cowger, 4 - Big Horn 2/24/2018</v>
      </c>
      <c r="Z565" s="165" t="str">
        <f t="shared" ca="1" si="224"/>
        <v/>
      </c>
      <c r="AA565" s="225" t="str">
        <f>Season_Summary!$P$1</f>
        <v>2A BB</v>
      </c>
    </row>
    <row r="566" spans="1:27" x14ac:dyDescent="0.2">
      <c r="A566" s="165" t="str">
        <f t="shared" ca="1" si="216"/>
        <v>Brayden Bruce, 22</v>
      </c>
      <c r="B566" s="165" t="str">
        <f>Roster!$B$1</f>
        <v>Upton</v>
      </c>
      <c r="C566" s="165" t="str">
        <f t="shared" ca="1" si="217"/>
        <v>Big Horn</v>
      </c>
      <c r="D566" s="175">
        <f t="shared" ca="1" si="218"/>
        <v>43155</v>
      </c>
      <c r="E566" s="165">
        <f t="shared" ca="1" si="200"/>
        <v>1</v>
      </c>
      <c r="F566" s="165">
        <f t="shared" ca="1" si="201"/>
        <v>0</v>
      </c>
      <c r="G566" s="165">
        <f t="shared" ca="1" si="202"/>
        <v>0</v>
      </c>
      <c r="H566" s="165">
        <f t="shared" ca="1" si="203"/>
        <v>1</v>
      </c>
      <c r="I566" s="165">
        <f t="shared" ca="1" si="204"/>
        <v>3</v>
      </c>
      <c r="J566" s="165">
        <f t="shared" ca="1" si="205"/>
        <v>6</v>
      </c>
      <c r="K566" s="165">
        <f t="shared" ca="1" si="206"/>
        <v>8</v>
      </c>
      <c r="L566" s="165">
        <f t="shared" ca="1" si="207"/>
        <v>2</v>
      </c>
      <c r="M566" s="165">
        <f t="shared" ca="1" si="208"/>
        <v>1</v>
      </c>
      <c r="N566" s="165">
        <f t="shared" ca="1" si="209"/>
        <v>1</v>
      </c>
      <c r="O566" s="165">
        <f t="shared" ca="1" si="210"/>
        <v>1</v>
      </c>
      <c r="P566" s="165">
        <f t="shared" ca="1" si="211"/>
        <v>0</v>
      </c>
      <c r="Q566" s="165">
        <f t="shared" ca="1" si="212"/>
        <v>1</v>
      </c>
      <c r="R566" s="165">
        <f t="shared" ca="1" si="213"/>
        <v>2</v>
      </c>
      <c r="S566" s="165">
        <f t="shared" ca="1" si="214"/>
        <v>8</v>
      </c>
      <c r="T566" s="168">
        <f t="shared" ca="1" si="219"/>
        <v>0</v>
      </c>
      <c r="U566" s="168">
        <f t="shared" ca="1" si="220"/>
        <v>0</v>
      </c>
      <c r="V566" s="168">
        <f t="shared" ca="1" si="221"/>
        <v>0.75</v>
      </c>
      <c r="W566" s="168">
        <f t="shared" ca="1" si="222"/>
        <v>0</v>
      </c>
      <c r="X566" s="165">
        <f t="shared" si="215"/>
        <v>24</v>
      </c>
      <c r="Y566" s="165" t="str">
        <f t="shared" ca="1" si="223"/>
        <v>Brayden Bruce, 22 - Big Horn 2/24/2018</v>
      </c>
      <c r="Z566" s="165" t="str">
        <f t="shared" ca="1" si="224"/>
        <v/>
      </c>
      <c r="AA566" s="225" t="str">
        <f>Season_Summary!$P$1</f>
        <v>2A BB</v>
      </c>
    </row>
    <row r="567" spans="1:27" x14ac:dyDescent="0.2">
      <c r="A567" s="165" t="str">
        <f t="shared" ca="1" si="216"/>
        <v>Jo Bishop, 30</v>
      </c>
      <c r="B567" s="165" t="str">
        <f>Roster!$B$1</f>
        <v>Upton</v>
      </c>
      <c r="C567" s="165" t="str">
        <f t="shared" ca="1" si="217"/>
        <v>Big Horn</v>
      </c>
      <c r="D567" s="175">
        <f t="shared" ca="1" si="218"/>
        <v>43155</v>
      </c>
      <c r="E567" s="165">
        <f t="shared" ca="1" si="200"/>
        <v>0</v>
      </c>
      <c r="F567" s="165">
        <f t="shared" ca="1" si="201"/>
        <v>0</v>
      </c>
      <c r="G567" s="165">
        <f t="shared" ca="1" si="202"/>
        <v>0</v>
      </c>
      <c r="H567" s="165">
        <f t="shared" ca="1" si="203"/>
        <v>0</v>
      </c>
      <c r="I567" s="165">
        <f t="shared" ca="1" si="204"/>
        <v>0</v>
      </c>
      <c r="J567" s="165">
        <f t="shared" ca="1" si="205"/>
        <v>0</v>
      </c>
      <c r="K567" s="165">
        <f t="shared" ca="1" si="206"/>
        <v>0</v>
      </c>
      <c r="L567" s="165">
        <f t="shared" ca="1" si="207"/>
        <v>0</v>
      </c>
      <c r="M567" s="165">
        <f t="shared" ca="1" si="208"/>
        <v>0</v>
      </c>
      <c r="N567" s="165">
        <f t="shared" ca="1" si="209"/>
        <v>0</v>
      </c>
      <c r="O567" s="165">
        <f t="shared" ca="1" si="210"/>
        <v>0</v>
      </c>
      <c r="P567" s="165">
        <f t="shared" ca="1" si="211"/>
        <v>0</v>
      </c>
      <c r="Q567" s="165">
        <f t="shared" ca="1" si="212"/>
        <v>0</v>
      </c>
      <c r="R567" s="165">
        <f t="shared" ca="1" si="213"/>
        <v>0</v>
      </c>
      <c r="S567" s="165" t="str">
        <f t="shared" ca="1" si="214"/>
        <v/>
      </c>
      <c r="T567" s="168">
        <f t="shared" ca="1" si="219"/>
        <v>0</v>
      </c>
      <c r="U567" s="168">
        <f t="shared" ca="1" si="220"/>
        <v>0</v>
      </c>
      <c r="V567" s="168">
        <f t="shared" ca="1" si="221"/>
        <v>0</v>
      </c>
      <c r="W567" s="168">
        <f t="shared" ca="1" si="222"/>
        <v>0</v>
      </c>
      <c r="X567" s="165">
        <f t="shared" si="215"/>
        <v>24</v>
      </c>
      <c r="Y567" s="165" t="str">
        <f t="shared" ca="1" si="223"/>
        <v>Jo Bishop, 30 - Big Horn 2/24/2018</v>
      </c>
      <c r="Z567" s="165" t="str">
        <f t="shared" ca="1" si="224"/>
        <v/>
      </c>
      <c r="AA567" s="225" t="str">
        <f>Season_Summary!$P$1</f>
        <v>2A BB</v>
      </c>
    </row>
    <row r="568" spans="1:27" x14ac:dyDescent="0.2">
      <c r="A568" s="165" t="str">
        <f t="shared" ca="1" si="216"/>
        <v>Nolan Turner, 33</v>
      </c>
      <c r="B568" s="165" t="str">
        <f>Roster!$B$1</f>
        <v>Upton</v>
      </c>
      <c r="C568" s="165" t="str">
        <f t="shared" ca="1" si="217"/>
        <v>Big Horn</v>
      </c>
      <c r="D568" s="175">
        <f t="shared" ca="1" si="218"/>
        <v>43155</v>
      </c>
      <c r="E568" s="165">
        <f t="shared" ca="1" si="200"/>
        <v>0</v>
      </c>
      <c r="F568" s="165">
        <f t="shared" ca="1" si="201"/>
        <v>0</v>
      </c>
      <c r="G568" s="165">
        <f t="shared" ca="1" si="202"/>
        <v>0</v>
      </c>
      <c r="H568" s="165">
        <f t="shared" ca="1" si="203"/>
        <v>0</v>
      </c>
      <c r="I568" s="165">
        <f t="shared" ca="1" si="204"/>
        <v>0</v>
      </c>
      <c r="J568" s="165">
        <f t="shared" ca="1" si="205"/>
        <v>0</v>
      </c>
      <c r="K568" s="165">
        <f t="shared" ca="1" si="206"/>
        <v>0</v>
      </c>
      <c r="L568" s="165">
        <f t="shared" ca="1" si="207"/>
        <v>0</v>
      </c>
      <c r="M568" s="165">
        <f t="shared" ca="1" si="208"/>
        <v>0</v>
      </c>
      <c r="N568" s="165">
        <f t="shared" ca="1" si="209"/>
        <v>0</v>
      </c>
      <c r="O568" s="165">
        <f t="shared" ca="1" si="210"/>
        <v>0</v>
      </c>
      <c r="P568" s="165">
        <f t="shared" ca="1" si="211"/>
        <v>0</v>
      </c>
      <c r="Q568" s="165">
        <f t="shared" ca="1" si="212"/>
        <v>0</v>
      </c>
      <c r="R568" s="165">
        <f t="shared" ca="1" si="213"/>
        <v>0</v>
      </c>
      <c r="S568" s="165" t="str">
        <f t="shared" ca="1" si="214"/>
        <v/>
      </c>
      <c r="T568" s="168">
        <f t="shared" ca="1" si="219"/>
        <v>0</v>
      </c>
      <c r="U568" s="168">
        <f t="shared" ca="1" si="220"/>
        <v>0</v>
      </c>
      <c r="V568" s="168">
        <f t="shared" ca="1" si="221"/>
        <v>0</v>
      </c>
      <c r="W568" s="168">
        <f t="shared" ca="1" si="222"/>
        <v>0</v>
      </c>
      <c r="X568" s="165">
        <f t="shared" si="215"/>
        <v>24</v>
      </c>
      <c r="Y568" s="165" t="str">
        <f t="shared" ca="1" si="223"/>
        <v>Nolan Turner, 33 - Big Horn 2/24/2018</v>
      </c>
      <c r="Z568" s="165" t="str">
        <f t="shared" ca="1" si="224"/>
        <v/>
      </c>
      <c r="AA568" s="225" t="str">
        <f>Season_Summary!$P$1</f>
        <v>2A BB</v>
      </c>
    </row>
    <row r="569" spans="1:27" x14ac:dyDescent="0.2">
      <c r="A569" s="165" t="str">
        <f t="shared" ca="1" si="216"/>
        <v>Robert Crawford, 32</v>
      </c>
      <c r="B569" s="165" t="str">
        <f>Roster!$B$1</f>
        <v>Upton</v>
      </c>
      <c r="C569" s="165" t="str">
        <f t="shared" ca="1" si="217"/>
        <v>Big Horn</v>
      </c>
      <c r="D569" s="175">
        <f t="shared" ca="1" si="218"/>
        <v>43155</v>
      </c>
      <c r="E569" s="165">
        <f t="shared" ca="1" si="200"/>
        <v>0</v>
      </c>
      <c r="F569" s="165">
        <f t="shared" ca="1" si="201"/>
        <v>0</v>
      </c>
      <c r="G569" s="165">
        <f t="shared" ca="1" si="202"/>
        <v>0</v>
      </c>
      <c r="H569" s="165">
        <f t="shared" ca="1" si="203"/>
        <v>0</v>
      </c>
      <c r="I569" s="165">
        <f t="shared" ca="1" si="204"/>
        <v>0</v>
      </c>
      <c r="J569" s="165">
        <f t="shared" ca="1" si="205"/>
        <v>0</v>
      </c>
      <c r="K569" s="165">
        <f t="shared" ca="1" si="206"/>
        <v>0</v>
      </c>
      <c r="L569" s="165">
        <f t="shared" ca="1" si="207"/>
        <v>0</v>
      </c>
      <c r="M569" s="165">
        <f t="shared" ca="1" si="208"/>
        <v>0</v>
      </c>
      <c r="N569" s="165">
        <f t="shared" ca="1" si="209"/>
        <v>0</v>
      </c>
      <c r="O569" s="165">
        <f t="shared" ca="1" si="210"/>
        <v>0</v>
      </c>
      <c r="P569" s="165">
        <f t="shared" ca="1" si="211"/>
        <v>0</v>
      </c>
      <c r="Q569" s="165">
        <f t="shared" ca="1" si="212"/>
        <v>0</v>
      </c>
      <c r="R569" s="165">
        <f t="shared" ca="1" si="213"/>
        <v>0</v>
      </c>
      <c r="S569" s="165" t="str">
        <f t="shared" ca="1" si="214"/>
        <v/>
      </c>
      <c r="T569" s="168">
        <f t="shared" ca="1" si="219"/>
        <v>0</v>
      </c>
      <c r="U569" s="168">
        <f t="shared" ca="1" si="220"/>
        <v>0</v>
      </c>
      <c r="V569" s="168">
        <f t="shared" ca="1" si="221"/>
        <v>0</v>
      </c>
      <c r="W569" s="168">
        <f t="shared" ca="1" si="222"/>
        <v>0</v>
      </c>
      <c r="X569" s="165">
        <f t="shared" si="215"/>
        <v>24</v>
      </c>
      <c r="Y569" s="165" t="str">
        <f t="shared" ca="1" si="223"/>
        <v>Robert Crawford, 32 - Big Horn 2/24/2018</v>
      </c>
      <c r="Z569" s="165" t="str">
        <f t="shared" ca="1" si="224"/>
        <v/>
      </c>
      <c r="AA569" s="225" t="str">
        <f>Season_Summary!$P$1</f>
        <v>2A BB</v>
      </c>
    </row>
    <row r="570" spans="1:27" x14ac:dyDescent="0.2">
      <c r="A570" s="165" t="str">
        <f t="shared" ca="1" si="216"/>
        <v>Jace Bruce, 40</v>
      </c>
      <c r="B570" s="165" t="str">
        <f>Roster!$B$1</f>
        <v>Upton</v>
      </c>
      <c r="C570" s="165" t="str">
        <f t="shared" ca="1" si="217"/>
        <v>Big Horn</v>
      </c>
      <c r="D570" s="175">
        <f t="shared" ca="1" si="218"/>
        <v>43155</v>
      </c>
      <c r="E570" s="165">
        <f t="shared" ca="1" si="200"/>
        <v>0</v>
      </c>
      <c r="F570" s="165">
        <f t="shared" ca="1" si="201"/>
        <v>0</v>
      </c>
      <c r="G570" s="165">
        <f t="shared" ca="1" si="202"/>
        <v>0</v>
      </c>
      <c r="H570" s="165">
        <f t="shared" ca="1" si="203"/>
        <v>0</v>
      </c>
      <c r="I570" s="165">
        <f t="shared" ca="1" si="204"/>
        <v>0</v>
      </c>
      <c r="J570" s="165">
        <f t="shared" ca="1" si="205"/>
        <v>0</v>
      </c>
      <c r="K570" s="165">
        <f t="shared" ca="1" si="206"/>
        <v>0</v>
      </c>
      <c r="L570" s="165">
        <f t="shared" ca="1" si="207"/>
        <v>0</v>
      </c>
      <c r="M570" s="165">
        <f t="shared" ca="1" si="208"/>
        <v>0</v>
      </c>
      <c r="N570" s="165">
        <f t="shared" ca="1" si="209"/>
        <v>0</v>
      </c>
      <c r="O570" s="165">
        <f t="shared" ca="1" si="210"/>
        <v>0</v>
      </c>
      <c r="P570" s="165">
        <f t="shared" ca="1" si="211"/>
        <v>0</v>
      </c>
      <c r="Q570" s="165">
        <f t="shared" ca="1" si="212"/>
        <v>0</v>
      </c>
      <c r="R570" s="165">
        <f t="shared" ca="1" si="213"/>
        <v>0</v>
      </c>
      <c r="S570" s="165" t="str">
        <f t="shared" ca="1" si="214"/>
        <v/>
      </c>
      <c r="T570" s="168">
        <f t="shared" ca="1" si="219"/>
        <v>0</v>
      </c>
      <c r="U570" s="168">
        <f t="shared" ca="1" si="220"/>
        <v>0</v>
      </c>
      <c r="V570" s="168">
        <f t="shared" ca="1" si="221"/>
        <v>0</v>
      </c>
      <c r="W570" s="168">
        <f t="shared" ca="1" si="222"/>
        <v>0</v>
      </c>
      <c r="X570" s="165">
        <f t="shared" si="215"/>
        <v>24</v>
      </c>
      <c r="Y570" s="165" t="str">
        <f t="shared" ca="1" si="223"/>
        <v>Jace Bruce, 40 - Big Horn 2/24/2018</v>
      </c>
      <c r="Z570" s="165" t="str">
        <f t="shared" ca="1" si="224"/>
        <v/>
      </c>
      <c r="AA570" s="225" t="str">
        <f>Season_Summary!$P$1</f>
        <v>2A BB</v>
      </c>
    </row>
    <row r="571" spans="1:27" x14ac:dyDescent="0.2">
      <c r="A571" s="165" t="str">
        <f t="shared" ca="1" si="216"/>
        <v>Ethan Mills, 2</v>
      </c>
      <c r="B571" s="165" t="str">
        <f>Roster!$B$1</f>
        <v>Upton</v>
      </c>
      <c r="C571" s="165" t="str">
        <f t="shared" ca="1" si="217"/>
        <v>Big Horn</v>
      </c>
      <c r="D571" s="175">
        <f t="shared" ca="1" si="218"/>
        <v>43155</v>
      </c>
      <c r="E571" s="165">
        <f t="shared" ca="1" si="200"/>
        <v>0</v>
      </c>
      <c r="F571" s="165">
        <f t="shared" ca="1" si="201"/>
        <v>0</v>
      </c>
      <c r="G571" s="165">
        <f t="shared" ca="1" si="202"/>
        <v>0</v>
      </c>
      <c r="H571" s="165">
        <f t="shared" ca="1" si="203"/>
        <v>0</v>
      </c>
      <c r="I571" s="165">
        <f t="shared" ca="1" si="204"/>
        <v>0</v>
      </c>
      <c r="J571" s="165">
        <f t="shared" ca="1" si="205"/>
        <v>0</v>
      </c>
      <c r="K571" s="165">
        <f t="shared" ca="1" si="206"/>
        <v>0</v>
      </c>
      <c r="L571" s="165">
        <f t="shared" ca="1" si="207"/>
        <v>0</v>
      </c>
      <c r="M571" s="165">
        <f t="shared" ca="1" si="208"/>
        <v>0</v>
      </c>
      <c r="N571" s="165">
        <f t="shared" ca="1" si="209"/>
        <v>0</v>
      </c>
      <c r="O571" s="165">
        <f t="shared" ca="1" si="210"/>
        <v>0</v>
      </c>
      <c r="P571" s="165">
        <f t="shared" ca="1" si="211"/>
        <v>0</v>
      </c>
      <c r="Q571" s="165">
        <f t="shared" ca="1" si="212"/>
        <v>0</v>
      </c>
      <c r="R571" s="165">
        <f t="shared" ca="1" si="213"/>
        <v>0</v>
      </c>
      <c r="S571" s="165" t="str">
        <f t="shared" ca="1" si="214"/>
        <v/>
      </c>
      <c r="T571" s="168">
        <f t="shared" ca="1" si="219"/>
        <v>0</v>
      </c>
      <c r="U571" s="168">
        <f t="shared" ca="1" si="220"/>
        <v>0</v>
      </c>
      <c r="V571" s="168">
        <f t="shared" ca="1" si="221"/>
        <v>0</v>
      </c>
      <c r="W571" s="168">
        <f t="shared" ca="1" si="222"/>
        <v>0</v>
      </c>
      <c r="X571" s="165">
        <f t="shared" si="215"/>
        <v>24</v>
      </c>
      <c r="Y571" s="165" t="str">
        <f t="shared" ca="1" si="223"/>
        <v>Ethan Mills, 2 - Big Horn 2/24/2018</v>
      </c>
      <c r="Z571" s="165" t="str">
        <f t="shared" ca="1" si="224"/>
        <v/>
      </c>
      <c r="AA571" s="225" t="str">
        <f>Season_Summary!$P$1</f>
        <v>2A BB</v>
      </c>
    </row>
    <row r="572" spans="1:27" x14ac:dyDescent="0.2">
      <c r="A572" s="165" t="str">
        <f t="shared" ca="1" si="216"/>
        <v>Bridger Alishouse, 2</v>
      </c>
      <c r="B572" s="165" t="str">
        <f>Roster!$B$1</f>
        <v>Upton</v>
      </c>
      <c r="C572" s="165" t="str">
        <f t="shared" ca="1" si="217"/>
        <v>Big Horn</v>
      </c>
      <c r="D572" s="175">
        <f t="shared" ca="1" si="218"/>
        <v>43155</v>
      </c>
      <c r="E572" s="165">
        <f t="shared" ca="1" si="200"/>
        <v>0</v>
      </c>
      <c r="F572" s="165">
        <f t="shared" ca="1" si="201"/>
        <v>0</v>
      </c>
      <c r="G572" s="165">
        <f t="shared" ca="1" si="202"/>
        <v>0</v>
      </c>
      <c r="H572" s="165">
        <f t="shared" ca="1" si="203"/>
        <v>0</v>
      </c>
      <c r="I572" s="165">
        <f t="shared" ca="1" si="204"/>
        <v>0</v>
      </c>
      <c r="J572" s="165">
        <f t="shared" ca="1" si="205"/>
        <v>0</v>
      </c>
      <c r="K572" s="165">
        <f t="shared" ca="1" si="206"/>
        <v>0</v>
      </c>
      <c r="L572" s="165">
        <f t="shared" ca="1" si="207"/>
        <v>0</v>
      </c>
      <c r="M572" s="165">
        <f t="shared" ca="1" si="208"/>
        <v>0</v>
      </c>
      <c r="N572" s="165">
        <f t="shared" ca="1" si="209"/>
        <v>0</v>
      </c>
      <c r="O572" s="165">
        <f t="shared" ca="1" si="210"/>
        <v>0</v>
      </c>
      <c r="P572" s="165">
        <f t="shared" ca="1" si="211"/>
        <v>0</v>
      </c>
      <c r="Q572" s="165">
        <f t="shared" ca="1" si="212"/>
        <v>0</v>
      </c>
      <c r="R572" s="165">
        <f t="shared" ca="1" si="213"/>
        <v>0</v>
      </c>
      <c r="S572" s="165" t="str">
        <f t="shared" ca="1" si="214"/>
        <v/>
      </c>
      <c r="T572" s="168">
        <f t="shared" ca="1" si="219"/>
        <v>0</v>
      </c>
      <c r="U572" s="168">
        <f t="shared" ca="1" si="220"/>
        <v>0</v>
      </c>
      <c r="V572" s="168">
        <f t="shared" ca="1" si="221"/>
        <v>0</v>
      </c>
      <c r="W572" s="168">
        <f t="shared" ca="1" si="222"/>
        <v>0</v>
      </c>
      <c r="X572" s="165">
        <f t="shared" si="215"/>
        <v>24</v>
      </c>
      <c r="Y572" s="165" t="str">
        <f t="shared" ca="1" si="223"/>
        <v>Bridger Alishouse, 2 - Big Horn 2/24/2018</v>
      </c>
      <c r="Z572" s="165" t="str">
        <f t="shared" ca="1" si="224"/>
        <v/>
      </c>
      <c r="AA572" s="225" t="str">
        <f>Season_Summary!$P$1</f>
        <v>2A BB</v>
      </c>
    </row>
    <row r="573" spans="1:27" x14ac:dyDescent="0.2">
      <c r="A573" s="165" t="str">
        <f t="shared" ca="1" si="216"/>
        <v>Landon Keever, 4</v>
      </c>
      <c r="B573" s="165" t="str">
        <f>Roster!$B$1</f>
        <v>Upton</v>
      </c>
      <c r="C573" s="165" t="str">
        <f t="shared" ca="1" si="217"/>
        <v>Big Horn</v>
      </c>
      <c r="D573" s="175">
        <f t="shared" ca="1" si="218"/>
        <v>43155</v>
      </c>
      <c r="E573" s="165">
        <f t="shared" ca="1" si="200"/>
        <v>0</v>
      </c>
      <c r="F573" s="165">
        <f t="shared" ca="1" si="201"/>
        <v>0</v>
      </c>
      <c r="G573" s="165">
        <f t="shared" ca="1" si="202"/>
        <v>0</v>
      </c>
      <c r="H573" s="165">
        <f t="shared" ca="1" si="203"/>
        <v>0</v>
      </c>
      <c r="I573" s="165">
        <f t="shared" ca="1" si="204"/>
        <v>0</v>
      </c>
      <c r="J573" s="165">
        <f t="shared" ca="1" si="205"/>
        <v>0</v>
      </c>
      <c r="K573" s="165">
        <f t="shared" ca="1" si="206"/>
        <v>0</v>
      </c>
      <c r="L573" s="165">
        <f t="shared" ca="1" si="207"/>
        <v>0</v>
      </c>
      <c r="M573" s="165">
        <f t="shared" ca="1" si="208"/>
        <v>0</v>
      </c>
      <c r="N573" s="165">
        <f t="shared" ca="1" si="209"/>
        <v>0</v>
      </c>
      <c r="O573" s="165">
        <f t="shared" ca="1" si="210"/>
        <v>0</v>
      </c>
      <c r="P573" s="165">
        <f t="shared" ca="1" si="211"/>
        <v>0</v>
      </c>
      <c r="Q573" s="165">
        <f t="shared" ca="1" si="212"/>
        <v>0</v>
      </c>
      <c r="R573" s="165">
        <f t="shared" ca="1" si="213"/>
        <v>0</v>
      </c>
      <c r="S573" s="165" t="str">
        <f t="shared" ca="1" si="214"/>
        <v/>
      </c>
      <c r="T573" s="168">
        <f t="shared" ca="1" si="219"/>
        <v>0</v>
      </c>
      <c r="U573" s="168">
        <f t="shared" ca="1" si="220"/>
        <v>0</v>
      </c>
      <c r="V573" s="168">
        <f t="shared" ca="1" si="221"/>
        <v>0</v>
      </c>
      <c r="W573" s="168">
        <f t="shared" ca="1" si="222"/>
        <v>0</v>
      </c>
      <c r="X573" s="165">
        <f t="shared" si="215"/>
        <v>24</v>
      </c>
      <c r="Y573" s="165" t="str">
        <f t="shared" ca="1" si="223"/>
        <v>Landon Keever, 4 - Big Horn 2/24/2018</v>
      </c>
      <c r="Z573" s="165" t="str">
        <f t="shared" ca="1" si="224"/>
        <v/>
      </c>
      <c r="AA573" s="225" t="str">
        <f>Season_Summary!$P$1</f>
        <v>2A BB</v>
      </c>
    </row>
    <row r="574" spans="1:27" x14ac:dyDescent="0.2">
      <c r="A574" s="165" t="str">
        <f t="shared" ca="1" si="216"/>
        <v>DJ Till, 4</v>
      </c>
      <c r="B574" s="165" t="str">
        <f>Roster!$B$1</f>
        <v>Upton</v>
      </c>
      <c r="C574" s="165" t="str">
        <f t="shared" ca="1" si="217"/>
        <v>Big Horn</v>
      </c>
      <c r="D574" s="175">
        <f t="shared" ca="1" si="218"/>
        <v>43155</v>
      </c>
      <c r="E574" s="165">
        <f t="shared" ca="1" si="200"/>
        <v>0</v>
      </c>
      <c r="F574" s="165">
        <f t="shared" ca="1" si="201"/>
        <v>0</v>
      </c>
      <c r="G574" s="165">
        <f t="shared" ca="1" si="202"/>
        <v>0</v>
      </c>
      <c r="H574" s="165">
        <f t="shared" ca="1" si="203"/>
        <v>0</v>
      </c>
      <c r="I574" s="165">
        <f t="shared" ca="1" si="204"/>
        <v>0</v>
      </c>
      <c r="J574" s="165">
        <f t="shared" ca="1" si="205"/>
        <v>0</v>
      </c>
      <c r="K574" s="165">
        <f t="shared" ca="1" si="206"/>
        <v>0</v>
      </c>
      <c r="L574" s="165">
        <f t="shared" ca="1" si="207"/>
        <v>0</v>
      </c>
      <c r="M574" s="165">
        <f t="shared" ca="1" si="208"/>
        <v>0</v>
      </c>
      <c r="N574" s="165">
        <f t="shared" ca="1" si="209"/>
        <v>0</v>
      </c>
      <c r="O574" s="165">
        <f t="shared" ca="1" si="210"/>
        <v>0</v>
      </c>
      <c r="P574" s="165">
        <f t="shared" ca="1" si="211"/>
        <v>0</v>
      </c>
      <c r="Q574" s="165">
        <f t="shared" ca="1" si="212"/>
        <v>0</v>
      </c>
      <c r="R574" s="165">
        <f t="shared" ca="1" si="213"/>
        <v>0</v>
      </c>
      <c r="S574" s="165" t="str">
        <f t="shared" ca="1" si="214"/>
        <v/>
      </c>
      <c r="T574" s="168">
        <f t="shared" ca="1" si="219"/>
        <v>0</v>
      </c>
      <c r="U574" s="168">
        <f t="shared" ca="1" si="220"/>
        <v>0</v>
      </c>
      <c r="V574" s="168">
        <f t="shared" ca="1" si="221"/>
        <v>0</v>
      </c>
      <c r="W574" s="168">
        <f t="shared" ca="1" si="222"/>
        <v>0</v>
      </c>
      <c r="X574" s="165">
        <f t="shared" si="215"/>
        <v>24</v>
      </c>
      <c r="Y574" s="165" t="str">
        <f t="shared" ca="1" si="223"/>
        <v>DJ Till, 4 - Big Horn 2/24/2018</v>
      </c>
      <c r="Z574" s="165" t="str">
        <f t="shared" ca="1" si="224"/>
        <v/>
      </c>
      <c r="AA574" s="225" t="str">
        <f>Season_Summary!$P$1</f>
        <v>2A BB</v>
      </c>
    </row>
    <row r="575" spans="1:27" x14ac:dyDescent="0.2">
      <c r="A575" s="165" t="str">
        <f t="shared" ca="1" si="216"/>
        <v xml:space="preserve">, </v>
      </c>
      <c r="B575" s="165" t="str">
        <f>Roster!$B$1</f>
        <v>Upton</v>
      </c>
      <c r="C575" s="165" t="str">
        <f t="shared" ca="1" si="217"/>
        <v>Big Horn</v>
      </c>
      <c r="D575" s="175">
        <f t="shared" ca="1" si="218"/>
        <v>43155</v>
      </c>
      <c r="E575" s="165">
        <f t="shared" ca="1" si="200"/>
        <v>0</v>
      </c>
      <c r="F575" s="165">
        <f t="shared" ca="1" si="201"/>
        <v>0</v>
      </c>
      <c r="G575" s="165">
        <f t="shared" ca="1" si="202"/>
        <v>0</v>
      </c>
      <c r="H575" s="165">
        <f t="shared" ca="1" si="203"/>
        <v>0</v>
      </c>
      <c r="I575" s="165">
        <f t="shared" ca="1" si="204"/>
        <v>0</v>
      </c>
      <c r="J575" s="165">
        <f t="shared" ca="1" si="205"/>
        <v>0</v>
      </c>
      <c r="K575" s="165">
        <f t="shared" ca="1" si="206"/>
        <v>0</v>
      </c>
      <c r="L575" s="165">
        <f t="shared" ca="1" si="207"/>
        <v>0</v>
      </c>
      <c r="M575" s="165">
        <f t="shared" ca="1" si="208"/>
        <v>0</v>
      </c>
      <c r="N575" s="165">
        <f t="shared" ca="1" si="209"/>
        <v>0</v>
      </c>
      <c r="O575" s="165">
        <f t="shared" ca="1" si="210"/>
        <v>0</v>
      </c>
      <c r="P575" s="165">
        <f t="shared" ca="1" si="211"/>
        <v>0</v>
      </c>
      <c r="Q575" s="165">
        <f t="shared" ca="1" si="212"/>
        <v>0</v>
      </c>
      <c r="R575" s="165">
        <f t="shared" ca="1" si="213"/>
        <v>0</v>
      </c>
      <c r="S575" s="165" t="str">
        <f t="shared" ca="1" si="214"/>
        <v/>
      </c>
      <c r="T575" s="168">
        <f t="shared" ca="1" si="219"/>
        <v>0</v>
      </c>
      <c r="U575" s="168">
        <f t="shared" ca="1" si="220"/>
        <v>0</v>
      </c>
      <c r="V575" s="168">
        <f t="shared" ca="1" si="221"/>
        <v>0</v>
      </c>
      <c r="W575" s="168">
        <f t="shared" ca="1" si="222"/>
        <v>0</v>
      </c>
      <c r="X575" s="165">
        <f t="shared" si="215"/>
        <v>24</v>
      </c>
      <c r="Y575" s="165" t="str">
        <f t="shared" ca="1" si="223"/>
        <v>,  - Big Horn 2/24/2018</v>
      </c>
      <c r="Z575" s="165" t="str">
        <f t="shared" ca="1" si="224"/>
        <v/>
      </c>
      <c r="AA575" s="225" t="str">
        <f>Season_Summary!$P$1</f>
        <v>2A BB</v>
      </c>
    </row>
    <row r="576" spans="1:27" x14ac:dyDescent="0.2">
      <c r="A576" s="165" t="str">
        <f t="shared" ca="1" si="216"/>
        <v xml:space="preserve">, </v>
      </c>
      <c r="B576" s="165" t="str">
        <f>Roster!$B$1</f>
        <v>Upton</v>
      </c>
      <c r="C576" s="165" t="str">
        <f t="shared" ca="1" si="217"/>
        <v>Big Horn</v>
      </c>
      <c r="D576" s="175">
        <f t="shared" ca="1" si="218"/>
        <v>43155</v>
      </c>
      <c r="E576" s="165">
        <f t="shared" ca="1" si="200"/>
        <v>0</v>
      </c>
      <c r="F576" s="165">
        <f t="shared" ca="1" si="201"/>
        <v>0</v>
      </c>
      <c r="G576" s="165">
        <f t="shared" ca="1" si="202"/>
        <v>0</v>
      </c>
      <c r="H576" s="165">
        <f t="shared" ca="1" si="203"/>
        <v>0</v>
      </c>
      <c r="I576" s="165">
        <f t="shared" ca="1" si="204"/>
        <v>0</v>
      </c>
      <c r="J576" s="165">
        <f t="shared" ca="1" si="205"/>
        <v>0</v>
      </c>
      <c r="K576" s="165">
        <f t="shared" ca="1" si="206"/>
        <v>0</v>
      </c>
      <c r="L576" s="165">
        <f t="shared" ca="1" si="207"/>
        <v>0</v>
      </c>
      <c r="M576" s="165">
        <f t="shared" ca="1" si="208"/>
        <v>0</v>
      </c>
      <c r="N576" s="165">
        <f t="shared" ca="1" si="209"/>
        <v>0</v>
      </c>
      <c r="O576" s="165">
        <f t="shared" ca="1" si="210"/>
        <v>0</v>
      </c>
      <c r="P576" s="165">
        <f t="shared" ca="1" si="211"/>
        <v>0</v>
      </c>
      <c r="Q576" s="165">
        <f t="shared" ca="1" si="212"/>
        <v>0</v>
      </c>
      <c r="R576" s="165">
        <f t="shared" ca="1" si="213"/>
        <v>0</v>
      </c>
      <c r="S576" s="165" t="str">
        <f t="shared" ca="1" si="214"/>
        <v/>
      </c>
      <c r="T576" s="168">
        <f t="shared" ca="1" si="219"/>
        <v>0</v>
      </c>
      <c r="U576" s="168">
        <f t="shared" ca="1" si="220"/>
        <v>0</v>
      </c>
      <c r="V576" s="168">
        <f t="shared" ca="1" si="221"/>
        <v>0</v>
      </c>
      <c r="W576" s="168">
        <f t="shared" ca="1" si="222"/>
        <v>0</v>
      </c>
      <c r="X576" s="165">
        <f t="shared" si="215"/>
        <v>24</v>
      </c>
      <c r="Y576" s="165" t="str">
        <f t="shared" ca="1" si="223"/>
        <v>,  - Big Horn 2/24/2018</v>
      </c>
      <c r="Z576" s="165" t="str">
        <f t="shared" ca="1" si="224"/>
        <v/>
      </c>
      <c r="AA576" s="225" t="str">
        <f>Season_Summary!$P$1</f>
        <v>2A BB</v>
      </c>
    </row>
    <row r="577" spans="1:27" x14ac:dyDescent="0.2">
      <c r="A577" s="165" t="str">
        <f t="shared" ca="1" si="216"/>
        <v xml:space="preserve">, </v>
      </c>
      <c r="B577" s="165" t="str">
        <f>Roster!$B$1</f>
        <v>Upton</v>
      </c>
      <c r="C577" s="165" t="str">
        <f t="shared" ca="1" si="217"/>
        <v>Big Horn</v>
      </c>
      <c r="D577" s="175">
        <f t="shared" ca="1" si="218"/>
        <v>43155</v>
      </c>
      <c r="E577" s="165">
        <f t="shared" ca="1" si="200"/>
        <v>0</v>
      </c>
      <c r="F577" s="165">
        <f t="shared" ca="1" si="201"/>
        <v>0</v>
      </c>
      <c r="G577" s="165">
        <f t="shared" ca="1" si="202"/>
        <v>0</v>
      </c>
      <c r="H577" s="165">
        <f t="shared" ca="1" si="203"/>
        <v>0</v>
      </c>
      <c r="I577" s="165">
        <f t="shared" ca="1" si="204"/>
        <v>0</v>
      </c>
      <c r="J577" s="165">
        <f t="shared" ca="1" si="205"/>
        <v>0</v>
      </c>
      <c r="K577" s="165">
        <f t="shared" ca="1" si="206"/>
        <v>0</v>
      </c>
      <c r="L577" s="165">
        <f t="shared" ca="1" si="207"/>
        <v>0</v>
      </c>
      <c r="M577" s="165">
        <f t="shared" ca="1" si="208"/>
        <v>0</v>
      </c>
      <c r="N577" s="165">
        <f t="shared" ca="1" si="209"/>
        <v>0</v>
      </c>
      <c r="O577" s="165">
        <f t="shared" ca="1" si="210"/>
        <v>0</v>
      </c>
      <c r="P577" s="165">
        <f t="shared" ca="1" si="211"/>
        <v>0</v>
      </c>
      <c r="Q577" s="165">
        <f t="shared" ca="1" si="212"/>
        <v>0</v>
      </c>
      <c r="R577" s="165">
        <f t="shared" ca="1" si="213"/>
        <v>0</v>
      </c>
      <c r="S577" s="165" t="str">
        <f t="shared" ca="1" si="214"/>
        <v/>
      </c>
      <c r="T577" s="168">
        <f t="shared" ca="1" si="219"/>
        <v>0</v>
      </c>
      <c r="U577" s="168">
        <f t="shared" ca="1" si="220"/>
        <v>0</v>
      </c>
      <c r="V577" s="168">
        <f t="shared" ca="1" si="221"/>
        <v>0</v>
      </c>
      <c r="W577" s="168">
        <f t="shared" ca="1" si="222"/>
        <v>0</v>
      </c>
      <c r="X577" s="165">
        <f t="shared" si="215"/>
        <v>24</v>
      </c>
      <c r="Y577" s="165" t="str">
        <f t="shared" ca="1" si="223"/>
        <v>,  - Big Horn 2/24/2018</v>
      </c>
      <c r="Z577" s="165" t="str">
        <f t="shared" ca="1" si="224"/>
        <v/>
      </c>
      <c r="AA577" s="225" t="str">
        <f>Season_Summary!$P$1</f>
        <v>2A BB</v>
      </c>
    </row>
    <row r="578" spans="1:27" x14ac:dyDescent="0.2">
      <c r="A578" s="165" t="str">
        <f t="shared" ca="1" si="216"/>
        <v xml:space="preserve">, </v>
      </c>
      <c r="B578" s="165" t="str">
        <f>Roster!$B$1</f>
        <v>Upton</v>
      </c>
      <c r="C578" s="165" t="str">
        <f t="shared" ca="1" si="217"/>
        <v>Big Horn</v>
      </c>
      <c r="D578" s="175">
        <f t="shared" ca="1" si="218"/>
        <v>43155</v>
      </c>
      <c r="E578" s="165">
        <f t="shared" ca="1" si="200"/>
        <v>0</v>
      </c>
      <c r="F578" s="165">
        <f t="shared" ca="1" si="201"/>
        <v>0</v>
      </c>
      <c r="G578" s="165">
        <f t="shared" ca="1" si="202"/>
        <v>0</v>
      </c>
      <c r="H578" s="165">
        <f t="shared" ca="1" si="203"/>
        <v>0</v>
      </c>
      <c r="I578" s="165">
        <f t="shared" ca="1" si="204"/>
        <v>0</v>
      </c>
      <c r="J578" s="165">
        <f t="shared" ca="1" si="205"/>
        <v>0</v>
      </c>
      <c r="K578" s="165">
        <f t="shared" ca="1" si="206"/>
        <v>0</v>
      </c>
      <c r="L578" s="165">
        <f t="shared" ca="1" si="207"/>
        <v>0</v>
      </c>
      <c r="M578" s="165">
        <f t="shared" ca="1" si="208"/>
        <v>0</v>
      </c>
      <c r="N578" s="165">
        <f t="shared" ca="1" si="209"/>
        <v>0</v>
      </c>
      <c r="O578" s="165">
        <f t="shared" ca="1" si="210"/>
        <v>0</v>
      </c>
      <c r="P578" s="165">
        <f t="shared" ca="1" si="211"/>
        <v>0</v>
      </c>
      <c r="Q578" s="165">
        <f t="shared" ca="1" si="212"/>
        <v>0</v>
      </c>
      <c r="R578" s="165">
        <f t="shared" ca="1" si="213"/>
        <v>0</v>
      </c>
      <c r="S578" s="165" t="str">
        <f t="shared" ca="1" si="214"/>
        <v/>
      </c>
      <c r="T578" s="168">
        <f t="shared" ca="1" si="219"/>
        <v>0</v>
      </c>
      <c r="U578" s="168">
        <f t="shared" ca="1" si="220"/>
        <v>0</v>
      </c>
      <c r="V578" s="168">
        <f t="shared" ca="1" si="221"/>
        <v>0</v>
      </c>
      <c r="W578" s="168">
        <f t="shared" ca="1" si="222"/>
        <v>0</v>
      </c>
      <c r="X578" s="165">
        <f t="shared" si="215"/>
        <v>24</v>
      </c>
      <c r="Y578" s="165" t="str">
        <f t="shared" ca="1" si="223"/>
        <v>,  - Big Horn 2/24/2018</v>
      </c>
      <c r="Z578" s="165" t="str">
        <f t="shared" ca="1" si="224"/>
        <v/>
      </c>
      <c r="AA578" s="225" t="str">
        <f>Season_Summary!$P$1</f>
        <v>2A BB</v>
      </c>
    </row>
    <row r="579" spans="1:27" x14ac:dyDescent="0.2">
      <c r="A579" s="165" t="str">
        <f t="shared" ca="1" si="216"/>
        <v xml:space="preserve">, </v>
      </c>
      <c r="B579" s="165" t="str">
        <f>Roster!$B$1</f>
        <v>Upton</v>
      </c>
      <c r="C579" s="165" t="str">
        <f t="shared" ca="1" si="217"/>
        <v>Big Horn</v>
      </c>
      <c r="D579" s="175">
        <f t="shared" ca="1" si="218"/>
        <v>43155</v>
      </c>
      <c r="E579" s="165">
        <f t="shared" ca="1" si="200"/>
        <v>0</v>
      </c>
      <c r="F579" s="165">
        <f t="shared" ca="1" si="201"/>
        <v>0</v>
      </c>
      <c r="G579" s="165">
        <f t="shared" ca="1" si="202"/>
        <v>0</v>
      </c>
      <c r="H579" s="165">
        <f t="shared" ca="1" si="203"/>
        <v>0</v>
      </c>
      <c r="I579" s="165">
        <f t="shared" ca="1" si="204"/>
        <v>0</v>
      </c>
      <c r="J579" s="165">
        <f t="shared" ca="1" si="205"/>
        <v>0</v>
      </c>
      <c r="K579" s="165">
        <f t="shared" ca="1" si="206"/>
        <v>0</v>
      </c>
      <c r="L579" s="165">
        <f t="shared" ca="1" si="207"/>
        <v>0</v>
      </c>
      <c r="M579" s="165">
        <f t="shared" ca="1" si="208"/>
        <v>0</v>
      </c>
      <c r="N579" s="165">
        <f t="shared" ca="1" si="209"/>
        <v>0</v>
      </c>
      <c r="O579" s="165">
        <f t="shared" ca="1" si="210"/>
        <v>0</v>
      </c>
      <c r="P579" s="165">
        <f t="shared" ca="1" si="211"/>
        <v>0</v>
      </c>
      <c r="Q579" s="165">
        <f t="shared" ca="1" si="212"/>
        <v>0</v>
      </c>
      <c r="R579" s="165">
        <f t="shared" ca="1" si="213"/>
        <v>0</v>
      </c>
      <c r="S579" s="165" t="str">
        <f t="shared" ca="1" si="214"/>
        <v/>
      </c>
      <c r="T579" s="168">
        <f t="shared" ca="1" si="219"/>
        <v>0</v>
      </c>
      <c r="U579" s="168">
        <f t="shared" ca="1" si="220"/>
        <v>0</v>
      </c>
      <c r="V579" s="168">
        <f t="shared" ca="1" si="221"/>
        <v>0</v>
      </c>
      <c r="W579" s="168">
        <f t="shared" ca="1" si="222"/>
        <v>0</v>
      </c>
      <c r="X579" s="165">
        <f t="shared" si="215"/>
        <v>24</v>
      </c>
      <c r="Y579" s="165" t="str">
        <f t="shared" ca="1" si="223"/>
        <v>,  - Big Horn 2/24/2018</v>
      </c>
      <c r="Z579" s="165" t="str">
        <f t="shared" ca="1" si="224"/>
        <v/>
      </c>
      <c r="AA579" s="225" t="str">
        <f>Season_Summary!$P$1</f>
        <v>2A BB</v>
      </c>
    </row>
    <row r="580" spans="1:27" x14ac:dyDescent="0.2">
      <c r="A580" s="165" t="str">
        <f t="shared" ca="1" si="216"/>
        <v xml:space="preserve">, </v>
      </c>
      <c r="B580" s="165" t="str">
        <f>Roster!$B$1</f>
        <v>Upton</v>
      </c>
      <c r="C580" s="165" t="str">
        <f t="shared" ca="1" si="217"/>
        <v>Big Horn</v>
      </c>
      <c r="D580" s="175">
        <f t="shared" ca="1" si="218"/>
        <v>43155</v>
      </c>
      <c r="E580" s="165">
        <f t="shared" ca="1" si="200"/>
        <v>0</v>
      </c>
      <c r="F580" s="165">
        <f t="shared" ca="1" si="201"/>
        <v>0</v>
      </c>
      <c r="G580" s="165">
        <f t="shared" ca="1" si="202"/>
        <v>0</v>
      </c>
      <c r="H580" s="165">
        <f t="shared" ca="1" si="203"/>
        <v>0</v>
      </c>
      <c r="I580" s="165">
        <f t="shared" ca="1" si="204"/>
        <v>0</v>
      </c>
      <c r="J580" s="165">
        <f t="shared" ca="1" si="205"/>
        <v>0</v>
      </c>
      <c r="K580" s="165">
        <f t="shared" ca="1" si="206"/>
        <v>0</v>
      </c>
      <c r="L580" s="165">
        <f t="shared" ca="1" si="207"/>
        <v>0</v>
      </c>
      <c r="M580" s="165">
        <f t="shared" ca="1" si="208"/>
        <v>0</v>
      </c>
      <c r="N580" s="165">
        <f t="shared" ca="1" si="209"/>
        <v>0</v>
      </c>
      <c r="O580" s="165">
        <f t="shared" ca="1" si="210"/>
        <v>0</v>
      </c>
      <c r="P580" s="165">
        <f t="shared" ca="1" si="211"/>
        <v>0</v>
      </c>
      <c r="Q580" s="165">
        <f t="shared" ca="1" si="212"/>
        <v>0</v>
      </c>
      <c r="R580" s="165">
        <f t="shared" ca="1" si="213"/>
        <v>0</v>
      </c>
      <c r="S580" s="165" t="str">
        <f t="shared" ca="1" si="214"/>
        <v/>
      </c>
      <c r="T580" s="168">
        <f t="shared" ca="1" si="219"/>
        <v>0</v>
      </c>
      <c r="U580" s="168">
        <f t="shared" ca="1" si="220"/>
        <v>0</v>
      </c>
      <c r="V580" s="168">
        <f t="shared" ca="1" si="221"/>
        <v>0</v>
      </c>
      <c r="W580" s="168">
        <f t="shared" ca="1" si="222"/>
        <v>0</v>
      </c>
      <c r="X580" s="165">
        <f t="shared" si="215"/>
        <v>24</v>
      </c>
      <c r="Y580" s="165" t="str">
        <f t="shared" ca="1" si="223"/>
        <v>,  - Big Horn 2/24/2018</v>
      </c>
      <c r="Z580" s="165" t="str">
        <f t="shared" ca="1" si="224"/>
        <v/>
      </c>
      <c r="AA580" s="225" t="str">
        <f>Season_Summary!$P$1</f>
        <v>2A BB</v>
      </c>
    </row>
    <row r="581" spans="1:27" x14ac:dyDescent="0.2">
      <c r="A581" s="165" t="str">
        <f t="shared" ca="1" si="216"/>
        <v xml:space="preserve">, </v>
      </c>
      <c r="B581" s="165" t="str">
        <f>Roster!$B$1</f>
        <v>Upton</v>
      </c>
      <c r="C581" s="165" t="str">
        <f t="shared" ca="1" si="217"/>
        <v>Big Horn</v>
      </c>
      <c r="D581" s="175">
        <f t="shared" ca="1" si="218"/>
        <v>43155</v>
      </c>
      <c r="E581" s="165">
        <f t="shared" ca="1" si="200"/>
        <v>0</v>
      </c>
      <c r="F581" s="165">
        <f t="shared" ca="1" si="201"/>
        <v>0</v>
      </c>
      <c r="G581" s="165">
        <f t="shared" ca="1" si="202"/>
        <v>0</v>
      </c>
      <c r="H581" s="165">
        <f t="shared" ca="1" si="203"/>
        <v>0</v>
      </c>
      <c r="I581" s="165">
        <f t="shared" ca="1" si="204"/>
        <v>0</v>
      </c>
      <c r="J581" s="165">
        <f t="shared" ca="1" si="205"/>
        <v>0</v>
      </c>
      <c r="K581" s="165">
        <f t="shared" ca="1" si="206"/>
        <v>0</v>
      </c>
      <c r="L581" s="165">
        <f t="shared" ca="1" si="207"/>
        <v>0</v>
      </c>
      <c r="M581" s="165">
        <f t="shared" ca="1" si="208"/>
        <v>0</v>
      </c>
      <c r="N581" s="165">
        <f t="shared" ca="1" si="209"/>
        <v>0</v>
      </c>
      <c r="O581" s="165">
        <f t="shared" ca="1" si="210"/>
        <v>0</v>
      </c>
      <c r="P581" s="165">
        <f t="shared" ca="1" si="211"/>
        <v>0</v>
      </c>
      <c r="Q581" s="165">
        <f t="shared" ca="1" si="212"/>
        <v>0</v>
      </c>
      <c r="R581" s="165">
        <f t="shared" ca="1" si="213"/>
        <v>0</v>
      </c>
      <c r="S581" s="165" t="str">
        <f t="shared" ca="1" si="214"/>
        <v/>
      </c>
      <c r="T581" s="168">
        <f t="shared" ca="1" si="219"/>
        <v>0</v>
      </c>
      <c r="U581" s="168">
        <f t="shared" ca="1" si="220"/>
        <v>0</v>
      </c>
      <c r="V581" s="168">
        <f t="shared" ca="1" si="221"/>
        <v>0</v>
      </c>
      <c r="W581" s="168">
        <f t="shared" ca="1" si="222"/>
        <v>0</v>
      </c>
      <c r="X581" s="165">
        <f t="shared" si="215"/>
        <v>24</v>
      </c>
      <c r="Y581" s="165" t="str">
        <f t="shared" ca="1" si="223"/>
        <v>,  - Big Horn 2/24/2018</v>
      </c>
      <c r="Z581" s="165" t="str">
        <f t="shared" ca="1" si="224"/>
        <v/>
      </c>
      <c r="AA581" s="225" t="str">
        <f>Season_Summary!$P$1</f>
        <v>2A BB</v>
      </c>
    </row>
    <row r="582" spans="1:27" x14ac:dyDescent="0.2">
      <c r="A582" s="165" t="str">
        <f t="shared" ca="1" si="216"/>
        <v xml:space="preserve">Team, </v>
      </c>
      <c r="B582" s="165" t="str">
        <f>Roster!$B$1</f>
        <v>Upton</v>
      </c>
      <c r="C582" s="165" t="str">
        <f t="shared" ca="1" si="217"/>
        <v>Big Horn</v>
      </c>
      <c r="D582" s="175">
        <f t="shared" ca="1" si="218"/>
        <v>43155</v>
      </c>
      <c r="E582" s="165">
        <f t="shared" ca="1" si="200"/>
        <v>1</v>
      </c>
      <c r="F582" s="165">
        <f t="shared" ca="1" si="201"/>
        <v>0</v>
      </c>
      <c r="G582" s="165">
        <f t="shared" ca="1" si="202"/>
        <v>0</v>
      </c>
      <c r="H582" s="165">
        <f t="shared" ca="1" si="203"/>
        <v>0</v>
      </c>
      <c r="I582" s="165">
        <f t="shared" ca="1" si="204"/>
        <v>0</v>
      </c>
      <c r="J582" s="165">
        <f t="shared" ca="1" si="205"/>
        <v>0</v>
      </c>
      <c r="K582" s="165">
        <f t="shared" ca="1" si="206"/>
        <v>0</v>
      </c>
      <c r="L582" s="165">
        <f t="shared" ca="1" si="207"/>
        <v>2</v>
      </c>
      <c r="M582" s="165">
        <f t="shared" ca="1" si="208"/>
        <v>2</v>
      </c>
      <c r="N582" s="165">
        <f t="shared" ca="1" si="209"/>
        <v>0</v>
      </c>
      <c r="O582" s="165">
        <f t="shared" ca="1" si="210"/>
        <v>0</v>
      </c>
      <c r="P582" s="165">
        <f t="shared" ca="1" si="211"/>
        <v>0</v>
      </c>
      <c r="Q582" s="165">
        <f t="shared" ca="1" si="212"/>
        <v>0</v>
      </c>
      <c r="R582" s="165">
        <f t="shared" ca="1" si="213"/>
        <v>0</v>
      </c>
      <c r="S582" s="165" t="str">
        <f t="shared" ca="1" si="214"/>
        <v/>
      </c>
      <c r="T582" s="168">
        <f t="shared" ca="1" si="219"/>
        <v>0</v>
      </c>
      <c r="U582" s="168">
        <f t="shared" ca="1" si="220"/>
        <v>0</v>
      </c>
      <c r="V582" s="168">
        <f t="shared" ca="1" si="221"/>
        <v>0</v>
      </c>
      <c r="W582" s="168">
        <f t="shared" ca="1" si="222"/>
        <v>0</v>
      </c>
      <c r="X582" s="165">
        <f t="shared" si="215"/>
        <v>24</v>
      </c>
      <c r="Y582" s="165" t="str">
        <f t="shared" ca="1" si="223"/>
        <v>Team,  - Big Horn 2/24/2018</v>
      </c>
      <c r="Z582" s="165" t="str">
        <f t="shared" ca="1" si="224"/>
        <v/>
      </c>
      <c r="AA582" s="225" t="str">
        <f>Season_Summary!$P$1</f>
        <v>2A BB</v>
      </c>
    </row>
    <row r="583" spans="1:27" x14ac:dyDescent="0.2">
      <c r="A583" s="165" t="str">
        <f t="shared" ca="1" si="216"/>
        <v>Payton Watt, 24</v>
      </c>
      <c r="B583" s="165" t="str">
        <f>Roster!$B$1</f>
        <v>Upton</v>
      </c>
      <c r="C583" s="165" t="str">
        <f t="shared" ca="1" si="217"/>
        <v xml:space="preserve">Wright  </v>
      </c>
      <c r="D583" s="175">
        <f t="shared" ca="1" si="218"/>
        <v>43155</v>
      </c>
      <c r="E583" s="165">
        <f t="shared" ref="E583:E646" ca="1" si="225">INDIRECT("'game1 ("&amp;$X583&amp;")'!"&amp;ADDRESS(ROW(A$7)+MOD(ROW(A583)-7,24),COLUMN(C583)))</f>
        <v>1</v>
      </c>
      <c r="F583" s="165">
        <f t="shared" ref="F583:F646" ca="1" si="226">INDIRECT("'game1 ("&amp;$X583&amp;")'!"&amp;ADDRESS(ROW(B$7)+MOD(ROW(B583)-7,24),COLUMN(D583)))</f>
        <v>6</v>
      </c>
      <c r="G583" s="165">
        <f t="shared" ref="G583:G646" ca="1" si="227">INDIRECT("'game1 ("&amp;$X583&amp;")'!"&amp;ADDRESS(ROW(C$7)+MOD(ROW(C583)-7,24),COLUMN(E583)))</f>
        <v>10</v>
      </c>
      <c r="H583" s="165">
        <f t="shared" ref="H583:H646" ca="1" si="228">INDIRECT("'game1 ("&amp;$X583&amp;")'!"&amp;ADDRESS(ROW(D$7)+MOD(ROW(D583)-7,24),COLUMN(F583)))</f>
        <v>4</v>
      </c>
      <c r="I583" s="165">
        <f t="shared" ref="I583:I646" ca="1" si="229">INDIRECT("'game1 ("&amp;$X583&amp;")'!"&amp;ADDRESS(ROW(E$7)+MOD(ROW(E583)-7,24),COLUMN(G583)))</f>
        <v>4</v>
      </c>
      <c r="J583" s="165">
        <f t="shared" ref="J583:J646" ca="1" si="230">INDIRECT("'game1 ("&amp;$X583&amp;")'!"&amp;ADDRESS(ROW(F$7)+MOD(ROW(F583)-7,24),COLUMN(H583)))</f>
        <v>4</v>
      </c>
      <c r="K583" s="165">
        <f t="shared" ref="K583:K646" ca="1" si="231">INDIRECT("'game1 ("&amp;$X583&amp;")'!"&amp;ADDRESS(ROW(G$7)+MOD(ROW(G583)-7,24),COLUMN(I583)))</f>
        <v>5</v>
      </c>
      <c r="L583" s="165">
        <f t="shared" ref="L583:L646" ca="1" si="232">INDIRECT("'game1 ("&amp;$X583&amp;")'!"&amp;ADDRESS(ROW(H$7)+MOD(ROW(H583)-7,24),COLUMN(J583)))</f>
        <v>0</v>
      </c>
      <c r="M583" s="165">
        <f t="shared" ref="M583:M646" ca="1" si="233">INDIRECT("'game1 ("&amp;$X583&amp;")'!"&amp;ADDRESS(ROW(I$7)+MOD(ROW(I583)-7,24),COLUMN(K583)))</f>
        <v>6</v>
      </c>
      <c r="N583" s="165">
        <f t="shared" ref="N583:N646" ca="1" si="234">INDIRECT("'game1 ("&amp;$X583&amp;")'!"&amp;ADDRESS(ROW(J$7)+MOD(ROW(J583)-7,24),COLUMN(L583)))</f>
        <v>2</v>
      </c>
      <c r="O583" s="165">
        <f t="shared" ref="O583:O646" ca="1" si="235">INDIRECT("'game1 ("&amp;$X583&amp;")'!"&amp;ADDRESS(ROW(K$7)+MOD(ROW(K583)-7,24),COLUMN(M583)))</f>
        <v>1</v>
      </c>
      <c r="P583" s="165">
        <f t="shared" ref="P583:P646" ca="1" si="236">INDIRECT("'game1 ("&amp;$X583&amp;")'!"&amp;ADDRESS(ROW(L$7)+MOD(ROW(L583)-7,24),COLUMN(N583)))</f>
        <v>0</v>
      </c>
      <c r="Q583" s="165">
        <f t="shared" ref="Q583:Q646" ca="1" si="237">INDIRECT("'game1 ("&amp;$X583&amp;")'!"&amp;ADDRESS(ROW(M$7)+MOD(ROW(M583)-7,24),COLUMN(O583)))</f>
        <v>2</v>
      </c>
      <c r="R583" s="165">
        <f t="shared" ref="R583:R646" ca="1" si="238">INDIRECT("'game1 ("&amp;$X583&amp;")'!"&amp;ADDRESS(ROW(N$7)+MOD(ROW(N583)-7,24),COLUMN(P583)))</f>
        <v>2</v>
      </c>
      <c r="S583" s="165">
        <f t="shared" ref="S583:S646" ca="1" si="239">INDIRECT("'game1 ("&amp;$X583&amp;")'!"&amp;ADDRESS(ROW(O$7)+MOD(ROW(O583)-7,24),COLUMN(Q583)))</f>
        <v>30</v>
      </c>
      <c r="T583" s="168">
        <f t="shared" ca="1" si="219"/>
        <v>0.6</v>
      </c>
      <c r="U583" s="168">
        <f t="shared" ca="1" si="220"/>
        <v>0</v>
      </c>
      <c r="V583" s="168">
        <f t="shared" ca="1" si="221"/>
        <v>0.8</v>
      </c>
      <c r="W583" s="168">
        <f t="shared" ca="1" si="222"/>
        <v>0.7142857142857143</v>
      </c>
      <c r="X583" s="165">
        <f t="shared" ref="X583:X646" si="240">INT((ROW(A583)-7)/24)+1</f>
        <v>25</v>
      </c>
      <c r="Y583" s="165" t="str">
        <f t="shared" ca="1" si="223"/>
        <v>Payton Watt, 24 - Wright   2/24/2018</v>
      </c>
      <c r="Z583" s="165" t="str">
        <f t="shared" ca="1" si="224"/>
        <v/>
      </c>
      <c r="AA583" s="225" t="str">
        <f>Season_Summary!$P$1</f>
        <v>2A BB</v>
      </c>
    </row>
    <row r="584" spans="1:27" x14ac:dyDescent="0.2">
      <c r="A584" s="165" t="str">
        <f t="shared" ref="A584:A647" ca="1" si="241">CONCATENATE(INDIRECT("Roster!B"&amp;ROW(A$7)+MOD(ROW(A584)-7,24)),", ",INDIRECT("Roster!a"&amp;ROW(A$7)+MOD(ROW(A584)-7,24)))</f>
        <v>Dillon Barritt, 20</v>
      </c>
      <c r="B584" s="165" t="str">
        <f>Roster!$B$1</f>
        <v>Upton</v>
      </c>
      <c r="C584" s="165" t="str">
        <f t="shared" ref="C584:C647" ca="1" si="242">INDIRECT("'game1 ("&amp;$X584&amp;")'!$C$2")</f>
        <v xml:space="preserve">Wright  </v>
      </c>
      <c r="D584" s="175">
        <f t="shared" ref="D584:D647" ca="1" si="243">INDIRECT("'game1 ("&amp;$X584&amp;")'!$k$2")</f>
        <v>43155</v>
      </c>
      <c r="E584" s="165">
        <f t="shared" ca="1" si="225"/>
        <v>1</v>
      </c>
      <c r="F584" s="165">
        <f t="shared" ca="1" si="226"/>
        <v>1</v>
      </c>
      <c r="G584" s="165">
        <f t="shared" ca="1" si="227"/>
        <v>8</v>
      </c>
      <c r="H584" s="165">
        <f t="shared" ca="1" si="228"/>
        <v>1</v>
      </c>
      <c r="I584" s="165">
        <f t="shared" ca="1" si="229"/>
        <v>2</v>
      </c>
      <c r="J584" s="165">
        <f t="shared" ca="1" si="230"/>
        <v>2</v>
      </c>
      <c r="K584" s="165">
        <f t="shared" ca="1" si="231"/>
        <v>2</v>
      </c>
      <c r="L584" s="165">
        <f t="shared" ca="1" si="232"/>
        <v>2</v>
      </c>
      <c r="M584" s="165">
        <f t="shared" ca="1" si="233"/>
        <v>1</v>
      </c>
      <c r="N584" s="165">
        <f t="shared" ca="1" si="234"/>
        <v>3</v>
      </c>
      <c r="O584" s="165">
        <f t="shared" ca="1" si="235"/>
        <v>2</v>
      </c>
      <c r="P584" s="165">
        <f t="shared" ca="1" si="236"/>
        <v>0</v>
      </c>
      <c r="Q584" s="165">
        <f t="shared" ca="1" si="237"/>
        <v>0</v>
      </c>
      <c r="R584" s="165">
        <f t="shared" ca="1" si="238"/>
        <v>3</v>
      </c>
      <c r="S584" s="165">
        <f t="shared" ca="1" si="239"/>
        <v>7</v>
      </c>
      <c r="T584" s="168">
        <f t="shared" ref="T584:T647" ca="1" si="244">IF(G584&lt;$D$2,0,INDIRECT("'game1 ("&amp;$X584&amp;")'!"&amp;ADDRESS(ROW(M$7)+MOD(ROW(M584)-7,24),COLUMN(R584))))</f>
        <v>0.125</v>
      </c>
      <c r="U584" s="168">
        <f t="shared" ref="U584:U647" ca="1" si="245">IF(I584&lt;$D$2,0,INDIRECT("'game1 ("&amp;$X584&amp;")'!"&amp;ADDRESS(ROW(N$7)+MOD(ROW(N584)-7,24),COLUMN(S584))))</f>
        <v>0</v>
      </c>
      <c r="V584" s="168">
        <f t="shared" ref="V584:V647" ca="1" si="246">IF(K584&lt;$D$2,0,INDIRECT("'game1 ("&amp;$X584&amp;")'!"&amp;ADDRESS(ROW(O$7)+MOD(ROW(O584)-7,24),COLUMN(T584))))</f>
        <v>0</v>
      </c>
      <c r="W584" s="168">
        <f t="shared" ref="W584:W647" ca="1" si="247">IF(G584+I584&lt;$D$2,0,INDIRECT("'game1 ("&amp;$X584&amp;")'!"&amp;ADDRESS(ROW(O$7)+MOD(ROW(O584)-7,24),COLUMN(U584))))</f>
        <v>0.2</v>
      </c>
      <c r="X584" s="165">
        <f t="shared" si="240"/>
        <v>25</v>
      </c>
      <c r="Y584" s="165" t="str">
        <f t="shared" ref="Y584:Y647" ca="1" si="248">CONCATENATE(A584," - ",C584," ",MONTH(D584),"/",DAY(D584),"/",YEAR(D584))</f>
        <v>Dillon Barritt, 20 - Wright   2/24/2018</v>
      </c>
      <c r="Z584" s="165" t="str">
        <f t="shared" ref="Z584:Z647" ca="1" si="249">IFERROR(INDIRECT("'game1 ("&amp;$X584&amp;")'!$a$2"),"")</f>
        <v/>
      </c>
      <c r="AA584" s="225" t="str">
        <f>Season_Summary!$P$1</f>
        <v>2A BB</v>
      </c>
    </row>
    <row r="585" spans="1:27" x14ac:dyDescent="0.2">
      <c r="A585" s="165" t="str">
        <f t="shared" ca="1" si="241"/>
        <v>Dawson Butts, 14</v>
      </c>
      <c r="B585" s="165" t="str">
        <f>Roster!$B$1</f>
        <v>Upton</v>
      </c>
      <c r="C585" s="165" t="str">
        <f t="shared" ca="1" si="242"/>
        <v xml:space="preserve">Wright  </v>
      </c>
      <c r="D585" s="175">
        <f t="shared" ca="1" si="243"/>
        <v>43155</v>
      </c>
      <c r="E585" s="165">
        <f t="shared" ca="1" si="225"/>
        <v>1</v>
      </c>
      <c r="F585" s="165">
        <f t="shared" ca="1" si="226"/>
        <v>0</v>
      </c>
      <c r="G585" s="165">
        <f t="shared" ca="1" si="227"/>
        <v>0</v>
      </c>
      <c r="H585" s="165">
        <f t="shared" ca="1" si="228"/>
        <v>1</v>
      </c>
      <c r="I585" s="165">
        <f t="shared" ca="1" si="229"/>
        <v>6</v>
      </c>
      <c r="J585" s="165">
        <f t="shared" ca="1" si="230"/>
        <v>2</v>
      </c>
      <c r="K585" s="165">
        <f t="shared" ca="1" si="231"/>
        <v>2</v>
      </c>
      <c r="L585" s="165">
        <f t="shared" ca="1" si="232"/>
        <v>3</v>
      </c>
      <c r="M585" s="165">
        <f t="shared" ca="1" si="233"/>
        <v>2</v>
      </c>
      <c r="N585" s="165">
        <f t="shared" ca="1" si="234"/>
        <v>2</v>
      </c>
      <c r="O585" s="165">
        <f t="shared" ca="1" si="235"/>
        <v>1</v>
      </c>
      <c r="P585" s="165">
        <f t="shared" ca="1" si="236"/>
        <v>0</v>
      </c>
      <c r="Q585" s="165">
        <f t="shared" ca="1" si="237"/>
        <v>2</v>
      </c>
      <c r="R585" s="165">
        <f t="shared" ca="1" si="238"/>
        <v>1</v>
      </c>
      <c r="S585" s="165">
        <f t="shared" ca="1" si="239"/>
        <v>4</v>
      </c>
      <c r="T585" s="168">
        <f t="shared" ca="1" si="244"/>
        <v>0</v>
      </c>
      <c r="U585" s="168">
        <f t="shared" ca="1" si="245"/>
        <v>0.16666666666666666</v>
      </c>
      <c r="V585" s="168">
        <f t="shared" ca="1" si="246"/>
        <v>0</v>
      </c>
      <c r="W585" s="168">
        <f t="shared" ca="1" si="247"/>
        <v>0.16666666666666666</v>
      </c>
      <c r="X585" s="165">
        <f t="shared" si="240"/>
        <v>25</v>
      </c>
      <c r="Y585" s="165" t="str">
        <f t="shared" ca="1" si="248"/>
        <v>Dawson Butts, 14 - Wright   2/24/2018</v>
      </c>
      <c r="Z585" s="165" t="str">
        <f t="shared" ca="1" si="249"/>
        <v/>
      </c>
      <c r="AA585" s="225" t="str">
        <f>Season_Summary!$P$1</f>
        <v>2A BB</v>
      </c>
    </row>
    <row r="586" spans="1:27" x14ac:dyDescent="0.2">
      <c r="A586" s="165" t="str">
        <f t="shared" ca="1" si="241"/>
        <v>Jayden Caylor, 12</v>
      </c>
      <c r="B586" s="165" t="str">
        <f>Roster!$B$1</f>
        <v>Upton</v>
      </c>
      <c r="C586" s="165" t="str">
        <f t="shared" ca="1" si="242"/>
        <v xml:space="preserve">Wright  </v>
      </c>
      <c r="D586" s="175">
        <f t="shared" ca="1" si="243"/>
        <v>43155</v>
      </c>
      <c r="E586" s="165">
        <f t="shared" ca="1" si="225"/>
        <v>1</v>
      </c>
      <c r="F586" s="165">
        <f t="shared" ca="1" si="226"/>
        <v>0</v>
      </c>
      <c r="G586" s="165">
        <f t="shared" ca="1" si="227"/>
        <v>0</v>
      </c>
      <c r="H586" s="165">
        <f t="shared" ca="1" si="228"/>
        <v>2</v>
      </c>
      <c r="I586" s="165">
        <f t="shared" ca="1" si="229"/>
        <v>2</v>
      </c>
      <c r="J586" s="165">
        <f t="shared" ca="1" si="230"/>
        <v>1</v>
      </c>
      <c r="K586" s="165">
        <f t="shared" ca="1" si="231"/>
        <v>3</v>
      </c>
      <c r="L586" s="165">
        <f t="shared" ca="1" si="232"/>
        <v>1</v>
      </c>
      <c r="M586" s="165">
        <f t="shared" ca="1" si="233"/>
        <v>1</v>
      </c>
      <c r="N586" s="165">
        <f t="shared" ca="1" si="234"/>
        <v>2</v>
      </c>
      <c r="O586" s="165">
        <f t="shared" ca="1" si="235"/>
        <v>4</v>
      </c>
      <c r="P586" s="165">
        <f t="shared" ca="1" si="236"/>
        <v>0</v>
      </c>
      <c r="Q586" s="165">
        <f t="shared" ca="1" si="237"/>
        <v>1</v>
      </c>
      <c r="R586" s="165">
        <f t="shared" ca="1" si="238"/>
        <v>1</v>
      </c>
      <c r="S586" s="165">
        <f t="shared" ca="1" si="239"/>
        <v>5</v>
      </c>
      <c r="T586" s="168">
        <f t="shared" ca="1" si="244"/>
        <v>0</v>
      </c>
      <c r="U586" s="168">
        <f t="shared" ca="1" si="245"/>
        <v>0</v>
      </c>
      <c r="V586" s="168">
        <f t="shared" ca="1" si="246"/>
        <v>0</v>
      </c>
      <c r="W586" s="168">
        <f t="shared" ca="1" si="247"/>
        <v>0</v>
      </c>
      <c r="X586" s="165">
        <f t="shared" si="240"/>
        <v>25</v>
      </c>
      <c r="Y586" s="165" t="str">
        <f t="shared" ca="1" si="248"/>
        <v>Jayden Caylor, 12 - Wright   2/24/2018</v>
      </c>
      <c r="Z586" s="165" t="str">
        <f t="shared" ca="1" si="249"/>
        <v/>
      </c>
      <c r="AA586" s="225" t="str">
        <f>Season_Summary!$P$1</f>
        <v>2A BB</v>
      </c>
    </row>
    <row r="587" spans="1:27" x14ac:dyDescent="0.2">
      <c r="A587" s="165" t="str">
        <f t="shared" ca="1" si="241"/>
        <v>Clayton Louderback, 23</v>
      </c>
      <c r="B587" s="165" t="str">
        <f>Roster!$B$1</f>
        <v>Upton</v>
      </c>
      <c r="C587" s="165" t="str">
        <f t="shared" ca="1" si="242"/>
        <v xml:space="preserve">Wright  </v>
      </c>
      <c r="D587" s="175">
        <f t="shared" ca="1" si="243"/>
        <v>43155</v>
      </c>
      <c r="E587" s="165">
        <f t="shared" ca="1" si="225"/>
        <v>1</v>
      </c>
      <c r="F587" s="165">
        <f t="shared" ca="1" si="226"/>
        <v>0</v>
      </c>
      <c r="G587" s="165">
        <f t="shared" ca="1" si="227"/>
        <v>2</v>
      </c>
      <c r="H587" s="165">
        <f t="shared" ca="1" si="228"/>
        <v>8</v>
      </c>
      <c r="I587" s="165">
        <f t="shared" ca="1" si="229"/>
        <v>12</v>
      </c>
      <c r="J587" s="165">
        <f t="shared" ca="1" si="230"/>
        <v>2</v>
      </c>
      <c r="K587" s="165">
        <f t="shared" ca="1" si="231"/>
        <v>6</v>
      </c>
      <c r="L587" s="165">
        <f t="shared" ca="1" si="232"/>
        <v>4</v>
      </c>
      <c r="M587" s="165">
        <f t="shared" ca="1" si="233"/>
        <v>1</v>
      </c>
      <c r="N587" s="165">
        <f t="shared" ca="1" si="234"/>
        <v>8</v>
      </c>
      <c r="O587" s="165">
        <f t="shared" ca="1" si="235"/>
        <v>3</v>
      </c>
      <c r="P587" s="165">
        <f t="shared" ca="1" si="236"/>
        <v>0</v>
      </c>
      <c r="Q587" s="165">
        <f t="shared" ca="1" si="237"/>
        <v>0</v>
      </c>
      <c r="R587" s="165">
        <f t="shared" ca="1" si="238"/>
        <v>3</v>
      </c>
      <c r="S587" s="165">
        <f t="shared" ca="1" si="239"/>
        <v>18</v>
      </c>
      <c r="T587" s="168">
        <f t="shared" ca="1" si="244"/>
        <v>0</v>
      </c>
      <c r="U587" s="168">
        <f t="shared" ca="1" si="245"/>
        <v>0.66666666666666663</v>
      </c>
      <c r="V587" s="168">
        <f t="shared" ca="1" si="246"/>
        <v>0.33333333333333331</v>
      </c>
      <c r="W587" s="168">
        <f t="shared" ca="1" si="247"/>
        <v>0.5714285714285714</v>
      </c>
      <c r="X587" s="165">
        <f t="shared" si="240"/>
        <v>25</v>
      </c>
      <c r="Y587" s="165" t="str">
        <f t="shared" ca="1" si="248"/>
        <v>Clayton Louderback, 23 - Wright   2/24/2018</v>
      </c>
      <c r="Z587" s="165" t="str">
        <f t="shared" ca="1" si="249"/>
        <v/>
      </c>
      <c r="AA587" s="225" t="str">
        <f>Season_Summary!$P$1</f>
        <v>2A BB</v>
      </c>
    </row>
    <row r="588" spans="1:27" x14ac:dyDescent="0.2">
      <c r="A588" s="165" t="str">
        <f t="shared" ca="1" si="241"/>
        <v>Jess Claycomb, 10</v>
      </c>
      <c r="B588" s="165" t="str">
        <f>Roster!$B$1</f>
        <v>Upton</v>
      </c>
      <c r="C588" s="165" t="str">
        <f t="shared" ca="1" si="242"/>
        <v xml:space="preserve">Wright  </v>
      </c>
      <c r="D588" s="175">
        <f t="shared" ca="1" si="243"/>
        <v>43155</v>
      </c>
      <c r="E588" s="165">
        <f t="shared" ca="1" si="225"/>
        <v>1</v>
      </c>
      <c r="F588" s="165">
        <f t="shared" ca="1" si="226"/>
        <v>2</v>
      </c>
      <c r="G588" s="165">
        <f t="shared" ca="1" si="227"/>
        <v>6</v>
      </c>
      <c r="H588" s="165">
        <f t="shared" ca="1" si="228"/>
        <v>1</v>
      </c>
      <c r="I588" s="165">
        <f t="shared" ca="1" si="229"/>
        <v>5</v>
      </c>
      <c r="J588" s="165">
        <f t="shared" ca="1" si="230"/>
        <v>4</v>
      </c>
      <c r="K588" s="165">
        <f t="shared" ca="1" si="231"/>
        <v>4</v>
      </c>
      <c r="L588" s="165">
        <f t="shared" ca="1" si="232"/>
        <v>1</v>
      </c>
      <c r="M588" s="165">
        <f t="shared" ca="1" si="233"/>
        <v>4</v>
      </c>
      <c r="N588" s="165">
        <f t="shared" ca="1" si="234"/>
        <v>2</v>
      </c>
      <c r="O588" s="165">
        <f t="shared" ca="1" si="235"/>
        <v>2</v>
      </c>
      <c r="P588" s="165">
        <f t="shared" ca="1" si="236"/>
        <v>0</v>
      </c>
      <c r="Q588" s="165">
        <f t="shared" ca="1" si="237"/>
        <v>0</v>
      </c>
      <c r="R588" s="165">
        <f t="shared" ca="1" si="238"/>
        <v>1</v>
      </c>
      <c r="S588" s="165">
        <f t="shared" ca="1" si="239"/>
        <v>12</v>
      </c>
      <c r="T588" s="168">
        <f t="shared" ca="1" si="244"/>
        <v>0.33333333333333331</v>
      </c>
      <c r="U588" s="168">
        <f t="shared" ca="1" si="245"/>
        <v>0.2</v>
      </c>
      <c r="V588" s="168">
        <f t="shared" ca="1" si="246"/>
        <v>0</v>
      </c>
      <c r="W588" s="168">
        <f t="shared" ca="1" si="247"/>
        <v>0.27272727272727271</v>
      </c>
      <c r="X588" s="165">
        <f t="shared" si="240"/>
        <v>25</v>
      </c>
      <c r="Y588" s="165" t="str">
        <f t="shared" ca="1" si="248"/>
        <v>Jess Claycomb, 10 - Wright   2/24/2018</v>
      </c>
      <c r="Z588" s="165" t="str">
        <f t="shared" ca="1" si="249"/>
        <v/>
      </c>
      <c r="AA588" s="225" t="str">
        <f>Season_Summary!$P$1</f>
        <v>2A BB</v>
      </c>
    </row>
    <row r="589" spans="1:27" x14ac:dyDescent="0.2">
      <c r="A589" s="165" t="str">
        <f t="shared" ca="1" si="241"/>
        <v>Maxx Cowger, 4</v>
      </c>
      <c r="B589" s="165" t="str">
        <f>Roster!$B$1</f>
        <v>Upton</v>
      </c>
      <c r="C589" s="165" t="str">
        <f t="shared" ca="1" si="242"/>
        <v xml:space="preserve">Wright  </v>
      </c>
      <c r="D589" s="175">
        <f t="shared" ca="1" si="243"/>
        <v>43155</v>
      </c>
      <c r="E589" s="165">
        <f t="shared" ca="1" si="225"/>
        <v>0</v>
      </c>
      <c r="F589" s="165">
        <f t="shared" ca="1" si="226"/>
        <v>0</v>
      </c>
      <c r="G589" s="165">
        <f t="shared" ca="1" si="227"/>
        <v>0</v>
      </c>
      <c r="H589" s="165">
        <f t="shared" ca="1" si="228"/>
        <v>0</v>
      </c>
      <c r="I589" s="165">
        <f t="shared" ca="1" si="229"/>
        <v>0</v>
      </c>
      <c r="J589" s="165">
        <f t="shared" ca="1" si="230"/>
        <v>0</v>
      </c>
      <c r="K589" s="165">
        <f t="shared" ca="1" si="231"/>
        <v>0</v>
      </c>
      <c r="L589" s="165">
        <f t="shared" ca="1" si="232"/>
        <v>0</v>
      </c>
      <c r="M589" s="165">
        <f t="shared" ca="1" si="233"/>
        <v>0</v>
      </c>
      <c r="N589" s="165">
        <f t="shared" ca="1" si="234"/>
        <v>0</v>
      </c>
      <c r="O589" s="165">
        <f t="shared" ca="1" si="235"/>
        <v>0</v>
      </c>
      <c r="P589" s="165">
        <f t="shared" ca="1" si="236"/>
        <v>0</v>
      </c>
      <c r="Q589" s="165">
        <f t="shared" ca="1" si="237"/>
        <v>0</v>
      </c>
      <c r="R589" s="165">
        <f t="shared" ca="1" si="238"/>
        <v>0</v>
      </c>
      <c r="S589" s="165" t="str">
        <f t="shared" ca="1" si="239"/>
        <v/>
      </c>
      <c r="T589" s="168">
        <f t="shared" ca="1" si="244"/>
        <v>0</v>
      </c>
      <c r="U589" s="168">
        <f t="shared" ca="1" si="245"/>
        <v>0</v>
      </c>
      <c r="V589" s="168">
        <f t="shared" ca="1" si="246"/>
        <v>0</v>
      </c>
      <c r="W589" s="168">
        <f t="shared" ca="1" si="247"/>
        <v>0</v>
      </c>
      <c r="X589" s="165">
        <f t="shared" si="240"/>
        <v>25</v>
      </c>
      <c r="Y589" s="165" t="str">
        <f t="shared" ca="1" si="248"/>
        <v>Maxx Cowger, 4 - Wright   2/24/2018</v>
      </c>
      <c r="Z589" s="165" t="str">
        <f t="shared" ca="1" si="249"/>
        <v/>
      </c>
      <c r="AA589" s="225" t="str">
        <f>Season_Summary!$P$1</f>
        <v>2A BB</v>
      </c>
    </row>
    <row r="590" spans="1:27" x14ac:dyDescent="0.2">
      <c r="A590" s="165" t="str">
        <f t="shared" ca="1" si="241"/>
        <v>Brayden Bruce, 22</v>
      </c>
      <c r="B590" s="165" t="str">
        <f>Roster!$B$1</f>
        <v>Upton</v>
      </c>
      <c r="C590" s="165" t="str">
        <f t="shared" ca="1" si="242"/>
        <v xml:space="preserve">Wright  </v>
      </c>
      <c r="D590" s="175">
        <f t="shared" ca="1" si="243"/>
        <v>43155</v>
      </c>
      <c r="E590" s="165">
        <f t="shared" ca="1" si="225"/>
        <v>1</v>
      </c>
      <c r="F590" s="165">
        <f t="shared" ca="1" si="226"/>
        <v>0</v>
      </c>
      <c r="G590" s="165">
        <f t="shared" ca="1" si="227"/>
        <v>1</v>
      </c>
      <c r="H590" s="165">
        <f t="shared" ca="1" si="228"/>
        <v>1</v>
      </c>
      <c r="I590" s="165">
        <f t="shared" ca="1" si="229"/>
        <v>5</v>
      </c>
      <c r="J590" s="165">
        <f t="shared" ca="1" si="230"/>
        <v>4</v>
      </c>
      <c r="K590" s="165">
        <f t="shared" ca="1" si="231"/>
        <v>4</v>
      </c>
      <c r="L590" s="165">
        <f t="shared" ca="1" si="232"/>
        <v>5</v>
      </c>
      <c r="M590" s="165">
        <f t="shared" ca="1" si="233"/>
        <v>3</v>
      </c>
      <c r="N590" s="165">
        <f t="shared" ca="1" si="234"/>
        <v>4</v>
      </c>
      <c r="O590" s="165">
        <f t="shared" ca="1" si="235"/>
        <v>1</v>
      </c>
      <c r="P590" s="165">
        <f t="shared" ca="1" si="236"/>
        <v>0</v>
      </c>
      <c r="Q590" s="165">
        <f t="shared" ca="1" si="237"/>
        <v>2</v>
      </c>
      <c r="R590" s="165">
        <f t="shared" ca="1" si="238"/>
        <v>1</v>
      </c>
      <c r="S590" s="165">
        <f t="shared" ca="1" si="239"/>
        <v>6</v>
      </c>
      <c r="T590" s="168">
        <f t="shared" ca="1" si="244"/>
        <v>0</v>
      </c>
      <c r="U590" s="168">
        <f t="shared" ca="1" si="245"/>
        <v>0.2</v>
      </c>
      <c r="V590" s="168">
        <f t="shared" ca="1" si="246"/>
        <v>0</v>
      </c>
      <c r="W590" s="168">
        <f t="shared" ca="1" si="247"/>
        <v>0.16666666666666666</v>
      </c>
      <c r="X590" s="165">
        <f t="shared" si="240"/>
        <v>25</v>
      </c>
      <c r="Y590" s="165" t="str">
        <f t="shared" ca="1" si="248"/>
        <v>Brayden Bruce, 22 - Wright   2/24/2018</v>
      </c>
      <c r="Z590" s="165" t="str">
        <f t="shared" ca="1" si="249"/>
        <v/>
      </c>
      <c r="AA590" s="225" t="str">
        <f>Season_Summary!$P$1</f>
        <v>2A BB</v>
      </c>
    </row>
    <row r="591" spans="1:27" x14ac:dyDescent="0.2">
      <c r="A591" s="165" t="str">
        <f t="shared" ca="1" si="241"/>
        <v>Jo Bishop, 30</v>
      </c>
      <c r="B591" s="165" t="str">
        <f>Roster!$B$1</f>
        <v>Upton</v>
      </c>
      <c r="C591" s="165" t="str">
        <f t="shared" ca="1" si="242"/>
        <v xml:space="preserve">Wright  </v>
      </c>
      <c r="D591" s="175">
        <f t="shared" ca="1" si="243"/>
        <v>43155</v>
      </c>
      <c r="E591" s="165">
        <f t="shared" ca="1" si="225"/>
        <v>1</v>
      </c>
      <c r="F591" s="165">
        <f t="shared" ca="1" si="226"/>
        <v>0</v>
      </c>
      <c r="G591" s="165">
        <f t="shared" ca="1" si="227"/>
        <v>0</v>
      </c>
      <c r="H591" s="165">
        <f t="shared" ca="1" si="228"/>
        <v>0</v>
      </c>
      <c r="I591" s="165">
        <f t="shared" ca="1" si="229"/>
        <v>1</v>
      </c>
      <c r="J591" s="165">
        <f t="shared" ca="1" si="230"/>
        <v>0</v>
      </c>
      <c r="K591" s="165">
        <f t="shared" ca="1" si="231"/>
        <v>0</v>
      </c>
      <c r="L591" s="165">
        <f t="shared" ca="1" si="232"/>
        <v>0</v>
      </c>
      <c r="M591" s="165">
        <f t="shared" ca="1" si="233"/>
        <v>0</v>
      </c>
      <c r="N591" s="165">
        <f t="shared" ca="1" si="234"/>
        <v>0</v>
      </c>
      <c r="O591" s="165">
        <f t="shared" ca="1" si="235"/>
        <v>0</v>
      </c>
      <c r="P591" s="165">
        <f t="shared" ca="1" si="236"/>
        <v>0</v>
      </c>
      <c r="Q591" s="165">
        <f t="shared" ca="1" si="237"/>
        <v>0</v>
      </c>
      <c r="R591" s="165">
        <f t="shared" ca="1" si="238"/>
        <v>0</v>
      </c>
      <c r="S591" s="165" t="str">
        <f t="shared" ca="1" si="239"/>
        <v/>
      </c>
      <c r="T591" s="168">
        <f t="shared" ca="1" si="244"/>
        <v>0</v>
      </c>
      <c r="U591" s="168">
        <f t="shared" ca="1" si="245"/>
        <v>0</v>
      </c>
      <c r="V591" s="168">
        <f t="shared" ca="1" si="246"/>
        <v>0</v>
      </c>
      <c r="W591" s="168">
        <f t="shared" ca="1" si="247"/>
        <v>0</v>
      </c>
      <c r="X591" s="165">
        <f t="shared" si="240"/>
        <v>25</v>
      </c>
      <c r="Y591" s="165" t="str">
        <f t="shared" ca="1" si="248"/>
        <v>Jo Bishop, 30 - Wright   2/24/2018</v>
      </c>
      <c r="Z591" s="165" t="str">
        <f t="shared" ca="1" si="249"/>
        <v/>
      </c>
      <c r="AA591" s="225" t="str">
        <f>Season_Summary!$P$1</f>
        <v>2A BB</v>
      </c>
    </row>
    <row r="592" spans="1:27" x14ac:dyDescent="0.2">
      <c r="A592" s="165" t="str">
        <f t="shared" ca="1" si="241"/>
        <v>Nolan Turner, 33</v>
      </c>
      <c r="B592" s="165" t="str">
        <f>Roster!$B$1</f>
        <v>Upton</v>
      </c>
      <c r="C592" s="165" t="str">
        <f t="shared" ca="1" si="242"/>
        <v xml:space="preserve">Wright  </v>
      </c>
      <c r="D592" s="175">
        <f t="shared" ca="1" si="243"/>
        <v>43155</v>
      </c>
      <c r="E592" s="165">
        <f t="shared" ca="1" si="225"/>
        <v>1</v>
      </c>
      <c r="F592" s="165">
        <f t="shared" ca="1" si="226"/>
        <v>0</v>
      </c>
      <c r="G592" s="165">
        <f t="shared" ca="1" si="227"/>
        <v>0</v>
      </c>
      <c r="H592" s="165">
        <f t="shared" ca="1" si="228"/>
        <v>0</v>
      </c>
      <c r="I592" s="165">
        <f t="shared" ca="1" si="229"/>
        <v>0</v>
      </c>
      <c r="J592" s="165">
        <f t="shared" ca="1" si="230"/>
        <v>0</v>
      </c>
      <c r="K592" s="165">
        <f t="shared" ca="1" si="231"/>
        <v>0</v>
      </c>
      <c r="L592" s="165">
        <f t="shared" ca="1" si="232"/>
        <v>1</v>
      </c>
      <c r="M592" s="165">
        <f t="shared" ca="1" si="233"/>
        <v>2</v>
      </c>
      <c r="N592" s="165">
        <f t="shared" ca="1" si="234"/>
        <v>0</v>
      </c>
      <c r="O592" s="165">
        <f t="shared" ca="1" si="235"/>
        <v>0</v>
      </c>
      <c r="P592" s="165">
        <f t="shared" ca="1" si="236"/>
        <v>0</v>
      </c>
      <c r="Q592" s="165">
        <f t="shared" ca="1" si="237"/>
        <v>0</v>
      </c>
      <c r="R592" s="165">
        <f t="shared" ca="1" si="238"/>
        <v>0</v>
      </c>
      <c r="S592" s="165" t="str">
        <f t="shared" ca="1" si="239"/>
        <v/>
      </c>
      <c r="T592" s="168">
        <f t="shared" ca="1" si="244"/>
        <v>0</v>
      </c>
      <c r="U592" s="168">
        <f t="shared" ca="1" si="245"/>
        <v>0</v>
      </c>
      <c r="V592" s="168">
        <f t="shared" ca="1" si="246"/>
        <v>0</v>
      </c>
      <c r="W592" s="168">
        <f t="shared" ca="1" si="247"/>
        <v>0</v>
      </c>
      <c r="X592" s="165">
        <f t="shared" si="240"/>
        <v>25</v>
      </c>
      <c r="Y592" s="165" t="str">
        <f t="shared" ca="1" si="248"/>
        <v>Nolan Turner, 33 - Wright   2/24/2018</v>
      </c>
      <c r="Z592" s="165" t="str">
        <f t="shared" ca="1" si="249"/>
        <v/>
      </c>
      <c r="AA592" s="225" t="str">
        <f>Season_Summary!$P$1</f>
        <v>2A BB</v>
      </c>
    </row>
    <row r="593" spans="1:27" x14ac:dyDescent="0.2">
      <c r="A593" s="165" t="str">
        <f t="shared" ca="1" si="241"/>
        <v>Robert Crawford, 32</v>
      </c>
      <c r="B593" s="165" t="str">
        <f>Roster!$B$1</f>
        <v>Upton</v>
      </c>
      <c r="C593" s="165" t="str">
        <f t="shared" ca="1" si="242"/>
        <v xml:space="preserve">Wright  </v>
      </c>
      <c r="D593" s="175">
        <f t="shared" ca="1" si="243"/>
        <v>43155</v>
      </c>
      <c r="E593" s="165">
        <f t="shared" ca="1" si="225"/>
        <v>1</v>
      </c>
      <c r="F593" s="165">
        <f t="shared" ca="1" si="226"/>
        <v>0</v>
      </c>
      <c r="G593" s="165">
        <f t="shared" ca="1" si="227"/>
        <v>1</v>
      </c>
      <c r="H593" s="165">
        <f t="shared" ca="1" si="228"/>
        <v>0</v>
      </c>
      <c r="I593" s="165">
        <f t="shared" ca="1" si="229"/>
        <v>0</v>
      </c>
      <c r="J593" s="165">
        <f t="shared" ca="1" si="230"/>
        <v>0</v>
      </c>
      <c r="K593" s="165">
        <f t="shared" ca="1" si="231"/>
        <v>0</v>
      </c>
      <c r="L593" s="165">
        <f t="shared" ca="1" si="232"/>
        <v>0</v>
      </c>
      <c r="M593" s="165">
        <f t="shared" ca="1" si="233"/>
        <v>0</v>
      </c>
      <c r="N593" s="165">
        <f t="shared" ca="1" si="234"/>
        <v>0</v>
      </c>
      <c r="O593" s="165">
        <f t="shared" ca="1" si="235"/>
        <v>0</v>
      </c>
      <c r="P593" s="165">
        <f t="shared" ca="1" si="236"/>
        <v>0</v>
      </c>
      <c r="Q593" s="165">
        <f t="shared" ca="1" si="237"/>
        <v>0</v>
      </c>
      <c r="R593" s="165">
        <f t="shared" ca="1" si="238"/>
        <v>0</v>
      </c>
      <c r="S593" s="165" t="str">
        <f t="shared" ca="1" si="239"/>
        <v/>
      </c>
      <c r="T593" s="168">
        <f t="shared" ca="1" si="244"/>
        <v>0</v>
      </c>
      <c r="U593" s="168">
        <f t="shared" ca="1" si="245"/>
        <v>0</v>
      </c>
      <c r="V593" s="168">
        <f t="shared" ca="1" si="246"/>
        <v>0</v>
      </c>
      <c r="W593" s="168">
        <f t="shared" ca="1" si="247"/>
        <v>0</v>
      </c>
      <c r="X593" s="165">
        <f t="shared" si="240"/>
        <v>25</v>
      </c>
      <c r="Y593" s="165" t="str">
        <f t="shared" ca="1" si="248"/>
        <v>Robert Crawford, 32 - Wright   2/24/2018</v>
      </c>
      <c r="Z593" s="165" t="str">
        <f t="shared" ca="1" si="249"/>
        <v/>
      </c>
      <c r="AA593" s="225" t="str">
        <f>Season_Summary!$P$1</f>
        <v>2A BB</v>
      </c>
    </row>
    <row r="594" spans="1:27" x14ac:dyDescent="0.2">
      <c r="A594" s="165" t="str">
        <f t="shared" ca="1" si="241"/>
        <v>Jace Bruce, 40</v>
      </c>
      <c r="B594" s="165" t="str">
        <f>Roster!$B$1</f>
        <v>Upton</v>
      </c>
      <c r="C594" s="165" t="str">
        <f t="shared" ca="1" si="242"/>
        <v xml:space="preserve">Wright  </v>
      </c>
      <c r="D594" s="175">
        <f t="shared" ca="1" si="243"/>
        <v>43155</v>
      </c>
      <c r="E594" s="165">
        <f t="shared" ca="1" si="225"/>
        <v>1</v>
      </c>
      <c r="F594" s="165">
        <f t="shared" ca="1" si="226"/>
        <v>0</v>
      </c>
      <c r="G594" s="165">
        <f t="shared" ca="1" si="227"/>
        <v>1</v>
      </c>
      <c r="H594" s="165">
        <f t="shared" ca="1" si="228"/>
        <v>0</v>
      </c>
      <c r="I594" s="165">
        <f t="shared" ca="1" si="229"/>
        <v>1</v>
      </c>
      <c r="J594" s="165">
        <f t="shared" ca="1" si="230"/>
        <v>0</v>
      </c>
      <c r="K594" s="165">
        <f t="shared" ca="1" si="231"/>
        <v>0</v>
      </c>
      <c r="L594" s="165">
        <f t="shared" ca="1" si="232"/>
        <v>0</v>
      </c>
      <c r="M594" s="165">
        <f t="shared" ca="1" si="233"/>
        <v>0</v>
      </c>
      <c r="N594" s="165">
        <f t="shared" ca="1" si="234"/>
        <v>0</v>
      </c>
      <c r="O594" s="165">
        <f t="shared" ca="1" si="235"/>
        <v>0</v>
      </c>
      <c r="P594" s="165">
        <f t="shared" ca="1" si="236"/>
        <v>0</v>
      </c>
      <c r="Q594" s="165">
        <f t="shared" ca="1" si="237"/>
        <v>0</v>
      </c>
      <c r="R594" s="165">
        <f t="shared" ca="1" si="238"/>
        <v>0</v>
      </c>
      <c r="S594" s="165" t="str">
        <f t="shared" ca="1" si="239"/>
        <v/>
      </c>
      <c r="T594" s="168">
        <f t="shared" ca="1" si="244"/>
        <v>0</v>
      </c>
      <c r="U594" s="168">
        <f t="shared" ca="1" si="245"/>
        <v>0</v>
      </c>
      <c r="V594" s="168">
        <f t="shared" ca="1" si="246"/>
        <v>0</v>
      </c>
      <c r="W594" s="168">
        <f t="shared" ca="1" si="247"/>
        <v>0</v>
      </c>
      <c r="X594" s="165">
        <f t="shared" si="240"/>
        <v>25</v>
      </c>
      <c r="Y594" s="165" t="str">
        <f t="shared" ca="1" si="248"/>
        <v>Jace Bruce, 40 - Wright   2/24/2018</v>
      </c>
      <c r="Z594" s="165" t="str">
        <f t="shared" ca="1" si="249"/>
        <v/>
      </c>
      <c r="AA594" s="225" t="str">
        <f>Season_Summary!$P$1</f>
        <v>2A BB</v>
      </c>
    </row>
    <row r="595" spans="1:27" x14ac:dyDescent="0.2">
      <c r="A595" s="165" t="str">
        <f t="shared" ca="1" si="241"/>
        <v>Ethan Mills, 2</v>
      </c>
      <c r="B595" s="165" t="str">
        <f>Roster!$B$1</f>
        <v>Upton</v>
      </c>
      <c r="C595" s="165" t="str">
        <f t="shared" ca="1" si="242"/>
        <v xml:space="preserve">Wright  </v>
      </c>
      <c r="D595" s="175">
        <f t="shared" ca="1" si="243"/>
        <v>43155</v>
      </c>
      <c r="E595" s="165">
        <f t="shared" ca="1" si="225"/>
        <v>0</v>
      </c>
      <c r="F595" s="165">
        <f t="shared" ca="1" si="226"/>
        <v>0</v>
      </c>
      <c r="G595" s="165">
        <f t="shared" ca="1" si="227"/>
        <v>0</v>
      </c>
      <c r="H595" s="165">
        <f t="shared" ca="1" si="228"/>
        <v>0</v>
      </c>
      <c r="I595" s="165">
        <f t="shared" ca="1" si="229"/>
        <v>0</v>
      </c>
      <c r="J595" s="165">
        <f t="shared" ca="1" si="230"/>
        <v>0</v>
      </c>
      <c r="K595" s="165">
        <f t="shared" ca="1" si="231"/>
        <v>0</v>
      </c>
      <c r="L595" s="165">
        <f t="shared" ca="1" si="232"/>
        <v>0</v>
      </c>
      <c r="M595" s="165">
        <f t="shared" ca="1" si="233"/>
        <v>0</v>
      </c>
      <c r="N595" s="165">
        <f t="shared" ca="1" si="234"/>
        <v>0</v>
      </c>
      <c r="O595" s="165">
        <f t="shared" ca="1" si="235"/>
        <v>0</v>
      </c>
      <c r="P595" s="165">
        <f t="shared" ca="1" si="236"/>
        <v>0</v>
      </c>
      <c r="Q595" s="165">
        <f t="shared" ca="1" si="237"/>
        <v>0</v>
      </c>
      <c r="R595" s="165">
        <f t="shared" ca="1" si="238"/>
        <v>0</v>
      </c>
      <c r="S595" s="165" t="str">
        <f t="shared" ca="1" si="239"/>
        <v/>
      </c>
      <c r="T595" s="168">
        <f t="shared" ca="1" si="244"/>
        <v>0</v>
      </c>
      <c r="U595" s="168">
        <f t="shared" ca="1" si="245"/>
        <v>0</v>
      </c>
      <c r="V595" s="168">
        <f t="shared" ca="1" si="246"/>
        <v>0</v>
      </c>
      <c r="W595" s="168">
        <f t="shared" ca="1" si="247"/>
        <v>0</v>
      </c>
      <c r="X595" s="165">
        <f t="shared" si="240"/>
        <v>25</v>
      </c>
      <c r="Y595" s="165" t="str">
        <f t="shared" ca="1" si="248"/>
        <v>Ethan Mills, 2 - Wright   2/24/2018</v>
      </c>
      <c r="Z595" s="165" t="str">
        <f t="shared" ca="1" si="249"/>
        <v/>
      </c>
      <c r="AA595" s="225" t="str">
        <f>Season_Summary!$P$1</f>
        <v>2A BB</v>
      </c>
    </row>
    <row r="596" spans="1:27" x14ac:dyDescent="0.2">
      <c r="A596" s="165" t="str">
        <f t="shared" ca="1" si="241"/>
        <v>Bridger Alishouse, 2</v>
      </c>
      <c r="B596" s="165" t="str">
        <f>Roster!$B$1</f>
        <v>Upton</v>
      </c>
      <c r="C596" s="165" t="str">
        <f t="shared" ca="1" si="242"/>
        <v xml:space="preserve">Wright  </v>
      </c>
      <c r="D596" s="175">
        <f t="shared" ca="1" si="243"/>
        <v>43155</v>
      </c>
      <c r="E596" s="165">
        <f t="shared" ca="1" si="225"/>
        <v>0</v>
      </c>
      <c r="F596" s="165">
        <f t="shared" ca="1" si="226"/>
        <v>0</v>
      </c>
      <c r="G596" s="165">
        <f t="shared" ca="1" si="227"/>
        <v>0</v>
      </c>
      <c r="H596" s="165">
        <f t="shared" ca="1" si="228"/>
        <v>0</v>
      </c>
      <c r="I596" s="165">
        <f t="shared" ca="1" si="229"/>
        <v>0</v>
      </c>
      <c r="J596" s="165">
        <f t="shared" ca="1" si="230"/>
        <v>0</v>
      </c>
      <c r="K596" s="165">
        <f t="shared" ca="1" si="231"/>
        <v>0</v>
      </c>
      <c r="L596" s="165">
        <f t="shared" ca="1" si="232"/>
        <v>0</v>
      </c>
      <c r="M596" s="165">
        <f t="shared" ca="1" si="233"/>
        <v>0</v>
      </c>
      <c r="N596" s="165">
        <f t="shared" ca="1" si="234"/>
        <v>0</v>
      </c>
      <c r="O596" s="165">
        <f t="shared" ca="1" si="235"/>
        <v>0</v>
      </c>
      <c r="P596" s="165">
        <f t="shared" ca="1" si="236"/>
        <v>0</v>
      </c>
      <c r="Q596" s="165">
        <f t="shared" ca="1" si="237"/>
        <v>0</v>
      </c>
      <c r="R596" s="165">
        <f t="shared" ca="1" si="238"/>
        <v>0</v>
      </c>
      <c r="S596" s="165" t="str">
        <f t="shared" ca="1" si="239"/>
        <v/>
      </c>
      <c r="T596" s="168">
        <f t="shared" ca="1" si="244"/>
        <v>0</v>
      </c>
      <c r="U596" s="168">
        <f t="shared" ca="1" si="245"/>
        <v>0</v>
      </c>
      <c r="V596" s="168">
        <f t="shared" ca="1" si="246"/>
        <v>0</v>
      </c>
      <c r="W596" s="168">
        <f t="shared" ca="1" si="247"/>
        <v>0</v>
      </c>
      <c r="X596" s="165">
        <f t="shared" si="240"/>
        <v>25</v>
      </c>
      <c r="Y596" s="165" t="str">
        <f t="shared" ca="1" si="248"/>
        <v>Bridger Alishouse, 2 - Wright   2/24/2018</v>
      </c>
      <c r="Z596" s="165" t="str">
        <f t="shared" ca="1" si="249"/>
        <v/>
      </c>
      <c r="AA596" s="225" t="str">
        <f>Season_Summary!$P$1</f>
        <v>2A BB</v>
      </c>
    </row>
    <row r="597" spans="1:27" x14ac:dyDescent="0.2">
      <c r="A597" s="165" t="str">
        <f t="shared" ca="1" si="241"/>
        <v>Landon Keever, 4</v>
      </c>
      <c r="B597" s="165" t="str">
        <f>Roster!$B$1</f>
        <v>Upton</v>
      </c>
      <c r="C597" s="165" t="str">
        <f t="shared" ca="1" si="242"/>
        <v xml:space="preserve">Wright  </v>
      </c>
      <c r="D597" s="175">
        <f t="shared" ca="1" si="243"/>
        <v>43155</v>
      </c>
      <c r="E597" s="165">
        <f t="shared" ca="1" si="225"/>
        <v>0</v>
      </c>
      <c r="F597" s="165">
        <f t="shared" ca="1" si="226"/>
        <v>0</v>
      </c>
      <c r="G597" s="165">
        <f t="shared" ca="1" si="227"/>
        <v>0</v>
      </c>
      <c r="H597" s="165">
        <f t="shared" ca="1" si="228"/>
        <v>0</v>
      </c>
      <c r="I597" s="165">
        <f t="shared" ca="1" si="229"/>
        <v>0</v>
      </c>
      <c r="J597" s="165">
        <f t="shared" ca="1" si="230"/>
        <v>0</v>
      </c>
      <c r="K597" s="165">
        <f t="shared" ca="1" si="231"/>
        <v>0</v>
      </c>
      <c r="L597" s="165">
        <f t="shared" ca="1" si="232"/>
        <v>0</v>
      </c>
      <c r="M597" s="165">
        <f t="shared" ca="1" si="233"/>
        <v>0</v>
      </c>
      <c r="N597" s="165">
        <f t="shared" ca="1" si="234"/>
        <v>0</v>
      </c>
      <c r="O597" s="165">
        <f t="shared" ca="1" si="235"/>
        <v>0</v>
      </c>
      <c r="P597" s="165">
        <f t="shared" ca="1" si="236"/>
        <v>0</v>
      </c>
      <c r="Q597" s="165">
        <f t="shared" ca="1" si="237"/>
        <v>0</v>
      </c>
      <c r="R597" s="165">
        <f t="shared" ca="1" si="238"/>
        <v>0</v>
      </c>
      <c r="S597" s="165" t="str">
        <f t="shared" ca="1" si="239"/>
        <v/>
      </c>
      <c r="T597" s="168">
        <f t="shared" ca="1" si="244"/>
        <v>0</v>
      </c>
      <c r="U597" s="168">
        <f t="shared" ca="1" si="245"/>
        <v>0</v>
      </c>
      <c r="V597" s="168">
        <f t="shared" ca="1" si="246"/>
        <v>0</v>
      </c>
      <c r="W597" s="168">
        <f t="shared" ca="1" si="247"/>
        <v>0</v>
      </c>
      <c r="X597" s="165">
        <f t="shared" si="240"/>
        <v>25</v>
      </c>
      <c r="Y597" s="165" t="str">
        <f t="shared" ca="1" si="248"/>
        <v>Landon Keever, 4 - Wright   2/24/2018</v>
      </c>
      <c r="Z597" s="165" t="str">
        <f t="shared" ca="1" si="249"/>
        <v/>
      </c>
      <c r="AA597" s="225" t="str">
        <f>Season_Summary!$P$1</f>
        <v>2A BB</v>
      </c>
    </row>
    <row r="598" spans="1:27" x14ac:dyDescent="0.2">
      <c r="A598" s="165" t="str">
        <f t="shared" ca="1" si="241"/>
        <v>DJ Till, 4</v>
      </c>
      <c r="B598" s="165" t="str">
        <f>Roster!$B$1</f>
        <v>Upton</v>
      </c>
      <c r="C598" s="165" t="str">
        <f t="shared" ca="1" si="242"/>
        <v xml:space="preserve">Wright  </v>
      </c>
      <c r="D598" s="175">
        <f t="shared" ca="1" si="243"/>
        <v>43155</v>
      </c>
      <c r="E598" s="165">
        <f t="shared" ca="1" si="225"/>
        <v>0</v>
      </c>
      <c r="F598" s="165">
        <f t="shared" ca="1" si="226"/>
        <v>0</v>
      </c>
      <c r="G598" s="165">
        <f t="shared" ca="1" si="227"/>
        <v>0</v>
      </c>
      <c r="H598" s="165">
        <f t="shared" ca="1" si="228"/>
        <v>0</v>
      </c>
      <c r="I598" s="165">
        <f t="shared" ca="1" si="229"/>
        <v>0</v>
      </c>
      <c r="J598" s="165">
        <f t="shared" ca="1" si="230"/>
        <v>0</v>
      </c>
      <c r="K598" s="165">
        <f t="shared" ca="1" si="231"/>
        <v>0</v>
      </c>
      <c r="L598" s="165">
        <f t="shared" ca="1" si="232"/>
        <v>0</v>
      </c>
      <c r="M598" s="165">
        <f t="shared" ca="1" si="233"/>
        <v>0</v>
      </c>
      <c r="N598" s="165">
        <f t="shared" ca="1" si="234"/>
        <v>0</v>
      </c>
      <c r="O598" s="165">
        <f t="shared" ca="1" si="235"/>
        <v>0</v>
      </c>
      <c r="P598" s="165">
        <f t="shared" ca="1" si="236"/>
        <v>0</v>
      </c>
      <c r="Q598" s="165">
        <f t="shared" ca="1" si="237"/>
        <v>0</v>
      </c>
      <c r="R598" s="165">
        <f t="shared" ca="1" si="238"/>
        <v>0</v>
      </c>
      <c r="S598" s="165" t="str">
        <f t="shared" ca="1" si="239"/>
        <v/>
      </c>
      <c r="T598" s="168">
        <f t="shared" ca="1" si="244"/>
        <v>0</v>
      </c>
      <c r="U598" s="168">
        <f t="shared" ca="1" si="245"/>
        <v>0</v>
      </c>
      <c r="V598" s="168">
        <f t="shared" ca="1" si="246"/>
        <v>0</v>
      </c>
      <c r="W598" s="168">
        <f t="shared" ca="1" si="247"/>
        <v>0</v>
      </c>
      <c r="X598" s="165">
        <f t="shared" si="240"/>
        <v>25</v>
      </c>
      <c r="Y598" s="165" t="str">
        <f t="shared" ca="1" si="248"/>
        <v>DJ Till, 4 - Wright   2/24/2018</v>
      </c>
      <c r="Z598" s="165" t="str">
        <f t="shared" ca="1" si="249"/>
        <v/>
      </c>
      <c r="AA598" s="225" t="str">
        <f>Season_Summary!$P$1</f>
        <v>2A BB</v>
      </c>
    </row>
    <row r="599" spans="1:27" x14ac:dyDescent="0.2">
      <c r="A599" s="165" t="str">
        <f t="shared" ca="1" si="241"/>
        <v xml:space="preserve">, </v>
      </c>
      <c r="B599" s="165" t="str">
        <f>Roster!$B$1</f>
        <v>Upton</v>
      </c>
      <c r="C599" s="165" t="str">
        <f t="shared" ca="1" si="242"/>
        <v xml:space="preserve">Wright  </v>
      </c>
      <c r="D599" s="175">
        <f t="shared" ca="1" si="243"/>
        <v>43155</v>
      </c>
      <c r="E599" s="165">
        <f t="shared" ca="1" si="225"/>
        <v>0</v>
      </c>
      <c r="F599" s="165">
        <f t="shared" ca="1" si="226"/>
        <v>0</v>
      </c>
      <c r="G599" s="165">
        <f t="shared" ca="1" si="227"/>
        <v>0</v>
      </c>
      <c r="H599" s="165">
        <f t="shared" ca="1" si="228"/>
        <v>0</v>
      </c>
      <c r="I599" s="165">
        <f t="shared" ca="1" si="229"/>
        <v>0</v>
      </c>
      <c r="J599" s="165">
        <f t="shared" ca="1" si="230"/>
        <v>0</v>
      </c>
      <c r="K599" s="165">
        <f t="shared" ca="1" si="231"/>
        <v>0</v>
      </c>
      <c r="L599" s="165">
        <f t="shared" ca="1" si="232"/>
        <v>0</v>
      </c>
      <c r="M599" s="165">
        <f t="shared" ca="1" si="233"/>
        <v>0</v>
      </c>
      <c r="N599" s="165">
        <f t="shared" ca="1" si="234"/>
        <v>0</v>
      </c>
      <c r="O599" s="165">
        <f t="shared" ca="1" si="235"/>
        <v>0</v>
      </c>
      <c r="P599" s="165">
        <f t="shared" ca="1" si="236"/>
        <v>0</v>
      </c>
      <c r="Q599" s="165">
        <f t="shared" ca="1" si="237"/>
        <v>0</v>
      </c>
      <c r="R599" s="165">
        <f t="shared" ca="1" si="238"/>
        <v>0</v>
      </c>
      <c r="S599" s="165" t="str">
        <f t="shared" ca="1" si="239"/>
        <v/>
      </c>
      <c r="T599" s="168">
        <f t="shared" ca="1" si="244"/>
        <v>0</v>
      </c>
      <c r="U599" s="168">
        <f t="shared" ca="1" si="245"/>
        <v>0</v>
      </c>
      <c r="V599" s="168">
        <f t="shared" ca="1" si="246"/>
        <v>0</v>
      </c>
      <c r="W599" s="168">
        <f t="shared" ca="1" si="247"/>
        <v>0</v>
      </c>
      <c r="X599" s="165">
        <f t="shared" si="240"/>
        <v>25</v>
      </c>
      <c r="Y599" s="165" t="str">
        <f t="shared" ca="1" si="248"/>
        <v>,  - Wright   2/24/2018</v>
      </c>
      <c r="Z599" s="165" t="str">
        <f t="shared" ca="1" si="249"/>
        <v/>
      </c>
      <c r="AA599" s="225" t="str">
        <f>Season_Summary!$P$1</f>
        <v>2A BB</v>
      </c>
    </row>
    <row r="600" spans="1:27" x14ac:dyDescent="0.2">
      <c r="A600" s="165" t="str">
        <f t="shared" ca="1" si="241"/>
        <v xml:space="preserve">, </v>
      </c>
      <c r="B600" s="165" t="str">
        <f>Roster!$B$1</f>
        <v>Upton</v>
      </c>
      <c r="C600" s="165" t="str">
        <f t="shared" ca="1" si="242"/>
        <v xml:space="preserve">Wright  </v>
      </c>
      <c r="D600" s="175">
        <f t="shared" ca="1" si="243"/>
        <v>43155</v>
      </c>
      <c r="E600" s="165">
        <f t="shared" ca="1" si="225"/>
        <v>0</v>
      </c>
      <c r="F600" s="165">
        <f t="shared" ca="1" si="226"/>
        <v>0</v>
      </c>
      <c r="G600" s="165">
        <f t="shared" ca="1" si="227"/>
        <v>0</v>
      </c>
      <c r="H600" s="165">
        <f t="shared" ca="1" si="228"/>
        <v>0</v>
      </c>
      <c r="I600" s="165">
        <f t="shared" ca="1" si="229"/>
        <v>0</v>
      </c>
      <c r="J600" s="165">
        <f t="shared" ca="1" si="230"/>
        <v>0</v>
      </c>
      <c r="K600" s="165">
        <f t="shared" ca="1" si="231"/>
        <v>0</v>
      </c>
      <c r="L600" s="165">
        <f t="shared" ca="1" si="232"/>
        <v>0</v>
      </c>
      <c r="M600" s="165">
        <f t="shared" ca="1" si="233"/>
        <v>0</v>
      </c>
      <c r="N600" s="165">
        <f t="shared" ca="1" si="234"/>
        <v>0</v>
      </c>
      <c r="O600" s="165">
        <f t="shared" ca="1" si="235"/>
        <v>0</v>
      </c>
      <c r="P600" s="165">
        <f t="shared" ca="1" si="236"/>
        <v>0</v>
      </c>
      <c r="Q600" s="165">
        <f t="shared" ca="1" si="237"/>
        <v>0</v>
      </c>
      <c r="R600" s="165">
        <f t="shared" ca="1" si="238"/>
        <v>0</v>
      </c>
      <c r="S600" s="165" t="str">
        <f t="shared" ca="1" si="239"/>
        <v/>
      </c>
      <c r="T600" s="168">
        <f t="shared" ca="1" si="244"/>
        <v>0</v>
      </c>
      <c r="U600" s="168">
        <f t="shared" ca="1" si="245"/>
        <v>0</v>
      </c>
      <c r="V600" s="168">
        <f t="shared" ca="1" si="246"/>
        <v>0</v>
      </c>
      <c r="W600" s="168">
        <f t="shared" ca="1" si="247"/>
        <v>0</v>
      </c>
      <c r="X600" s="165">
        <f t="shared" si="240"/>
        <v>25</v>
      </c>
      <c r="Y600" s="165" t="str">
        <f t="shared" ca="1" si="248"/>
        <v>,  - Wright   2/24/2018</v>
      </c>
      <c r="Z600" s="165" t="str">
        <f t="shared" ca="1" si="249"/>
        <v/>
      </c>
      <c r="AA600" s="225" t="str">
        <f>Season_Summary!$P$1</f>
        <v>2A BB</v>
      </c>
    </row>
    <row r="601" spans="1:27" x14ac:dyDescent="0.2">
      <c r="A601" s="165" t="str">
        <f t="shared" ca="1" si="241"/>
        <v xml:space="preserve">, </v>
      </c>
      <c r="B601" s="165" t="str">
        <f>Roster!$B$1</f>
        <v>Upton</v>
      </c>
      <c r="C601" s="165" t="str">
        <f t="shared" ca="1" si="242"/>
        <v xml:space="preserve">Wright  </v>
      </c>
      <c r="D601" s="175">
        <f t="shared" ca="1" si="243"/>
        <v>43155</v>
      </c>
      <c r="E601" s="165">
        <f t="shared" ca="1" si="225"/>
        <v>0</v>
      </c>
      <c r="F601" s="165">
        <f t="shared" ca="1" si="226"/>
        <v>0</v>
      </c>
      <c r="G601" s="165">
        <f t="shared" ca="1" si="227"/>
        <v>0</v>
      </c>
      <c r="H601" s="165">
        <f t="shared" ca="1" si="228"/>
        <v>0</v>
      </c>
      <c r="I601" s="165">
        <f t="shared" ca="1" si="229"/>
        <v>0</v>
      </c>
      <c r="J601" s="165">
        <f t="shared" ca="1" si="230"/>
        <v>0</v>
      </c>
      <c r="K601" s="165">
        <f t="shared" ca="1" si="231"/>
        <v>0</v>
      </c>
      <c r="L601" s="165">
        <f t="shared" ca="1" si="232"/>
        <v>0</v>
      </c>
      <c r="M601" s="165">
        <f t="shared" ca="1" si="233"/>
        <v>0</v>
      </c>
      <c r="N601" s="165">
        <f t="shared" ca="1" si="234"/>
        <v>0</v>
      </c>
      <c r="O601" s="165">
        <f t="shared" ca="1" si="235"/>
        <v>0</v>
      </c>
      <c r="P601" s="165">
        <f t="shared" ca="1" si="236"/>
        <v>0</v>
      </c>
      <c r="Q601" s="165">
        <f t="shared" ca="1" si="237"/>
        <v>0</v>
      </c>
      <c r="R601" s="165">
        <f t="shared" ca="1" si="238"/>
        <v>0</v>
      </c>
      <c r="S601" s="165" t="str">
        <f t="shared" ca="1" si="239"/>
        <v/>
      </c>
      <c r="T601" s="168">
        <f t="shared" ca="1" si="244"/>
        <v>0</v>
      </c>
      <c r="U601" s="168">
        <f t="shared" ca="1" si="245"/>
        <v>0</v>
      </c>
      <c r="V601" s="168">
        <f t="shared" ca="1" si="246"/>
        <v>0</v>
      </c>
      <c r="W601" s="168">
        <f t="shared" ca="1" si="247"/>
        <v>0</v>
      </c>
      <c r="X601" s="165">
        <f t="shared" si="240"/>
        <v>25</v>
      </c>
      <c r="Y601" s="165" t="str">
        <f t="shared" ca="1" si="248"/>
        <v>,  - Wright   2/24/2018</v>
      </c>
      <c r="Z601" s="165" t="str">
        <f t="shared" ca="1" si="249"/>
        <v/>
      </c>
      <c r="AA601" s="225" t="str">
        <f>Season_Summary!$P$1</f>
        <v>2A BB</v>
      </c>
    </row>
    <row r="602" spans="1:27" x14ac:dyDescent="0.2">
      <c r="A602" s="165" t="str">
        <f t="shared" ca="1" si="241"/>
        <v xml:space="preserve">, </v>
      </c>
      <c r="B602" s="165" t="str">
        <f>Roster!$B$1</f>
        <v>Upton</v>
      </c>
      <c r="C602" s="165" t="str">
        <f t="shared" ca="1" si="242"/>
        <v xml:space="preserve">Wright  </v>
      </c>
      <c r="D602" s="175">
        <f t="shared" ca="1" si="243"/>
        <v>43155</v>
      </c>
      <c r="E602" s="165">
        <f t="shared" ca="1" si="225"/>
        <v>0</v>
      </c>
      <c r="F602" s="165">
        <f t="shared" ca="1" si="226"/>
        <v>0</v>
      </c>
      <c r="G602" s="165">
        <f t="shared" ca="1" si="227"/>
        <v>0</v>
      </c>
      <c r="H602" s="165">
        <f t="shared" ca="1" si="228"/>
        <v>0</v>
      </c>
      <c r="I602" s="165">
        <f t="shared" ca="1" si="229"/>
        <v>0</v>
      </c>
      <c r="J602" s="165">
        <f t="shared" ca="1" si="230"/>
        <v>0</v>
      </c>
      <c r="K602" s="165">
        <f t="shared" ca="1" si="231"/>
        <v>0</v>
      </c>
      <c r="L602" s="165">
        <f t="shared" ca="1" si="232"/>
        <v>0</v>
      </c>
      <c r="M602" s="165">
        <f t="shared" ca="1" si="233"/>
        <v>0</v>
      </c>
      <c r="N602" s="165">
        <f t="shared" ca="1" si="234"/>
        <v>0</v>
      </c>
      <c r="O602" s="165">
        <f t="shared" ca="1" si="235"/>
        <v>0</v>
      </c>
      <c r="P602" s="165">
        <f t="shared" ca="1" si="236"/>
        <v>0</v>
      </c>
      <c r="Q602" s="165">
        <f t="shared" ca="1" si="237"/>
        <v>0</v>
      </c>
      <c r="R602" s="165">
        <f t="shared" ca="1" si="238"/>
        <v>0</v>
      </c>
      <c r="S602" s="165" t="str">
        <f t="shared" ca="1" si="239"/>
        <v/>
      </c>
      <c r="T602" s="168">
        <f t="shared" ca="1" si="244"/>
        <v>0</v>
      </c>
      <c r="U602" s="168">
        <f t="shared" ca="1" si="245"/>
        <v>0</v>
      </c>
      <c r="V602" s="168">
        <f t="shared" ca="1" si="246"/>
        <v>0</v>
      </c>
      <c r="W602" s="168">
        <f t="shared" ca="1" si="247"/>
        <v>0</v>
      </c>
      <c r="X602" s="165">
        <f t="shared" si="240"/>
        <v>25</v>
      </c>
      <c r="Y602" s="165" t="str">
        <f t="shared" ca="1" si="248"/>
        <v>,  - Wright   2/24/2018</v>
      </c>
      <c r="Z602" s="165" t="str">
        <f t="shared" ca="1" si="249"/>
        <v/>
      </c>
      <c r="AA602" s="225" t="str">
        <f>Season_Summary!$P$1</f>
        <v>2A BB</v>
      </c>
    </row>
    <row r="603" spans="1:27" x14ac:dyDescent="0.2">
      <c r="A603" s="165" t="str">
        <f t="shared" ca="1" si="241"/>
        <v xml:space="preserve">, </v>
      </c>
      <c r="B603" s="165" t="str">
        <f>Roster!$B$1</f>
        <v>Upton</v>
      </c>
      <c r="C603" s="165" t="str">
        <f t="shared" ca="1" si="242"/>
        <v xml:space="preserve">Wright  </v>
      </c>
      <c r="D603" s="175">
        <f t="shared" ca="1" si="243"/>
        <v>43155</v>
      </c>
      <c r="E603" s="165">
        <f t="shared" ca="1" si="225"/>
        <v>0</v>
      </c>
      <c r="F603" s="165">
        <f t="shared" ca="1" si="226"/>
        <v>0</v>
      </c>
      <c r="G603" s="165">
        <f t="shared" ca="1" si="227"/>
        <v>0</v>
      </c>
      <c r="H603" s="165">
        <f t="shared" ca="1" si="228"/>
        <v>0</v>
      </c>
      <c r="I603" s="165">
        <f t="shared" ca="1" si="229"/>
        <v>0</v>
      </c>
      <c r="J603" s="165">
        <f t="shared" ca="1" si="230"/>
        <v>0</v>
      </c>
      <c r="K603" s="165">
        <f t="shared" ca="1" si="231"/>
        <v>0</v>
      </c>
      <c r="L603" s="165">
        <f t="shared" ca="1" si="232"/>
        <v>0</v>
      </c>
      <c r="M603" s="165">
        <f t="shared" ca="1" si="233"/>
        <v>0</v>
      </c>
      <c r="N603" s="165">
        <f t="shared" ca="1" si="234"/>
        <v>0</v>
      </c>
      <c r="O603" s="165">
        <f t="shared" ca="1" si="235"/>
        <v>0</v>
      </c>
      <c r="P603" s="165">
        <f t="shared" ca="1" si="236"/>
        <v>0</v>
      </c>
      <c r="Q603" s="165">
        <f t="shared" ca="1" si="237"/>
        <v>0</v>
      </c>
      <c r="R603" s="165">
        <f t="shared" ca="1" si="238"/>
        <v>0</v>
      </c>
      <c r="S603" s="165" t="str">
        <f t="shared" ca="1" si="239"/>
        <v/>
      </c>
      <c r="T603" s="168">
        <f t="shared" ca="1" si="244"/>
        <v>0</v>
      </c>
      <c r="U603" s="168">
        <f t="shared" ca="1" si="245"/>
        <v>0</v>
      </c>
      <c r="V603" s="168">
        <f t="shared" ca="1" si="246"/>
        <v>0</v>
      </c>
      <c r="W603" s="168">
        <f t="shared" ca="1" si="247"/>
        <v>0</v>
      </c>
      <c r="X603" s="165">
        <f t="shared" si="240"/>
        <v>25</v>
      </c>
      <c r="Y603" s="165" t="str">
        <f t="shared" ca="1" si="248"/>
        <v>,  - Wright   2/24/2018</v>
      </c>
      <c r="Z603" s="165" t="str">
        <f t="shared" ca="1" si="249"/>
        <v/>
      </c>
      <c r="AA603" s="225" t="str">
        <f>Season_Summary!$P$1</f>
        <v>2A BB</v>
      </c>
    </row>
    <row r="604" spans="1:27" x14ac:dyDescent="0.2">
      <c r="A604" s="165" t="str">
        <f t="shared" ca="1" si="241"/>
        <v xml:space="preserve">, </v>
      </c>
      <c r="B604" s="165" t="str">
        <f>Roster!$B$1</f>
        <v>Upton</v>
      </c>
      <c r="C604" s="165" t="str">
        <f t="shared" ca="1" si="242"/>
        <v xml:space="preserve">Wright  </v>
      </c>
      <c r="D604" s="175">
        <f t="shared" ca="1" si="243"/>
        <v>43155</v>
      </c>
      <c r="E604" s="165">
        <f t="shared" ca="1" si="225"/>
        <v>0</v>
      </c>
      <c r="F604" s="165">
        <f t="shared" ca="1" si="226"/>
        <v>0</v>
      </c>
      <c r="G604" s="165">
        <f t="shared" ca="1" si="227"/>
        <v>0</v>
      </c>
      <c r="H604" s="165">
        <f t="shared" ca="1" si="228"/>
        <v>0</v>
      </c>
      <c r="I604" s="165">
        <f t="shared" ca="1" si="229"/>
        <v>0</v>
      </c>
      <c r="J604" s="165">
        <f t="shared" ca="1" si="230"/>
        <v>0</v>
      </c>
      <c r="K604" s="165">
        <f t="shared" ca="1" si="231"/>
        <v>0</v>
      </c>
      <c r="L604" s="165">
        <f t="shared" ca="1" si="232"/>
        <v>0</v>
      </c>
      <c r="M604" s="165">
        <f t="shared" ca="1" si="233"/>
        <v>0</v>
      </c>
      <c r="N604" s="165">
        <f t="shared" ca="1" si="234"/>
        <v>0</v>
      </c>
      <c r="O604" s="165">
        <f t="shared" ca="1" si="235"/>
        <v>0</v>
      </c>
      <c r="P604" s="165">
        <f t="shared" ca="1" si="236"/>
        <v>0</v>
      </c>
      <c r="Q604" s="165">
        <f t="shared" ca="1" si="237"/>
        <v>0</v>
      </c>
      <c r="R604" s="165">
        <f t="shared" ca="1" si="238"/>
        <v>0</v>
      </c>
      <c r="S604" s="165" t="str">
        <f t="shared" ca="1" si="239"/>
        <v/>
      </c>
      <c r="T604" s="168">
        <f t="shared" ca="1" si="244"/>
        <v>0</v>
      </c>
      <c r="U604" s="168">
        <f t="shared" ca="1" si="245"/>
        <v>0</v>
      </c>
      <c r="V604" s="168">
        <f t="shared" ca="1" si="246"/>
        <v>0</v>
      </c>
      <c r="W604" s="168">
        <f t="shared" ca="1" si="247"/>
        <v>0</v>
      </c>
      <c r="X604" s="165">
        <f t="shared" si="240"/>
        <v>25</v>
      </c>
      <c r="Y604" s="165" t="str">
        <f t="shared" ca="1" si="248"/>
        <v>,  - Wright   2/24/2018</v>
      </c>
      <c r="Z604" s="165" t="str">
        <f t="shared" ca="1" si="249"/>
        <v/>
      </c>
      <c r="AA604" s="225" t="str">
        <f>Season_Summary!$P$1</f>
        <v>2A BB</v>
      </c>
    </row>
    <row r="605" spans="1:27" x14ac:dyDescent="0.2">
      <c r="A605" s="165" t="str">
        <f t="shared" ca="1" si="241"/>
        <v xml:space="preserve">, </v>
      </c>
      <c r="B605" s="165" t="str">
        <f>Roster!$B$1</f>
        <v>Upton</v>
      </c>
      <c r="C605" s="165" t="str">
        <f t="shared" ca="1" si="242"/>
        <v xml:space="preserve">Wright  </v>
      </c>
      <c r="D605" s="175">
        <f t="shared" ca="1" si="243"/>
        <v>43155</v>
      </c>
      <c r="E605" s="165">
        <f t="shared" ca="1" si="225"/>
        <v>0</v>
      </c>
      <c r="F605" s="165">
        <f t="shared" ca="1" si="226"/>
        <v>0</v>
      </c>
      <c r="G605" s="165">
        <f t="shared" ca="1" si="227"/>
        <v>0</v>
      </c>
      <c r="H605" s="165">
        <f t="shared" ca="1" si="228"/>
        <v>0</v>
      </c>
      <c r="I605" s="165">
        <f t="shared" ca="1" si="229"/>
        <v>0</v>
      </c>
      <c r="J605" s="165">
        <f t="shared" ca="1" si="230"/>
        <v>0</v>
      </c>
      <c r="K605" s="165">
        <f t="shared" ca="1" si="231"/>
        <v>0</v>
      </c>
      <c r="L605" s="165">
        <f t="shared" ca="1" si="232"/>
        <v>0</v>
      </c>
      <c r="M605" s="165">
        <f t="shared" ca="1" si="233"/>
        <v>0</v>
      </c>
      <c r="N605" s="165">
        <f t="shared" ca="1" si="234"/>
        <v>0</v>
      </c>
      <c r="O605" s="165">
        <f t="shared" ca="1" si="235"/>
        <v>0</v>
      </c>
      <c r="P605" s="165">
        <f t="shared" ca="1" si="236"/>
        <v>0</v>
      </c>
      <c r="Q605" s="165">
        <f t="shared" ca="1" si="237"/>
        <v>0</v>
      </c>
      <c r="R605" s="165">
        <f t="shared" ca="1" si="238"/>
        <v>0</v>
      </c>
      <c r="S605" s="165" t="str">
        <f t="shared" ca="1" si="239"/>
        <v/>
      </c>
      <c r="T605" s="168">
        <f t="shared" ca="1" si="244"/>
        <v>0</v>
      </c>
      <c r="U605" s="168">
        <f t="shared" ca="1" si="245"/>
        <v>0</v>
      </c>
      <c r="V605" s="168">
        <f t="shared" ca="1" si="246"/>
        <v>0</v>
      </c>
      <c r="W605" s="168">
        <f t="shared" ca="1" si="247"/>
        <v>0</v>
      </c>
      <c r="X605" s="165">
        <f t="shared" si="240"/>
        <v>25</v>
      </c>
      <c r="Y605" s="165" t="str">
        <f t="shared" ca="1" si="248"/>
        <v>,  - Wright   2/24/2018</v>
      </c>
      <c r="Z605" s="165" t="str">
        <f t="shared" ca="1" si="249"/>
        <v/>
      </c>
      <c r="AA605" s="225" t="str">
        <f>Season_Summary!$P$1</f>
        <v>2A BB</v>
      </c>
    </row>
    <row r="606" spans="1:27" x14ac:dyDescent="0.2">
      <c r="A606" s="165" t="str">
        <f t="shared" ca="1" si="241"/>
        <v xml:space="preserve">Team, </v>
      </c>
      <c r="B606" s="165" t="str">
        <f>Roster!$B$1</f>
        <v>Upton</v>
      </c>
      <c r="C606" s="165" t="str">
        <f t="shared" ca="1" si="242"/>
        <v xml:space="preserve">Wright  </v>
      </c>
      <c r="D606" s="175">
        <f t="shared" ca="1" si="243"/>
        <v>43155</v>
      </c>
      <c r="E606" s="165">
        <f t="shared" ca="1" si="225"/>
        <v>1</v>
      </c>
      <c r="F606" s="165">
        <f t="shared" ca="1" si="226"/>
        <v>0</v>
      </c>
      <c r="G606" s="165">
        <f t="shared" ca="1" si="227"/>
        <v>0</v>
      </c>
      <c r="H606" s="165">
        <f t="shared" ca="1" si="228"/>
        <v>0</v>
      </c>
      <c r="I606" s="165">
        <f t="shared" ca="1" si="229"/>
        <v>0</v>
      </c>
      <c r="J606" s="165">
        <f t="shared" ca="1" si="230"/>
        <v>0</v>
      </c>
      <c r="K606" s="165">
        <f t="shared" ca="1" si="231"/>
        <v>0</v>
      </c>
      <c r="L606" s="165">
        <f t="shared" ca="1" si="232"/>
        <v>1</v>
      </c>
      <c r="M606" s="165">
        <f t="shared" ca="1" si="233"/>
        <v>4</v>
      </c>
      <c r="N606" s="165">
        <f t="shared" ca="1" si="234"/>
        <v>0</v>
      </c>
      <c r="O606" s="165">
        <f t="shared" ca="1" si="235"/>
        <v>0</v>
      </c>
      <c r="P606" s="165">
        <f t="shared" ca="1" si="236"/>
        <v>0</v>
      </c>
      <c r="Q606" s="165">
        <f t="shared" ca="1" si="237"/>
        <v>0</v>
      </c>
      <c r="R606" s="165">
        <f t="shared" ca="1" si="238"/>
        <v>0</v>
      </c>
      <c r="S606" s="165" t="str">
        <f t="shared" ca="1" si="239"/>
        <v/>
      </c>
      <c r="T606" s="168">
        <f t="shared" ca="1" si="244"/>
        <v>0</v>
      </c>
      <c r="U606" s="168">
        <f t="shared" ca="1" si="245"/>
        <v>0</v>
      </c>
      <c r="V606" s="168">
        <f t="shared" ca="1" si="246"/>
        <v>0</v>
      </c>
      <c r="W606" s="168">
        <f t="shared" ca="1" si="247"/>
        <v>0</v>
      </c>
      <c r="X606" s="165">
        <f t="shared" si="240"/>
        <v>25</v>
      </c>
      <c r="Y606" s="165" t="str">
        <f t="shared" ca="1" si="248"/>
        <v>Team,  - Wright   2/24/2018</v>
      </c>
      <c r="Z606" s="165" t="str">
        <f t="shared" ca="1" si="249"/>
        <v/>
      </c>
      <c r="AA606" s="225" t="str">
        <f>Season_Summary!$P$1</f>
        <v>2A BB</v>
      </c>
    </row>
    <row r="607" spans="1:27" x14ac:dyDescent="0.2">
      <c r="A607" s="165" t="str">
        <f t="shared" ca="1" si="241"/>
        <v>Payton Watt, 24</v>
      </c>
      <c r="B607" s="165" t="str">
        <f>Roster!$B$1</f>
        <v>Upton</v>
      </c>
      <c r="C607" s="165" t="str">
        <f t="shared" ca="1" si="242"/>
        <v>Wyoming Indian</v>
      </c>
      <c r="D607" s="175">
        <f t="shared" ca="1" si="243"/>
        <v>43160</v>
      </c>
      <c r="E607" s="165">
        <f t="shared" ca="1" si="225"/>
        <v>1</v>
      </c>
      <c r="F607" s="165">
        <f t="shared" ca="1" si="226"/>
        <v>3</v>
      </c>
      <c r="G607" s="165">
        <f t="shared" ca="1" si="227"/>
        <v>9</v>
      </c>
      <c r="H607" s="165">
        <f t="shared" ca="1" si="228"/>
        <v>5</v>
      </c>
      <c r="I607" s="165">
        <f t="shared" ca="1" si="229"/>
        <v>9</v>
      </c>
      <c r="J607" s="165">
        <f t="shared" ca="1" si="230"/>
        <v>3</v>
      </c>
      <c r="K607" s="165">
        <f t="shared" ca="1" si="231"/>
        <v>4</v>
      </c>
      <c r="L607" s="165">
        <f t="shared" ca="1" si="232"/>
        <v>1</v>
      </c>
      <c r="M607" s="165">
        <f t="shared" ca="1" si="233"/>
        <v>5</v>
      </c>
      <c r="N607" s="165">
        <f t="shared" ca="1" si="234"/>
        <v>2</v>
      </c>
      <c r="O607" s="165">
        <f t="shared" ca="1" si="235"/>
        <v>1</v>
      </c>
      <c r="P607" s="165">
        <f t="shared" ca="1" si="236"/>
        <v>0</v>
      </c>
      <c r="Q607" s="165">
        <f t="shared" ca="1" si="237"/>
        <v>3</v>
      </c>
      <c r="R607" s="165">
        <f t="shared" ca="1" si="238"/>
        <v>1</v>
      </c>
      <c r="S607" s="165">
        <f t="shared" ca="1" si="239"/>
        <v>22</v>
      </c>
      <c r="T607" s="168">
        <f t="shared" ca="1" si="244"/>
        <v>0.33333333333333331</v>
      </c>
      <c r="U607" s="168">
        <f t="shared" ca="1" si="245"/>
        <v>0.55555555555555558</v>
      </c>
      <c r="V607" s="168">
        <f t="shared" ca="1" si="246"/>
        <v>0</v>
      </c>
      <c r="W607" s="168">
        <f t="shared" ca="1" si="247"/>
        <v>0.44444444444444442</v>
      </c>
      <c r="X607" s="165">
        <f t="shared" si="240"/>
        <v>26</v>
      </c>
      <c r="Y607" s="165" t="str">
        <f t="shared" ca="1" si="248"/>
        <v>Payton Watt, 24 - Wyoming Indian 3/1/2018</v>
      </c>
      <c r="Z607" s="165" t="str">
        <f t="shared" ca="1" si="249"/>
        <v/>
      </c>
      <c r="AA607" s="225" t="str">
        <f>Season_Summary!$P$1</f>
        <v>2A BB</v>
      </c>
    </row>
    <row r="608" spans="1:27" x14ac:dyDescent="0.2">
      <c r="A608" s="165" t="str">
        <f t="shared" ca="1" si="241"/>
        <v>Dillon Barritt, 20</v>
      </c>
      <c r="B608" s="165" t="str">
        <f>Roster!$B$1</f>
        <v>Upton</v>
      </c>
      <c r="C608" s="165" t="str">
        <f t="shared" ca="1" si="242"/>
        <v>Wyoming Indian</v>
      </c>
      <c r="D608" s="175">
        <f t="shared" ca="1" si="243"/>
        <v>43160</v>
      </c>
      <c r="E608" s="165">
        <f t="shared" ca="1" si="225"/>
        <v>1</v>
      </c>
      <c r="F608" s="165">
        <f t="shared" ca="1" si="226"/>
        <v>1</v>
      </c>
      <c r="G608" s="165">
        <f t="shared" ca="1" si="227"/>
        <v>5</v>
      </c>
      <c r="H608" s="165">
        <f t="shared" ca="1" si="228"/>
        <v>0</v>
      </c>
      <c r="I608" s="165">
        <f t="shared" ca="1" si="229"/>
        <v>3</v>
      </c>
      <c r="J608" s="165">
        <f t="shared" ca="1" si="230"/>
        <v>1</v>
      </c>
      <c r="K608" s="165">
        <f t="shared" ca="1" si="231"/>
        <v>4</v>
      </c>
      <c r="L608" s="165">
        <f t="shared" ca="1" si="232"/>
        <v>2</v>
      </c>
      <c r="M608" s="165">
        <f t="shared" ca="1" si="233"/>
        <v>6</v>
      </c>
      <c r="N608" s="165">
        <f t="shared" ca="1" si="234"/>
        <v>4</v>
      </c>
      <c r="O608" s="165">
        <f t="shared" ca="1" si="235"/>
        <v>0</v>
      </c>
      <c r="P608" s="165">
        <f t="shared" ca="1" si="236"/>
        <v>0</v>
      </c>
      <c r="Q608" s="165">
        <f t="shared" ca="1" si="237"/>
        <v>3</v>
      </c>
      <c r="R608" s="165">
        <f t="shared" ca="1" si="238"/>
        <v>2</v>
      </c>
      <c r="S608" s="165">
        <f t="shared" ca="1" si="239"/>
        <v>4</v>
      </c>
      <c r="T608" s="168">
        <f t="shared" ca="1" si="244"/>
        <v>0.2</v>
      </c>
      <c r="U608" s="168">
        <f t="shared" ca="1" si="245"/>
        <v>0</v>
      </c>
      <c r="V608" s="168">
        <f t="shared" ca="1" si="246"/>
        <v>0</v>
      </c>
      <c r="W608" s="168">
        <f t="shared" ca="1" si="247"/>
        <v>0.125</v>
      </c>
      <c r="X608" s="165">
        <f t="shared" si="240"/>
        <v>26</v>
      </c>
      <c r="Y608" s="165" t="str">
        <f t="shared" ca="1" si="248"/>
        <v>Dillon Barritt, 20 - Wyoming Indian 3/1/2018</v>
      </c>
      <c r="Z608" s="165" t="str">
        <f t="shared" ca="1" si="249"/>
        <v/>
      </c>
      <c r="AA608" s="225" t="str">
        <f>Season_Summary!$P$1</f>
        <v>2A BB</v>
      </c>
    </row>
    <row r="609" spans="1:27" x14ac:dyDescent="0.2">
      <c r="A609" s="165" t="str">
        <f t="shared" ca="1" si="241"/>
        <v>Dawson Butts, 14</v>
      </c>
      <c r="B609" s="165" t="str">
        <f>Roster!$B$1</f>
        <v>Upton</v>
      </c>
      <c r="C609" s="165" t="str">
        <f t="shared" ca="1" si="242"/>
        <v>Wyoming Indian</v>
      </c>
      <c r="D609" s="175">
        <f t="shared" ca="1" si="243"/>
        <v>43160</v>
      </c>
      <c r="E609" s="165">
        <f t="shared" ca="1" si="225"/>
        <v>1</v>
      </c>
      <c r="F609" s="165">
        <f t="shared" ca="1" si="226"/>
        <v>0</v>
      </c>
      <c r="G609" s="165">
        <f t="shared" ca="1" si="227"/>
        <v>0</v>
      </c>
      <c r="H609" s="165">
        <f t="shared" ca="1" si="228"/>
        <v>1</v>
      </c>
      <c r="I609" s="165">
        <f t="shared" ca="1" si="229"/>
        <v>1</v>
      </c>
      <c r="J609" s="165">
        <f t="shared" ca="1" si="230"/>
        <v>0</v>
      </c>
      <c r="K609" s="165">
        <f t="shared" ca="1" si="231"/>
        <v>3</v>
      </c>
      <c r="L609" s="165">
        <f t="shared" ca="1" si="232"/>
        <v>1</v>
      </c>
      <c r="M609" s="165">
        <f t="shared" ca="1" si="233"/>
        <v>2</v>
      </c>
      <c r="N609" s="165">
        <f t="shared" ca="1" si="234"/>
        <v>0</v>
      </c>
      <c r="O609" s="165">
        <f t="shared" ca="1" si="235"/>
        <v>3</v>
      </c>
      <c r="P609" s="165">
        <f t="shared" ca="1" si="236"/>
        <v>0</v>
      </c>
      <c r="Q609" s="165">
        <f t="shared" ca="1" si="237"/>
        <v>1</v>
      </c>
      <c r="R609" s="165">
        <f t="shared" ca="1" si="238"/>
        <v>2</v>
      </c>
      <c r="S609" s="165">
        <f t="shared" ca="1" si="239"/>
        <v>2</v>
      </c>
      <c r="T609" s="168">
        <f t="shared" ca="1" si="244"/>
        <v>0</v>
      </c>
      <c r="U609" s="168">
        <f t="shared" ca="1" si="245"/>
        <v>0</v>
      </c>
      <c r="V609" s="168">
        <f t="shared" ca="1" si="246"/>
        <v>0</v>
      </c>
      <c r="W609" s="168">
        <f t="shared" ca="1" si="247"/>
        <v>0</v>
      </c>
      <c r="X609" s="165">
        <f t="shared" si="240"/>
        <v>26</v>
      </c>
      <c r="Y609" s="165" t="str">
        <f t="shared" ca="1" si="248"/>
        <v>Dawson Butts, 14 - Wyoming Indian 3/1/2018</v>
      </c>
      <c r="Z609" s="165" t="str">
        <f t="shared" ca="1" si="249"/>
        <v/>
      </c>
      <c r="AA609" s="225" t="str">
        <f>Season_Summary!$P$1</f>
        <v>2A BB</v>
      </c>
    </row>
    <row r="610" spans="1:27" x14ac:dyDescent="0.2">
      <c r="A610" s="165" t="str">
        <f t="shared" ca="1" si="241"/>
        <v>Jayden Caylor, 12</v>
      </c>
      <c r="B610" s="165" t="str">
        <f>Roster!$B$1</f>
        <v>Upton</v>
      </c>
      <c r="C610" s="165" t="str">
        <f t="shared" ca="1" si="242"/>
        <v>Wyoming Indian</v>
      </c>
      <c r="D610" s="175">
        <f t="shared" ca="1" si="243"/>
        <v>43160</v>
      </c>
      <c r="E610" s="165">
        <f t="shared" ca="1" si="225"/>
        <v>1</v>
      </c>
      <c r="F610" s="165">
        <f t="shared" ca="1" si="226"/>
        <v>0</v>
      </c>
      <c r="G610" s="165">
        <f t="shared" ca="1" si="227"/>
        <v>0</v>
      </c>
      <c r="H610" s="165">
        <f t="shared" ca="1" si="228"/>
        <v>0</v>
      </c>
      <c r="I610" s="165">
        <f t="shared" ca="1" si="229"/>
        <v>2</v>
      </c>
      <c r="J610" s="165">
        <f t="shared" ca="1" si="230"/>
        <v>2</v>
      </c>
      <c r="K610" s="165">
        <f t="shared" ca="1" si="231"/>
        <v>2</v>
      </c>
      <c r="L610" s="165">
        <f t="shared" ca="1" si="232"/>
        <v>0</v>
      </c>
      <c r="M610" s="165">
        <f t="shared" ca="1" si="233"/>
        <v>2</v>
      </c>
      <c r="N610" s="165">
        <f t="shared" ca="1" si="234"/>
        <v>1</v>
      </c>
      <c r="O610" s="165">
        <f t="shared" ca="1" si="235"/>
        <v>1</v>
      </c>
      <c r="P610" s="165">
        <f t="shared" ca="1" si="236"/>
        <v>0</v>
      </c>
      <c r="Q610" s="165">
        <f t="shared" ca="1" si="237"/>
        <v>0</v>
      </c>
      <c r="R610" s="165">
        <f t="shared" ca="1" si="238"/>
        <v>1</v>
      </c>
      <c r="S610" s="165">
        <f t="shared" ca="1" si="239"/>
        <v>2</v>
      </c>
      <c r="T610" s="168">
        <f t="shared" ca="1" si="244"/>
        <v>0</v>
      </c>
      <c r="U610" s="168">
        <f t="shared" ca="1" si="245"/>
        <v>0</v>
      </c>
      <c r="V610" s="168">
        <f t="shared" ca="1" si="246"/>
        <v>0</v>
      </c>
      <c r="W610" s="168">
        <f t="shared" ca="1" si="247"/>
        <v>0</v>
      </c>
      <c r="X610" s="165">
        <f t="shared" si="240"/>
        <v>26</v>
      </c>
      <c r="Y610" s="165" t="str">
        <f t="shared" ca="1" si="248"/>
        <v>Jayden Caylor, 12 - Wyoming Indian 3/1/2018</v>
      </c>
      <c r="Z610" s="165" t="str">
        <f t="shared" ca="1" si="249"/>
        <v/>
      </c>
      <c r="AA610" s="225" t="str">
        <f>Season_Summary!$P$1</f>
        <v>2A BB</v>
      </c>
    </row>
    <row r="611" spans="1:27" x14ac:dyDescent="0.2">
      <c r="A611" s="165" t="str">
        <f t="shared" ca="1" si="241"/>
        <v>Clayton Louderback, 23</v>
      </c>
      <c r="B611" s="165" t="str">
        <f>Roster!$B$1</f>
        <v>Upton</v>
      </c>
      <c r="C611" s="165" t="str">
        <f t="shared" ca="1" si="242"/>
        <v>Wyoming Indian</v>
      </c>
      <c r="D611" s="175">
        <f t="shared" ca="1" si="243"/>
        <v>43160</v>
      </c>
      <c r="E611" s="165">
        <f t="shared" ca="1" si="225"/>
        <v>1</v>
      </c>
      <c r="F611" s="165">
        <f t="shared" ca="1" si="226"/>
        <v>1</v>
      </c>
      <c r="G611" s="165">
        <f t="shared" ca="1" si="227"/>
        <v>2</v>
      </c>
      <c r="H611" s="165">
        <f t="shared" ca="1" si="228"/>
        <v>10</v>
      </c>
      <c r="I611" s="165">
        <f t="shared" ca="1" si="229"/>
        <v>13</v>
      </c>
      <c r="J611" s="165">
        <f t="shared" ca="1" si="230"/>
        <v>5</v>
      </c>
      <c r="K611" s="165">
        <f t="shared" ca="1" si="231"/>
        <v>6</v>
      </c>
      <c r="L611" s="165">
        <f t="shared" ca="1" si="232"/>
        <v>4</v>
      </c>
      <c r="M611" s="165">
        <f t="shared" ca="1" si="233"/>
        <v>10</v>
      </c>
      <c r="N611" s="165">
        <f t="shared" ca="1" si="234"/>
        <v>2</v>
      </c>
      <c r="O611" s="165">
        <f t="shared" ca="1" si="235"/>
        <v>2</v>
      </c>
      <c r="P611" s="165">
        <f t="shared" ca="1" si="236"/>
        <v>1</v>
      </c>
      <c r="Q611" s="165">
        <f t="shared" ca="1" si="237"/>
        <v>4</v>
      </c>
      <c r="R611" s="165">
        <f t="shared" ca="1" si="238"/>
        <v>4</v>
      </c>
      <c r="S611" s="165">
        <f t="shared" ca="1" si="239"/>
        <v>28</v>
      </c>
      <c r="T611" s="168">
        <f t="shared" ca="1" si="244"/>
        <v>0</v>
      </c>
      <c r="U611" s="168">
        <f t="shared" ca="1" si="245"/>
        <v>0.76923076923076927</v>
      </c>
      <c r="V611" s="168">
        <f t="shared" ca="1" si="246"/>
        <v>0.83333333333333337</v>
      </c>
      <c r="W611" s="168">
        <f t="shared" ca="1" si="247"/>
        <v>0.73333333333333328</v>
      </c>
      <c r="X611" s="165">
        <f t="shared" si="240"/>
        <v>26</v>
      </c>
      <c r="Y611" s="165" t="str">
        <f t="shared" ca="1" si="248"/>
        <v>Clayton Louderback, 23 - Wyoming Indian 3/1/2018</v>
      </c>
      <c r="Z611" s="165" t="str">
        <f t="shared" ca="1" si="249"/>
        <v/>
      </c>
      <c r="AA611" s="225" t="str">
        <f>Season_Summary!$P$1</f>
        <v>2A BB</v>
      </c>
    </row>
    <row r="612" spans="1:27" x14ac:dyDescent="0.2">
      <c r="A612" s="165" t="str">
        <f t="shared" ca="1" si="241"/>
        <v>Jess Claycomb, 10</v>
      </c>
      <c r="B612" s="165" t="str">
        <f>Roster!$B$1</f>
        <v>Upton</v>
      </c>
      <c r="C612" s="165" t="str">
        <f t="shared" ca="1" si="242"/>
        <v>Wyoming Indian</v>
      </c>
      <c r="D612" s="175">
        <f t="shared" ca="1" si="243"/>
        <v>43160</v>
      </c>
      <c r="E612" s="165">
        <f t="shared" ca="1" si="225"/>
        <v>1</v>
      </c>
      <c r="F612" s="165">
        <f t="shared" ca="1" si="226"/>
        <v>0</v>
      </c>
      <c r="G612" s="165">
        <f t="shared" ca="1" si="227"/>
        <v>0</v>
      </c>
      <c r="H612" s="165">
        <f t="shared" ca="1" si="228"/>
        <v>1</v>
      </c>
      <c r="I612" s="165">
        <f t="shared" ca="1" si="229"/>
        <v>2</v>
      </c>
      <c r="J612" s="165">
        <f t="shared" ca="1" si="230"/>
        <v>5</v>
      </c>
      <c r="K612" s="165">
        <f t="shared" ca="1" si="231"/>
        <v>6</v>
      </c>
      <c r="L612" s="165">
        <f t="shared" ca="1" si="232"/>
        <v>1</v>
      </c>
      <c r="M612" s="165">
        <f t="shared" ca="1" si="233"/>
        <v>2</v>
      </c>
      <c r="N612" s="165">
        <f t="shared" ca="1" si="234"/>
        <v>4</v>
      </c>
      <c r="O612" s="165">
        <f t="shared" ca="1" si="235"/>
        <v>1</v>
      </c>
      <c r="P612" s="165">
        <f t="shared" ca="1" si="236"/>
        <v>0</v>
      </c>
      <c r="Q612" s="165">
        <f t="shared" ca="1" si="237"/>
        <v>0</v>
      </c>
      <c r="R612" s="165">
        <f t="shared" ca="1" si="238"/>
        <v>4</v>
      </c>
      <c r="S612" s="165">
        <f t="shared" ca="1" si="239"/>
        <v>7</v>
      </c>
      <c r="T612" s="168">
        <f t="shared" ca="1" si="244"/>
        <v>0</v>
      </c>
      <c r="U612" s="168">
        <f t="shared" ca="1" si="245"/>
        <v>0</v>
      </c>
      <c r="V612" s="168">
        <f t="shared" ca="1" si="246"/>
        <v>0.83333333333333337</v>
      </c>
      <c r="W612" s="168">
        <f t="shared" ca="1" si="247"/>
        <v>0</v>
      </c>
      <c r="X612" s="165">
        <f t="shared" si="240"/>
        <v>26</v>
      </c>
      <c r="Y612" s="165" t="str">
        <f t="shared" ca="1" si="248"/>
        <v>Jess Claycomb, 10 - Wyoming Indian 3/1/2018</v>
      </c>
      <c r="Z612" s="165" t="str">
        <f t="shared" ca="1" si="249"/>
        <v/>
      </c>
      <c r="AA612" s="225" t="str">
        <f>Season_Summary!$P$1</f>
        <v>2A BB</v>
      </c>
    </row>
    <row r="613" spans="1:27" x14ac:dyDescent="0.2">
      <c r="A613" s="165" t="str">
        <f t="shared" ca="1" si="241"/>
        <v>Maxx Cowger, 4</v>
      </c>
      <c r="B613" s="165" t="str">
        <f>Roster!$B$1</f>
        <v>Upton</v>
      </c>
      <c r="C613" s="165" t="str">
        <f t="shared" ca="1" si="242"/>
        <v>Wyoming Indian</v>
      </c>
      <c r="D613" s="175">
        <f t="shared" ca="1" si="243"/>
        <v>43160</v>
      </c>
      <c r="E613" s="165">
        <f t="shared" ca="1" si="225"/>
        <v>0</v>
      </c>
      <c r="F613" s="165">
        <f t="shared" ca="1" si="226"/>
        <v>0</v>
      </c>
      <c r="G613" s="165">
        <f t="shared" ca="1" si="227"/>
        <v>0</v>
      </c>
      <c r="H613" s="165">
        <f t="shared" ca="1" si="228"/>
        <v>0</v>
      </c>
      <c r="I613" s="165">
        <f t="shared" ca="1" si="229"/>
        <v>0</v>
      </c>
      <c r="J613" s="165">
        <f t="shared" ca="1" si="230"/>
        <v>0</v>
      </c>
      <c r="K613" s="165">
        <f t="shared" ca="1" si="231"/>
        <v>0</v>
      </c>
      <c r="L613" s="165">
        <f t="shared" ca="1" si="232"/>
        <v>0</v>
      </c>
      <c r="M613" s="165">
        <f t="shared" ca="1" si="233"/>
        <v>0</v>
      </c>
      <c r="N613" s="165">
        <f t="shared" ca="1" si="234"/>
        <v>0</v>
      </c>
      <c r="O613" s="165">
        <f t="shared" ca="1" si="235"/>
        <v>0</v>
      </c>
      <c r="P613" s="165">
        <f t="shared" ca="1" si="236"/>
        <v>0</v>
      </c>
      <c r="Q613" s="165">
        <f t="shared" ca="1" si="237"/>
        <v>0</v>
      </c>
      <c r="R613" s="165">
        <f t="shared" ca="1" si="238"/>
        <v>0</v>
      </c>
      <c r="S613" s="165" t="str">
        <f t="shared" ca="1" si="239"/>
        <v/>
      </c>
      <c r="T613" s="168">
        <f t="shared" ca="1" si="244"/>
        <v>0</v>
      </c>
      <c r="U613" s="168">
        <f t="shared" ca="1" si="245"/>
        <v>0</v>
      </c>
      <c r="V613" s="168">
        <f t="shared" ca="1" si="246"/>
        <v>0</v>
      </c>
      <c r="W613" s="168">
        <f t="shared" ca="1" si="247"/>
        <v>0</v>
      </c>
      <c r="X613" s="165">
        <f t="shared" si="240"/>
        <v>26</v>
      </c>
      <c r="Y613" s="165" t="str">
        <f t="shared" ca="1" si="248"/>
        <v>Maxx Cowger, 4 - Wyoming Indian 3/1/2018</v>
      </c>
      <c r="Z613" s="165" t="str">
        <f t="shared" ca="1" si="249"/>
        <v/>
      </c>
      <c r="AA613" s="225" t="str">
        <f>Season_Summary!$P$1</f>
        <v>2A BB</v>
      </c>
    </row>
    <row r="614" spans="1:27" x14ac:dyDescent="0.2">
      <c r="A614" s="165" t="str">
        <f t="shared" ca="1" si="241"/>
        <v>Brayden Bruce, 22</v>
      </c>
      <c r="B614" s="165" t="str">
        <f>Roster!$B$1</f>
        <v>Upton</v>
      </c>
      <c r="C614" s="165" t="str">
        <f t="shared" ca="1" si="242"/>
        <v>Wyoming Indian</v>
      </c>
      <c r="D614" s="175">
        <f t="shared" ca="1" si="243"/>
        <v>43160</v>
      </c>
      <c r="E614" s="165">
        <f t="shared" ca="1" si="225"/>
        <v>1</v>
      </c>
      <c r="F614" s="165">
        <f t="shared" ca="1" si="226"/>
        <v>0</v>
      </c>
      <c r="G614" s="165">
        <f t="shared" ca="1" si="227"/>
        <v>0</v>
      </c>
      <c r="H614" s="165">
        <f t="shared" ca="1" si="228"/>
        <v>1</v>
      </c>
      <c r="I614" s="165">
        <f t="shared" ca="1" si="229"/>
        <v>1</v>
      </c>
      <c r="J614" s="165">
        <f t="shared" ca="1" si="230"/>
        <v>0</v>
      </c>
      <c r="K614" s="165">
        <f t="shared" ca="1" si="231"/>
        <v>0</v>
      </c>
      <c r="L614" s="165">
        <f t="shared" ca="1" si="232"/>
        <v>0</v>
      </c>
      <c r="M614" s="165">
        <f t="shared" ca="1" si="233"/>
        <v>1</v>
      </c>
      <c r="N614" s="165">
        <f t="shared" ca="1" si="234"/>
        <v>2</v>
      </c>
      <c r="O614" s="165">
        <f t="shared" ca="1" si="235"/>
        <v>1</v>
      </c>
      <c r="P614" s="165">
        <f t="shared" ca="1" si="236"/>
        <v>0</v>
      </c>
      <c r="Q614" s="165">
        <f t="shared" ca="1" si="237"/>
        <v>1</v>
      </c>
      <c r="R614" s="165">
        <f t="shared" ca="1" si="238"/>
        <v>0</v>
      </c>
      <c r="S614" s="165">
        <f t="shared" ca="1" si="239"/>
        <v>2</v>
      </c>
      <c r="T614" s="168">
        <f t="shared" ca="1" si="244"/>
        <v>0</v>
      </c>
      <c r="U614" s="168">
        <f t="shared" ca="1" si="245"/>
        <v>0</v>
      </c>
      <c r="V614" s="168">
        <f t="shared" ca="1" si="246"/>
        <v>0</v>
      </c>
      <c r="W614" s="168">
        <f t="shared" ca="1" si="247"/>
        <v>0</v>
      </c>
      <c r="X614" s="165">
        <f t="shared" si="240"/>
        <v>26</v>
      </c>
      <c r="Y614" s="165" t="str">
        <f t="shared" ca="1" si="248"/>
        <v>Brayden Bruce, 22 - Wyoming Indian 3/1/2018</v>
      </c>
      <c r="Z614" s="165" t="str">
        <f t="shared" ca="1" si="249"/>
        <v/>
      </c>
      <c r="AA614" s="225" t="str">
        <f>Season_Summary!$P$1</f>
        <v>2A BB</v>
      </c>
    </row>
    <row r="615" spans="1:27" x14ac:dyDescent="0.2">
      <c r="A615" s="165" t="str">
        <f t="shared" ca="1" si="241"/>
        <v>Jo Bishop, 30</v>
      </c>
      <c r="B615" s="165" t="str">
        <f>Roster!$B$1</f>
        <v>Upton</v>
      </c>
      <c r="C615" s="165" t="str">
        <f t="shared" ca="1" si="242"/>
        <v>Wyoming Indian</v>
      </c>
      <c r="D615" s="175">
        <f t="shared" ca="1" si="243"/>
        <v>43160</v>
      </c>
      <c r="E615" s="165">
        <f t="shared" ca="1" si="225"/>
        <v>0</v>
      </c>
      <c r="F615" s="165">
        <f t="shared" ca="1" si="226"/>
        <v>0</v>
      </c>
      <c r="G615" s="165">
        <f t="shared" ca="1" si="227"/>
        <v>0</v>
      </c>
      <c r="H615" s="165">
        <f t="shared" ca="1" si="228"/>
        <v>0</v>
      </c>
      <c r="I615" s="165">
        <f t="shared" ca="1" si="229"/>
        <v>0</v>
      </c>
      <c r="J615" s="165">
        <f t="shared" ca="1" si="230"/>
        <v>0</v>
      </c>
      <c r="K615" s="165">
        <f t="shared" ca="1" si="231"/>
        <v>0</v>
      </c>
      <c r="L615" s="165">
        <f t="shared" ca="1" si="232"/>
        <v>0</v>
      </c>
      <c r="M615" s="165">
        <f t="shared" ca="1" si="233"/>
        <v>0</v>
      </c>
      <c r="N615" s="165">
        <f t="shared" ca="1" si="234"/>
        <v>0</v>
      </c>
      <c r="O615" s="165">
        <f t="shared" ca="1" si="235"/>
        <v>0</v>
      </c>
      <c r="P615" s="165">
        <f t="shared" ca="1" si="236"/>
        <v>0</v>
      </c>
      <c r="Q615" s="165">
        <f t="shared" ca="1" si="237"/>
        <v>0</v>
      </c>
      <c r="R615" s="165">
        <f t="shared" ca="1" si="238"/>
        <v>0</v>
      </c>
      <c r="S615" s="165" t="str">
        <f t="shared" ca="1" si="239"/>
        <v/>
      </c>
      <c r="T615" s="168">
        <f t="shared" ca="1" si="244"/>
        <v>0</v>
      </c>
      <c r="U615" s="168">
        <f t="shared" ca="1" si="245"/>
        <v>0</v>
      </c>
      <c r="V615" s="168">
        <f t="shared" ca="1" si="246"/>
        <v>0</v>
      </c>
      <c r="W615" s="168">
        <f t="shared" ca="1" si="247"/>
        <v>0</v>
      </c>
      <c r="X615" s="165">
        <f t="shared" si="240"/>
        <v>26</v>
      </c>
      <c r="Y615" s="165" t="str">
        <f t="shared" ca="1" si="248"/>
        <v>Jo Bishop, 30 - Wyoming Indian 3/1/2018</v>
      </c>
      <c r="Z615" s="165" t="str">
        <f t="shared" ca="1" si="249"/>
        <v/>
      </c>
      <c r="AA615" s="225" t="str">
        <f>Season_Summary!$P$1</f>
        <v>2A BB</v>
      </c>
    </row>
    <row r="616" spans="1:27" x14ac:dyDescent="0.2">
      <c r="A616" s="165" t="str">
        <f t="shared" ca="1" si="241"/>
        <v>Nolan Turner, 33</v>
      </c>
      <c r="B616" s="165" t="str">
        <f>Roster!$B$1</f>
        <v>Upton</v>
      </c>
      <c r="C616" s="165" t="str">
        <f t="shared" ca="1" si="242"/>
        <v>Wyoming Indian</v>
      </c>
      <c r="D616" s="175">
        <f t="shared" ca="1" si="243"/>
        <v>43160</v>
      </c>
      <c r="E616" s="165">
        <f t="shared" ca="1" si="225"/>
        <v>0</v>
      </c>
      <c r="F616" s="165">
        <f t="shared" ca="1" si="226"/>
        <v>0</v>
      </c>
      <c r="G616" s="165">
        <f t="shared" ca="1" si="227"/>
        <v>0</v>
      </c>
      <c r="H616" s="165">
        <f t="shared" ca="1" si="228"/>
        <v>0</v>
      </c>
      <c r="I616" s="165">
        <f t="shared" ca="1" si="229"/>
        <v>0</v>
      </c>
      <c r="J616" s="165">
        <f t="shared" ca="1" si="230"/>
        <v>0</v>
      </c>
      <c r="K616" s="165">
        <f t="shared" ca="1" si="231"/>
        <v>0</v>
      </c>
      <c r="L616" s="165">
        <f t="shared" ca="1" si="232"/>
        <v>0</v>
      </c>
      <c r="M616" s="165">
        <f t="shared" ca="1" si="233"/>
        <v>0</v>
      </c>
      <c r="N616" s="165">
        <f t="shared" ca="1" si="234"/>
        <v>0</v>
      </c>
      <c r="O616" s="165">
        <f t="shared" ca="1" si="235"/>
        <v>0</v>
      </c>
      <c r="P616" s="165">
        <f t="shared" ca="1" si="236"/>
        <v>0</v>
      </c>
      <c r="Q616" s="165">
        <f t="shared" ca="1" si="237"/>
        <v>0</v>
      </c>
      <c r="R616" s="165">
        <f t="shared" ca="1" si="238"/>
        <v>0</v>
      </c>
      <c r="S616" s="165" t="str">
        <f t="shared" ca="1" si="239"/>
        <v/>
      </c>
      <c r="T616" s="168">
        <f t="shared" ca="1" si="244"/>
        <v>0</v>
      </c>
      <c r="U616" s="168">
        <f t="shared" ca="1" si="245"/>
        <v>0</v>
      </c>
      <c r="V616" s="168">
        <f t="shared" ca="1" si="246"/>
        <v>0</v>
      </c>
      <c r="W616" s="168">
        <f t="shared" ca="1" si="247"/>
        <v>0</v>
      </c>
      <c r="X616" s="165">
        <f t="shared" si="240"/>
        <v>26</v>
      </c>
      <c r="Y616" s="165" t="str">
        <f t="shared" ca="1" si="248"/>
        <v>Nolan Turner, 33 - Wyoming Indian 3/1/2018</v>
      </c>
      <c r="Z616" s="165" t="str">
        <f t="shared" ca="1" si="249"/>
        <v/>
      </c>
      <c r="AA616" s="225" t="str">
        <f>Season_Summary!$P$1</f>
        <v>2A BB</v>
      </c>
    </row>
    <row r="617" spans="1:27" x14ac:dyDescent="0.2">
      <c r="A617" s="165" t="str">
        <f t="shared" ca="1" si="241"/>
        <v>Robert Crawford, 32</v>
      </c>
      <c r="B617" s="165" t="str">
        <f>Roster!$B$1</f>
        <v>Upton</v>
      </c>
      <c r="C617" s="165" t="str">
        <f t="shared" ca="1" si="242"/>
        <v>Wyoming Indian</v>
      </c>
      <c r="D617" s="175">
        <f t="shared" ca="1" si="243"/>
        <v>43160</v>
      </c>
      <c r="E617" s="165">
        <f t="shared" ca="1" si="225"/>
        <v>0</v>
      </c>
      <c r="F617" s="165">
        <f t="shared" ca="1" si="226"/>
        <v>0</v>
      </c>
      <c r="G617" s="165">
        <f t="shared" ca="1" si="227"/>
        <v>0</v>
      </c>
      <c r="H617" s="165">
        <f t="shared" ca="1" si="228"/>
        <v>0</v>
      </c>
      <c r="I617" s="165">
        <f t="shared" ca="1" si="229"/>
        <v>0</v>
      </c>
      <c r="J617" s="165">
        <f t="shared" ca="1" si="230"/>
        <v>0</v>
      </c>
      <c r="K617" s="165">
        <f t="shared" ca="1" si="231"/>
        <v>0</v>
      </c>
      <c r="L617" s="165">
        <f t="shared" ca="1" si="232"/>
        <v>0</v>
      </c>
      <c r="M617" s="165">
        <f t="shared" ca="1" si="233"/>
        <v>0</v>
      </c>
      <c r="N617" s="165">
        <f t="shared" ca="1" si="234"/>
        <v>0</v>
      </c>
      <c r="O617" s="165">
        <f t="shared" ca="1" si="235"/>
        <v>0</v>
      </c>
      <c r="P617" s="165">
        <f t="shared" ca="1" si="236"/>
        <v>0</v>
      </c>
      <c r="Q617" s="165">
        <f t="shared" ca="1" si="237"/>
        <v>0</v>
      </c>
      <c r="R617" s="165">
        <f t="shared" ca="1" si="238"/>
        <v>0</v>
      </c>
      <c r="S617" s="165" t="str">
        <f t="shared" ca="1" si="239"/>
        <v/>
      </c>
      <c r="T617" s="168">
        <f t="shared" ca="1" si="244"/>
        <v>0</v>
      </c>
      <c r="U617" s="168">
        <f t="shared" ca="1" si="245"/>
        <v>0</v>
      </c>
      <c r="V617" s="168">
        <f t="shared" ca="1" si="246"/>
        <v>0</v>
      </c>
      <c r="W617" s="168">
        <f t="shared" ca="1" si="247"/>
        <v>0</v>
      </c>
      <c r="X617" s="165">
        <f t="shared" si="240"/>
        <v>26</v>
      </c>
      <c r="Y617" s="165" t="str">
        <f t="shared" ca="1" si="248"/>
        <v>Robert Crawford, 32 - Wyoming Indian 3/1/2018</v>
      </c>
      <c r="Z617" s="165" t="str">
        <f t="shared" ca="1" si="249"/>
        <v/>
      </c>
      <c r="AA617" s="225" t="str">
        <f>Season_Summary!$P$1</f>
        <v>2A BB</v>
      </c>
    </row>
    <row r="618" spans="1:27" x14ac:dyDescent="0.2">
      <c r="A618" s="165" t="str">
        <f t="shared" ca="1" si="241"/>
        <v>Jace Bruce, 40</v>
      </c>
      <c r="B618" s="165" t="str">
        <f>Roster!$B$1</f>
        <v>Upton</v>
      </c>
      <c r="C618" s="165" t="str">
        <f t="shared" ca="1" si="242"/>
        <v>Wyoming Indian</v>
      </c>
      <c r="D618" s="175">
        <f t="shared" ca="1" si="243"/>
        <v>43160</v>
      </c>
      <c r="E618" s="165">
        <f t="shared" ca="1" si="225"/>
        <v>0</v>
      </c>
      <c r="F618" s="165">
        <f t="shared" ca="1" si="226"/>
        <v>0</v>
      </c>
      <c r="G618" s="165">
        <f t="shared" ca="1" si="227"/>
        <v>0</v>
      </c>
      <c r="H618" s="165">
        <f t="shared" ca="1" si="228"/>
        <v>0</v>
      </c>
      <c r="I618" s="165">
        <f t="shared" ca="1" si="229"/>
        <v>0</v>
      </c>
      <c r="J618" s="165">
        <f t="shared" ca="1" si="230"/>
        <v>0</v>
      </c>
      <c r="K618" s="165">
        <f t="shared" ca="1" si="231"/>
        <v>0</v>
      </c>
      <c r="L618" s="165">
        <f t="shared" ca="1" si="232"/>
        <v>0</v>
      </c>
      <c r="M618" s="165">
        <f t="shared" ca="1" si="233"/>
        <v>0</v>
      </c>
      <c r="N618" s="165">
        <f t="shared" ca="1" si="234"/>
        <v>0</v>
      </c>
      <c r="O618" s="165">
        <f t="shared" ca="1" si="235"/>
        <v>0</v>
      </c>
      <c r="P618" s="165">
        <f t="shared" ca="1" si="236"/>
        <v>0</v>
      </c>
      <c r="Q618" s="165">
        <f t="shared" ca="1" si="237"/>
        <v>0</v>
      </c>
      <c r="R618" s="165">
        <f t="shared" ca="1" si="238"/>
        <v>0</v>
      </c>
      <c r="S618" s="165" t="str">
        <f t="shared" ca="1" si="239"/>
        <v/>
      </c>
      <c r="T618" s="168">
        <f t="shared" ca="1" si="244"/>
        <v>0</v>
      </c>
      <c r="U618" s="168">
        <f t="shared" ca="1" si="245"/>
        <v>0</v>
      </c>
      <c r="V618" s="168">
        <f t="shared" ca="1" si="246"/>
        <v>0</v>
      </c>
      <c r="W618" s="168">
        <f t="shared" ca="1" si="247"/>
        <v>0</v>
      </c>
      <c r="X618" s="165">
        <f t="shared" si="240"/>
        <v>26</v>
      </c>
      <c r="Y618" s="165" t="str">
        <f t="shared" ca="1" si="248"/>
        <v>Jace Bruce, 40 - Wyoming Indian 3/1/2018</v>
      </c>
      <c r="Z618" s="165" t="str">
        <f t="shared" ca="1" si="249"/>
        <v/>
      </c>
      <c r="AA618" s="225" t="str">
        <f>Season_Summary!$P$1</f>
        <v>2A BB</v>
      </c>
    </row>
    <row r="619" spans="1:27" x14ac:dyDescent="0.2">
      <c r="A619" s="165" t="str">
        <f t="shared" ca="1" si="241"/>
        <v>Ethan Mills, 2</v>
      </c>
      <c r="B619" s="165" t="str">
        <f>Roster!$B$1</f>
        <v>Upton</v>
      </c>
      <c r="C619" s="165" t="str">
        <f t="shared" ca="1" si="242"/>
        <v>Wyoming Indian</v>
      </c>
      <c r="D619" s="175">
        <f t="shared" ca="1" si="243"/>
        <v>43160</v>
      </c>
      <c r="E619" s="165">
        <f t="shared" ca="1" si="225"/>
        <v>0</v>
      </c>
      <c r="F619" s="165">
        <f t="shared" ca="1" si="226"/>
        <v>0</v>
      </c>
      <c r="G619" s="165">
        <f t="shared" ca="1" si="227"/>
        <v>0</v>
      </c>
      <c r="H619" s="165">
        <f t="shared" ca="1" si="228"/>
        <v>0</v>
      </c>
      <c r="I619" s="165">
        <f t="shared" ca="1" si="229"/>
        <v>0</v>
      </c>
      <c r="J619" s="165">
        <f t="shared" ca="1" si="230"/>
        <v>0</v>
      </c>
      <c r="K619" s="165">
        <f t="shared" ca="1" si="231"/>
        <v>0</v>
      </c>
      <c r="L619" s="165">
        <f t="shared" ca="1" si="232"/>
        <v>0</v>
      </c>
      <c r="M619" s="165">
        <f t="shared" ca="1" si="233"/>
        <v>0</v>
      </c>
      <c r="N619" s="165">
        <f t="shared" ca="1" si="234"/>
        <v>0</v>
      </c>
      <c r="O619" s="165">
        <f t="shared" ca="1" si="235"/>
        <v>0</v>
      </c>
      <c r="P619" s="165">
        <f t="shared" ca="1" si="236"/>
        <v>0</v>
      </c>
      <c r="Q619" s="165">
        <f t="shared" ca="1" si="237"/>
        <v>0</v>
      </c>
      <c r="R619" s="165">
        <f t="shared" ca="1" si="238"/>
        <v>0</v>
      </c>
      <c r="S619" s="165" t="str">
        <f t="shared" ca="1" si="239"/>
        <v/>
      </c>
      <c r="T619" s="168">
        <f t="shared" ca="1" si="244"/>
        <v>0</v>
      </c>
      <c r="U619" s="168">
        <f t="shared" ca="1" si="245"/>
        <v>0</v>
      </c>
      <c r="V619" s="168">
        <f t="shared" ca="1" si="246"/>
        <v>0</v>
      </c>
      <c r="W619" s="168">
        <f t="shared" ca="1" si="247"/>
        <v>0</v>
      </c>
      <c r="X619" s="165">
        <f t="shared" si="240"/>
        <v>26</v>
      </c>
      <c r="Y619" s="165" t="str">
        <f t="shared" ca="1" si="248"/>
        <v>Ethan Mills, 2 - Wyoming Indian 3/1/2018</v>
      </c>
      <c r="Z619" s="165" t="str">
        <f t="shared" ca="1" si="249"/>
        <v/>
      </c>
      <c r="AA619" s="225" t="str">
        <f>Season_Summary!$P$1</f>
        <v>2A BB</v>
      </c>
    </row>
    <row r="620" spans="1:27" x14ac:dyDescent="0.2">
      <c r="A620" s="165" t="str">
        <f t="shared" ca="1" si="241"/>
        <v>Bridger Alishouse, 2</v>
      </c>
      <c r="B620" s="165" t="str">
        <f>Roster!$B$1</f>
        <v>Upton</v>
      </c>
      <c r="C620" s="165" t="str">
        <f t="shared" ca="1" si="242"/>
        <v>Wyoming Indian</v>
      </c>
      <c r="D620" s="175">
        <f t="shared" ca="1" si="243"/>
        <v>43160</v>
      </c>
      <c r="E620" s="165">
        <f t="shared" ca="1" si="225"/>
        <v>0</v>
      </c>
      <c r="F620" s="165">
        <f t="shared" ca="1" si="226"/>
        <v>0</v>
      </c>
      <c r="G620" s="165">
        <f t="shared" ca="1" si="227"/>
        <v>0</v>
      </c>
      <c r="H620" s="165">
        <f t="shared" ca="1" si="228"/>
        <v>0</v>
      </c>
      <c r="I620" s="165">
        <f t="shared" ca="1" si="229"/>
        <v>0</v>
      </c>
      <c r="J620" s="165">
        <f t="shared" ca="1" si="230"/>
        <v>0</v>
      </c>
      <c r="K620" s="165">
        <f t="shared" ca="1" si="231"/>
        <v>0</v>
      </c>
      <c r="L620" s="165">
        <f t="shared" ca="1" si="232"/>
        <v>0</v>
      </c>
      <c r="M620" s="165">
        <f t="shared" ca="1" si="233"/>
        <v>0</v>
      </c>
      <c r="N620" s="165">
        <f t="shared" ca="1" si="234"/>
        <v>0</v>
      </c>
      <c r="O620" s="165">
        <f t="shared" ca="1" si="235"/>
        <v>0</v>
      </c>
      <c r="P620" s="165">
        <f t="shared" ca="1" si="236"/>
        <v>0</v>
      </c>
      <c r="Q620" s="165">
        <f t="shared" ca="1" si="237"/>
        <v>0</v>
      </c>
      <c r="R620" s="165">
        <f t="shared" ca="1" si="238"/>
        <v>0</v>
      </c>
      <c r="S620" s="165" t="str">
        <f t="shared" ca="1" si="239"/>
        <v/>
      </c>
      <c r="T620" s="168">
        <f t="shared" ca="1" si="244"/>
        <v>0</v>
      </c>
      <c r="U620" s="168">
        <f t="shared" ca="1" si="245"/>
        <v>0</v>
      </c>
      <c r="V620" s="168">
        <f t="shared" ca="1" si="246"/>
        <v>0</v>
      </c>
      <c r="W620" s="168">
        <f t="shared" ca="1" si="247"/>
        <v>0</v>
      </c>
      <c r="X620" s="165">
        <f t="shared" si="240"/>
        <v>26</v>
      </c>
      <c r="Y620" s="165" t="str">
        <f t="shared" ca="1" si="248"/>
        <v>Bridger Alishouse, 2 - Wyoming Indian 3/1/2018</v>
      </c>
      <c r="Z620" s="165" t="str">
        <f t="shared" ca="1" si="249"/>
        <v/>
      </c>
      <c r="AA620" s="225" t="str">
        <f>Season_Summary!$P$1</f>
        <v>2A BB</v>
      </c>
    </row>
    <row r="621" spans="1:27" x14ac:dyDescent="0.2">
      <c r="A621" s="165" t="str">
        <f t="shared" ca="1" si="241"/>
        <v>Landon Keever, 4</v>
      </c>
      <c r="B621" s="165" t="str">
        <f>Roster!$B$1</f>
        <v>Upton</v>
      </c>
      <c r="C621" s="165" t="str">
        <f t="shared" ca="1" si="242"/>
        <v>Wyoming Indian</v>
      </c>
      <c r="D621" s="175">
        <f t="shared" ca="1" si="243"/>
        <v>43160</v>
      </c>
      <c r="E621" s="165">
        <f t="shared" ca="1" si="225"/>
        <v>0</v>
      </c>
      <c r="F621" s="165">
        <f t="shared" ca="1" si="226"/>
        <v>0</v>
      </c>
      <c r="G621" s="165">
        <f t="shared" ca="1" si="227"/>
        <v>0</v>
      </c>
      <c r="H621" s="165">
        <f t="shared" ca="1" si="228"/>
        <v>0</v>
      </c>
      <c r="I621" s="165">
        <f t="shared" ca="1" si="229"/>
        <v>0</v>
      </c>
      <c r="J621" s="165">
        <f t="shared" ca="1" si="230"/>
        <v>0</v>
      </c>
      <c r="K621" s="165">
        <f t="shared" ca="1" si="231"/>
        <v>0</v>
      </c>
      <c r="L621" s="165">
        <f t="shared" ca="1" si="232"/>
        <v>0</v>
      </c>
      <c r="M621" s="165">
        <f t="shared" ca="1" si="233"/>
        <v>0</v>
      </c>
      <c r="N621" s="165">
        <f t="shared" ca="1" si="234"/>
        <v>0</v>
      </c>
      <c r="O621" s="165">
        <f t="shared" ca="1" si="235"/>
        <v>0</v>
      </c>
      <c r="P621" s="165">
        <f t="shared" ca="1" si="236"/>
        <v>0</v>
      </c>
      <c r="Q621" s="165">
        <f t="shared" ca="1" si="237"/>
        <v>0</v>
      </c>
      <c r="R621" s="165">
        <f t="shared" ca="1" si="238"/>
        <v>0</v>
      </c>
      <c r="S621" s="165" t="str">
        <f t="shared" ca="1" si="239"/>
        <v/>
      </c>
      <c r="T621" s="168">
        <f t="shared" ca="1" si="244"/>
        <v>0</v>
      </c>
      <c r="U621" s="168">
        <f t="shared" ca="1" si="245"/>
        <v>0</v>
      </c>
      <c r="V621" s="168">
        <f t="shared" ca="1" si="246"/>
        <v>0</v>
      </c>
      <c r="W621" s="168">
        <f t="shared" ca="1" si="247"/>
        <v>0</v>
      </c>
      <c r="X621" s="165">
        <f t="shared" si="240"/>
        <v>26</v>
      </c>
      <c r="Y621" s="165" t="str">
        <f t="shared" ca="1" si="248"/>
        <v>Landon Keever, 4 - Wyoming Indian 3/1/2018</v>
      </c>
      <c r="Z621" s="165" t="str">
        <f t="shared" ca="1" si="249"/>
        <v/>
      </c>
      <c r="AA621" s="225" t="str">
        <f>Season_Summary!$P$1</f>
        <v>2A BB</v>
      </c>
    </row>
    <row r="622" spans="1:27" x14ac:dyDescent="0.2">
      <c r="A622" s="165" t="str">
        <f t="shared" ca="1" si="241"/>
        <v>DJ Till, 4</v>
      </c>
      <c r="B622" s="165" t="str">
        <f>Roster!$B$1</f>
        <v>Upton</v>
      </c>
      <c r="C622" s="165" t="str">
        <f t="shared" ca="1" si="242"/>
        <v>Wyoming Indian</v>
      </c>
      <c r="D622" s="175">
        <f t="shared" ca="1" si="243"/>
        <v>43160</v>
      </c>
      <c r="E622" s="165">
        <f t="shared" ca="1" si="225"/>
        <v>0</v>
      </c>
      <c r="F622" s="165">
        <f t="shared" ca="1" si="226"/>
        <v>0</v>
      </c>
      <c r="G622" s="165">
        <f t="shared" ca="1" si="227"/>
        <v>0</v>
      </c>
      <c r="H622" s="165">
        <f t="shared" ca="1" si="228"/>
        <v>0</v>
      </c>
      <c r="I622" s="165">
        <f t="shared" ca="1" si="229"/>
        <v>0</v>
      </c>
      <c r="J622" s="165">
        <f t="shared" ca="1" si="230"/>
        <v>0</v>
      </c>
      <c r="K622" s="165">
        <f t="shared" ca="1" si="231"/>
        <v>0</v>
      </c>
      <c r="L622" s="165">
        <f t="shared" ca="1" si="232"/>
        <v>0</v>
      </c>
      <c r="M622" s="165">
        <f t="shared" ca="1" si="233"/>
        <v>0</v>
      </c>
      <c r="N622" s="165">
        <f t="shared" ca="1" si="234"/>
        <v>0</v>
      </c>
      <c r="O622" s="165">
        <f t="shared" ca="1" si="235"/>
        <v>0</v>
      </c>
      <c r="P622" s="165">
        <f t="shared" ca="1" si="236"/>
        <v>0</v>
      </c>
      <c r="Q622" s="165">
        <f t="shared" ca="1" si="237"/>
        <v>0</v>
      </c>
      <c r="R622" s="165">
        <f t="shared" ca="1" si="238"/>
        <v>0</v>
      </c>
      <c r="S622" s="165" t="str">
        <f t="shared" ca="1" si="239"/>
        <v/>
      </c>
      <c r="T622" s="168">
        <f t="shared" ca="1" si="244"/>
        <v>0</v>
      </c>
      <c r="U622" s="168">
        <f t="shared" ca="1" si="245"/>
        <v>0</v>
      </c>
      <c r="V622" s="168">
        <f t="shared" ca="1" si="246"/>
        <v>0</v>
      </c>
      <c r="W622" s="168">
        <f t="shared" ca="1" si="247"/>
        <v>0</v>
      </c>
      <c r="X622" s="165">
        <f t="shared" si="240"/>
        <v>26</v>
      </c>
      <c r="Y622" s="165" t="str">
        <f t="shared" ca="1" si="248"/>
        <v>DJ Till, 4 - Wyoming Indian 3/1/2018</v>
      </c>
      <c r="Z622" s="165" t="str">
        <f t="shared" ca="1" si="249"/>
        <v/>
      </c>
      <c r="AA622" s="225" t="str">
        <f>Season_Summary!$P$1</f>
        <v>2A BB</v>
      </c>
    </row>
    <row r="623" spans="1:27" x14ac:dyDescent="0.2">
      <c r="A623" s="165" t="str">
        <f t="shared" ca="1" si="241"/>
        <v xml:space="preserve">, </v>
      </c>
      <c r="B623" s="165" t="str">
        <f>Roster!$B$1</f>
        <v>Upton</v>
      </c>
      <c r="C623" s="165" t="str">
        <f t="shared" ca="1" si="242"/>
        <v>Wyoming Indian</v>
      </c>
      <c r="D623" s="175">
        <f t="shared" ca="1" si="243"/>
        <v>43160</v>
      </c>
      <c r="E623" s="165">
        <f t="shared" ca="1" si="225"/>
        <v>0</v>
      </c>
      <c r="F623" s="165">
        <f t="shared" ca="1" si="226"/>
        <v>0</v>
      </c>
      <c r="G623" s="165">
        <f t="shared" ca="1" si="227"/>
        <v>0</v>
      </c>
      <c r="H623" s="165">
        <f t="shared" ca="1" si="228"/>
        <v>0</v>
      </c>
      <c r="I623" s="165">
        <f t="shared" ca="1" si="229"/>
        <v>0</v>
      </c>
      <c r="J623" s="165">
        <f t="shared" ca="1" si="230"/>
        <v>0</v>
      </c>
      <c r="K623" s="165">
        <f t="shared" ca="1" si="231"/>
        <v>0</v>
      </c>
      <c r="L623" s="165">
        <f t="shared" ca="1" si="232"/>
        <v>0</v>
      </c>
      <c r="M623" s="165">
        <f t="shared" ca="1" si="233"/>
        <v>0</v>
      </c>
      <c r="N623" s="165">
        <f t="shared" ca="1" si="234"/>
        <v>0</v>
      </c>
      <c r="O623" s="165">
        <f t="shared" ca="1" si="235"/>
        <v>0</v>
      </c>
      <c r="P623" s="165">
        <f t="shared" ca="1" si="236"/>
        <v>0</v>
      </c>
      <c r="Q623" s="165">
        <f t="shared" ca="1" si="237"/>
        <v>0</v>
      </c>
      <c r="R623" s="165">
        <f t="shared" ca="1" si="238"/>
        <v>0</v>
      </c>
      <c r="S623" s="165" t="str">
        <f t="shared" ca="1" si="239"/>
        <v/>
      </c>
      <c r="T623" s="168">
        <f t="shared" ca="1" si="244"/>
        <v>0</v>
      </c>
      <c r="U623" s="168">
        <f t="shared" ca="1" si="245"/>
        <v>0</v>
      </c>
      <c r="V623" s="168">
        <f t="shared" ca="1" si="246"/>
        <v>0</v>
      </c>
      <c r="W623" s="168">
        <f t="shared" ca="1" si="247"/>
        <v>0</v>
      </c>
      <c r="X623" s="165">
        <f t="shared" si="240"/>
        <v>26</v>
      </c>
      <c r="Y623" s="165" t="str">
        <f t="shared" ca="1" si="248"/>
        <v>,  - Wyoming Indian 3/1/2018</v>
      </c>
      <c r="Z623" s="165" t="str">
        <f t="shared" ca="1" si="249"/>
        <v/>
      </c>
      <c r="AA623" s="225" t="str">
        <f>Season_Summary!$P$1</f>
        <v>2A BB</v>
      </c>
    </row>
    <row r="624" spans="1:27" x14ac:dyDescent="0.2">
      <c r="A624" s="165" t="str">
        <f t="shared" ca="1" si="241"/>
        <v xml:space="preserve">, </v>
      </c>
      <c r="B624" s="165" t="str">
        <f>Roster!$B$1</f>
        <v>Upton</v>
      </c>
      <c r="C624" s="165" t="str">
        <f t="shared" ca="1" si="242"/>
        <v>Wyoming Indian</v>
      </c>
      <c r="D624" s="175">
        <f t="shared" ca="1" si="243"/>
        <v>43160</v>
      </c>
      <c r="E624" s="165">
        <f t="shared" ca="1" si="225"/>
        <v>0</v>
      </c>
      <c r="F624" s="165">
        <f t="shared" ca="1" si="226"/>
        <v>0</v>
      </c>
      <c r="G624" s="165">
        <f t="shared" ca="1" si="227"/>
        <v>0</v>
      </c>
      <c r="H624" s="165">
        <f t="shared" ca="1" si="228"/>
        <v>0</v>
      </c>
      <c r="I624" s="165">
        <f t="shared" ca="1" si="229"/>
        <v>0</v>
      </c>
      <c r="J624" s="165">
        <f t="shared" ca="1" si="230"/>
        <v>0</v>
      </c>
      <c r="K624" s="165">
        <f t="shared" ca="1" si="231"/>
        <v>0</v>
      </c>
      <c r="L624" s="165">
        <f t="shared" ca="1" si="232"/>
        <v>0</v>
      </c>
      <c r="M624" s="165">
        <f t="shared" ca="1" si="233"/>
        <v>0</v>
      </c>
      <c r="N624" s="165">
        <f t="shared" ca="1" si="234"/>
        <v>0</v>
      </c>
      <c r="O624" s="165">
        <f t="shared" ca="1" si="235"/>
        <v>0</v>
      </c>
      <c r="P624" s="165">
        <f t="shared" ca="1" si="236"/>
        <v>0</v>
      </c>
      <c r="Q624" s="165">
        <f t="shared" ca="1" si="237"/>
        <v>0</v>
      </c>
      <c r="R624" s="165">
        <f t="shared" ca="1" si="238"/>
        <v>0</v>
      </c>
      <c r="S624" s="165" t="str">
        <f t="shared" ca="1" si="239"/>
        <v/>
      </c>
      <c r="T624" s="168">
        <f t="shared" ca="1" si="244"/>
        <v>0</v>
      </c>
      <c r="U624" s="168">
        <f t="shared" ca="1" si="245"/>
        <v>0</v>
      </c>
      <c r="V624" s="168">
        <f t="shared" ca="1" si="246"/>
        <v>0</v>
      </c>
      <c r="W624" s="168">
        <f t="shared" ca="1" si="247"/>
        <v>0</v>
      </c>
      <c r="X624" s="165">
        <f t="shared" si="240"/>
        <v>26</v>
      </c>
      <c r="Y624" s="165" t="str">
        <f t="shared" ca="1" si="248"/>
        <v>,  - Wyoming Indian 3/1/2018</v>
      </c>
      <c r="Z624" s="165" t="str">
        <f t="shared" ca="1" si="249"/>
        <v/>
      </c>
      <c r="AA624" s="225" t="str">
        <f>Season_Summary!$P$1</f>
        <v>2A BB</v>
      </c>
    </row>
    <row r="625" spans="1:27" x14ac:dyDescent="0.2">
      <c r="A625" s="165" t="str">
        <f t="shared" ca="1" si="241"/>
        <v xml:space="preserve">, </v>
      </c>
      <c r="B625" s="165" t="str">
        <f>Roster!$B$1</f>
        <v>Upton</v>
      </c>
      <c r="C625" s="165" t="str">
        <f t="shared" ca="1" si="242"/>
        <v>Wyoming Indian</v>
      </c>
      <c r="D625" s="175">
        <f t="shared" ca="1" si="243"/>
        <v>43160</v>
      </c>
      <c r="E625" s="165">
        <f t="shared" ca="1" si="225"/>
        <v>0</v>
      </c>
      <c r="F625" s="165">
        <f t="shared" ca="1" si="226"/>
        <v>0</v>
      </c>
      <c r="G625" s="165">
        <f t="shared" ca="1" si="227"/>
        <v>0</v>
      </c>
      <c r="H625" s="165">
        <f t="shared" ca="1" si="228"/>
        <v>0</v>
      </c>
      <c r="I625" s="165">
        <f t="shared" ca="1" si="229"/>
        <v>0</v>
      </c>
      <c r="J625" s="165">
        <f t="shared" ca="1" si="230"/>
        <v>0</v>
      </c>
      <c r="K625" s="165">
        <f t="shared" ca="1" si="231"/>
        <v>0</v>
      </c>
      <c r="L625" s="165">
        <f t="shared" ca="1" si="232"/>
        <v>0</v>
      </c>
      <c r="M625" s="165">
        <f t="shared" ca="1" si="233"/>
        <v>0</v>
      </c>
      <c r="N625" s="165">
        <f t="shared" ca="1" si="234"/>
        <v>0</v>
      </c>
      <c r="O625" s="165">
        <f t="shared" ca="1" si="235"/>
        <v>0</v>
      </c>
      <c r="P625" s="165">
        <f t="shared" ca="1" si="236"/>
        <v>0</v>
      </c>
      <c r="Q625" s="165">
        <f t="shared" ca="1" si="237"/>
        <v>0</v>
      </c>
      <c r="R625" s="165">
        <f t="shared" ca="1" si="238"/>
        <v>0</v>
      </c>
      <c r="S625" s="165" t="str">
        <f t="shared" ca="1" si="239"/>
        <v/>
      </c>
      <c r="T625" s="168">
        <f t="shared" ca="1" si="244"/>
        <v>0</v>
      </c>
      <c r="U625" s="168">
        <f t="shared" ca="1" si="245"/>
        <v>0</v>
      </c>
      <c r="V625" s="168">
        <f t="shared" ca="1" si="246"/>
        <v>0</v>
      </c>
      <c r="W625" s="168">
        <f t="shared" ca="1" si="247"/>
        <v>0</v>
      </c>
      <c r="X625" s="165">
        <f t="shared" si="240"/>
        <v>26</v>
      </c>
      <c r="Y625" s="165" t="str">
        <f t="shared" ca="1" si="248"/>
        <v>,  - Wyoming Indian 3/1/2018</v>
      </c>
      <c r="Z625" s="165" t="str">
        <f t="shared" ca="1" si="249"/>
        <v/>
      </c>
      <c r="AA625" s="225" t="str">
        <f>Season_Summary!$P$1</f>
        <v>2A BB</v>
      </c>
    </row>
    <row r="626" spans="1:27" x14ac:dyDescent="0.2">
      <c r="A626" s="165" t="str">
        <f t="shared" ca="1" si="241"/>
        <v xml:space="preserve">, </v>
      </c>
      <c r="B626" s="165" t="str">
        <f>Roster!$B$1</f>
        <v>Upton</v>
      </c>
      <c r="C626" s="165" t="str">
        <f t="shared" ca="1" si="242"/>
        <v>Wyoming Indian</v>
      </c>
      <c r="D626" s="175">
        <f t="shared" ca="1" si="243"/>
        <v>43160</v>
      </c>
      <c r="E626" s="165">
        <f t="shared" ca="1" si="225"/>
        <v>0</v>
      </c>
      <c r="F626" s="165">
        <f t="shared" ca="1" si="226"/>
        <v>0</v>
      </c>
      <c r="G626" s="165">
        <f t="shared" ca="1" si="227"/>
        <v>0</v>
      </c>
      <c r="H626" s="165">
        <f t="shared" ca="1" si="228"/>
        <v>0</v>
      </c>
      <c r="I626" s="165">
        <f t="shared" ca="1" si="229"/>
        <v>0</v>
      </c>
      <c r="J626" s="165">
        <f t="shared" ca="1" si="230"/>
        <v>0</v>
      </c>
      <c r="K626" s="165">
        <f t="shared" ca="1" si="231"/>
        <v>0</v>
      </c>
      <c r="L626" s="165">
        <f t="shared" ca="1" si="232"/>
        <v>0</v>
      </c>
      <c r="M626" s="165">
        <f t="shared" ca="1" si="233"/>
        <v>0</v>
      </c>
      <c r="N626" s="165">
        <f t="shared" ca="1" si="234"/>
        <v>0</v>
      </c>
      <c r="O626" s="165">
        <f t="shared" ca="1" si="235"/>
        <v>0</v>
      </c>
      <c r="P626" s="165">
        <f t="shared" ca="1" si="236"/>
        <v>0</v>
      </c>
      <c r="Q626" s="165">
        <f t="shared" ca="1" si="237"/>
        <v>0</v>
      </c>
      <c r="R626" s="165">
        <f t="shared" ca="1" si="238"/>
        <v>0</v>
      </c>
      <c r="S626" s="165" t="str">
        <f t="shared" ca="1" si="239"/>
        <v/>
      </c>
      <c r="T626" s="168">
        <f t="shared" ca="1" si="244"/>
        <v>0</v>
      </c>
      <c r="U626" s="168">
        <f t="shared" ca="1" si="245"/>
        <v>0</v>
      </c>
      <c r="V626" s="168">
        <f t="shared" ca="1" si="246"/>
        <v>0</v>
      </c>
      <c r="W626" s="168">
        <f t="shared" ca="1" si="247"/>
        <v>0</v>
      </c>
      <c r="X626" s="165">
        <f t="shared" si="240"/>
        <v>26</v>
      </c>
      <c r="Y626" s="165" t="str">
        <f t="shared" ca="1" si="248"/>
        <v>,  - Wyoming Indian 3/1/2018</v>
      </c>
      <c r="Z626" s="165" t="str">
        <f t="shared" ca="1" si="249"/>
        <v/>
      </c>
      <c r="AA626" s="225" t="str">
        <f>Season_Summary!$P$1</f>
        <v>2A BB</v>
      </c>
    </row>
    <row r="627" spans="1:27" x14ac:dyDescent="0.2">
      <c r="A627" s="165" t="str">
        <f t="shared" ca="1" si="241"/>
        <v xml:space="preserve">, </v>
      </c>
      <c r="B627" s="165" t="str">
        <f>Roster!$B$1</f>
        <v>Upton</v>
      </c>
      <c r="C627" s="165" t="str">
        <f t="shared" ca="1" si="242"/>
        <v>Wyoming Indian</v>
      </c>
      <c r="D627" s="175">
        <f t="shared" ca="1" si="243"/>
        <v>43160</v>
      </c>
      <c r="E627" s="165">
        <f t="shared" ca="1" si="225"/>
        <v>0</v>
      </c>
      <c r="F627" s="165">
        <f t="shared" ca="1" si="226"/>
        <v>0</v>
      </c>
      <c r="G627" s="165">
        <f t="shared" ca="1" si="227"/>
        <v>0</v>
      </c>
      <c r="H627" s="165">
        <f t="shared" ca="1" si="228"/>
        <v>0</v>
      </c>
      <c r="I627" s="165">
        <f t="shared" ca="1" si="229"/>
        <v>0</v>
      </c>
      <c r="J627" s="165">
        <f t="shared" ca="1" si="230"/>
        <v>0</v>
      </c>
      <c r="K627" s="165">
        <f t="shared" ca="1" si="231"/>
        <v>0</v>
      </c>
      <c r="L627" s="165">
        <f t="shared" ca="1" si="232"/>
        <v>0</v>
      </c>
      <c r="M627" s="165">
        <f t="shared" ca="1" si="233"/>
        <v>0</v>
      </c>
      <c r="N627" s="165">
        <f t="shared" ca="1" si="234"/>
        <v>0</v>
      </c>
      <c r="O627" s="165">
        <f t="shared" ca="1" si="235"/>
        <v>0</v>
      </c>
      <c r="P627" s="165">
        <f t="shared" ca="1" si="236"/>
        <v>0</v>
      </c>
      <c r="Q627" s="165">
        <f t="shared" ca="1" si="237"/>
        <v>0</v>
      </c>
      <c r="R627" s="165">
        <f t="shared" ca="1" si="238"/>
        <v>0</v>
      </c>
      <c r="S627" s="165" t="str">
        <f t="shared" ca="1" si="239"/>
        <v/>
      </c>
      <c r="T627" s="168">
        <f t="shared" ca="1" si="244"/>
        <v>0</v>
      </c>
      <c r="U627" s="168">
        <f t="shared" ca="1" si="245"/>
        <v>0</v>
      </c>
      <c r="V627" s="168">
        <f t="shared" ca="1" si="246"/>
        <v>0</v>
      </c>
      <c r="W627" s="168">
        <f t="shared" ca="1" si="247"/>
        <v>0</v>
      </c>
      <c r="X627" s="165">
        <f t="shared" si="240"/>
        <v>26</v>
      </c>
      <c r="Y627" s="165" t="str">
        <f t="shared" ca="1" si="248"/>
        <v>,  - Wyoming Indian 3/1/2018</v>
      </c>
      <c r="Z627" s="165" t="str">
        <f t="shared" ca="1" si="249"/>
        <v/>
      </c>
      <c r="AA627" s="225" t="str">
        <f>Season_Summary!$P$1</f>
        <v>2A BB</v>
      </c>
    </row>
    <row r="628" spans="1:27" x14ac:dyDescent="0.2">
      <c r="A628" s="165" t="str">
        <f t="shared" ca="1" si="241"/>
        <v xml:space="preserve">, </v>
      </c>
      <c r="B628" s="165" t="str">
        <f>Roster!$B$1</f>
        <v>Upton</v>
      </c>
      <c r="C628" s="165" t="str">
        <f t="shared" ca="1" si="242"/>
        <v>Wyoming Indian</v>
      </c>
      <c r="D628" s="175">
        <f t="shared" ca="1" si="243"/>
        <v>43160</v>
      </c>
      <c r="E628" s="165">
        <f t="shared" ca="1" si="225"/>
        <v>0</v>
      </c>
      <c r="F628" s="165">
        <f t="shared" ca="1" si="226"/>
        <v>0</v>
      </c>
      <c r="G628" s="165">
        <f t="shared" ca="1" si="227"/>
        <v>0</v>
      </c>
      <c r="H628" s="165">
        <f t="shared" ca="1" si="228"/>
        <v>0</v>
      </c>
      <c r="I628" s="165">
        <f t="shared" ca="1" si="229"/>
        <v>0</v>
      </c>
      <c r="J628" s="165">
        <f t="shared" ca="1" si="230"/>
        <v>0</v>
      </c>
      <c r="K628" s="165">
        <f t="shared" ca="1" si="231"/>
        <v>0</v>
      </c>
      <c r="L628" s="165">
        <f t="shared" ca="1" si="232"/>
        <v>0</v>
      </c>
      <c r="M628" s="165">
        <f t="shared" ca="1" si="233"/>
        <v>0</v>
      </c>
      <c r="N628" s="165">
        <f t="shared" ca="1" si="234"/>
        <v>0</v>
      </c>
      <c r="O628" s="165">
        <f t="shared" ca="1" si="235"/>
        <v>0</v>
      </c>
      <c r="P628" s="165">
        <f t="shared" ca="1" si="236"/>
        <v>0</v>
      </c>
      <c r="Q628" s="165">
        <f t="shared" ca="1" si="237"/>
        <v>0</v>
      </c>
      <c r="R628" s="165">
        <f t="shared" ca="1" si="238"/>
        <v>0</v>
      </c>
      <c r="S628" s="165" t="str">
        <f t="shared" ca="1" si="239"/>
        <v/>
      </c>
      <c r="T628" s="168">
        <f t="shared" ca="1" si="244"/>
        <v>0</v>
      </c>
      <c r="U628" s="168">
        <f t="shared" ca="1" si="245"/>
        <v>0</v>
      </c>
      <c r="V628" s="168">
        <f t="shared" ca="1" si="246"/>
        <v>0</v>
      </c>
      <c r="W628" s="168">
        <f t="shared" ca="1" si="247"/>
        <v>0</v>
      </c>
      <c r="X628" s="165">
        <f t="shared" si="240"/>
        <v>26</v>
      </c>
      <c r="Y628" s="165" t="str">
        <f t="shared" ca="1" si="248"/>
        <v>,  - Wyoming Indian 3/1/2018</v>
      </c>
      <c r="Z628" s="165" t="str">
        <f t="shared" ca="1" si="249"/>
        <v/>
      </c>
      <c r="AA628" s="225" t="str">
        <f>Season_Summary!$P$1</f>
        <v>2A BB</v>
      </c>
    </row>
    <row r="629" spans="1:27" x14ac:dyDescent="0.2">
      <c r="A629" s="165" t="str">
        <f t="shared" ca="1" si="241"/>
        <v xml:space="preserve">, </v>
      </c>
      <c r="B629" s="165" t="str">
        <f>Roster!$B$1</f>
        <v>Upton</v>
      </c>
      <c r="C629" s="165" t="str">
        <f t="shared" ca="1" si="242"/>
        <v>Wyoming Indian</v>
      </c>
      <c r="D629" s="175">
        <f t="shared" ca="1" si="243"/>
        <v>43160</v>
      </c>
      <c r="E629" s="165">
        <f t="shared" ca="1" si="225"/>
        <v>0</v>
      </c>
      <c r="F629" s="165">
        <f t="shared" ca="1" si="226"/>
        <v>0</v>
      </c>
      <c r="G629" s="165">
        <f t="shared" ca="1" si="227"/>
        <v>0</v>
      </c>
      <c r="H629" s="165">
        <f t="shared" ca="1" si="228"/>
        <v>0</v>
      </c>
      <c r="I629" s="165">
        <f t="shared" ca="1" si="229"/>
        <v>0</v>
      </c>
      <c r="J629" s="165">
        <f t="shared" ca="1" si="230"/>
        <v>0</v>
      </c>
      <c r="K629" s="165">
        <f t="shared" ca="1" si="231"/>
        <v>0</v>
      </c>
      <c r="L629" s="165">
        <f t="shared" ca="1" si="232"/>
        <v>0</v>
      </c>
      <c r="M629" s="165">
        <f t="shared" ca="1" si="233"/>
        <v>0</v>
      </c>
      <c r="N629" s="165">
        <f t="shared" ca="1" si="234"/>
        <v>0</v>
      </c>
      <c r="O629" s="165">
        <f t="shared" ca="1" si="235"/>
        <v>0</v>
      </c>
      <c r="P629" s="165">
        <f t="shared" ca="1" si="236"/>
        <v>0</v>
      </c>
      <c r="Q629" s="165">
        <f t="shared" ca="1" si="237"/>
        <v>0</v>
      </c>
      <c r="R629" s="165">
        <f t="shared" ca="1" si="238"/>
        <v>0</v>
      </c>
      <c r="S629" s="165" t="str">
        <f t="shared" ca="1" si="239"/>
        <v/>
      </c>
      <c r="T629" s="168">
        <f t="shared" ca="1" si="244"/>
        <v>0</v>
      </c>
      <c r="U629" s="168">
        <f t="shared" ca="1" si="245"/>
        <v>0</v>
      </c>
      <c r="V629" s="168">
        <f t="shared" ca="1" si="246"/>
        <v>0</v>
      </c>
      <c r="W629" s="168">
        <f t="shared" ca="1" si="247"/>
        <v>0</v>
      </c>
      <c r="X629" s="165">
        <f t="shared" si="240"/>
        <v>26</v>
      </c>
      <c r="Y629" s="165" t="str">
        <f t="shared" ca="1" si="248"/>
        <v>,  - Wyoming Indian 3/1/2018</v>
      </c>
      <c r="Z629" s="165" t="str">
        <f t="shared" ca="1" si="249"/>
        <v/>
      </c>
      <c r="AA629" s="225" t="str">
        <f>Season_Summary!$P$1</f>
        <v>2A BB</v>
      </c>
    </row>
    <row r="630" spans="1:27" x14ac:dyDescent="0.2">
      <c r="A630" s="165" t="str">
        <f t="shared" ca="1" si="241"/>
        <v xml:space="preserve">Team, </v>
      </c>
      <c r="B630" s="165" t="str">
        <f>Roster!$B$1</f>
        <v>Upton</v>
      </c>
      <c r="C630" s="165" t="str">
        <f t="shared" ca="1" si="242"/>
        <v>Wyoming Indian</v>
      </c>
      <c r="D630" s="175">
        <f t="shared" ca="1" si="243"/>
        <v>43160</v>
      </c>
      <c r="E630" s="165">
        <f t="shared" ca="1" si="225"/>
        <v>1</v>
      </c>
      <c r="F630" s="165">
        <f t="shared" ca="1" si="226"/>
        <v>0</v>
      </c>
      <c r="G630" s="165">
        <f t="shared" ca="1" si="227"/>
        <v>0</v>
      </c>
      <c r="H630" s="165">
        <f t="shared" ca="1" si="228"/>
        <v>0</v>
      </c>
      <c r="I630" s="165">
        <f t="shared" ca="1" si="229"/>
        <v>0</v>
      </c>
      <c r="J630" s="165">
        <f t="shared" ca="1" si="230"/>
        <v>0</v>
      </c>
      <c r="K630" s="165">
        <f t="shared" ca="1" si="231"/>
        <v>0</v>
      </c>
      <c r="L630" s="165">
        <f t="shared" ca="1" si="232"/>
        <v>1</v>
      </c>
      <c r="M630" s="165">
        <f t="shared" ca="1" si="233"/>
        <v>3</v>
      </c>
      <c r="N630" s="165">
        <f t="shared" ca="1" si="234"/>
        <v>0</v>
      </c>
      <c r="O630" s="165">
        <f t="shared" ca="1" si="235"/>
        <v>0</v>
      </c>
      <c r="P630" s="165">
        <f t="shared" ca="1" si="236"/>
        <v>0</v>
      </c>
      <c r="Q630" s="165">
        <f t="shared" ca="1" si="237"/>
        <v>0</v>
      </c>
      <c r="R630" s="165">
        <f t="shared" ca="1" si="238"/>
        <v>0</v>
      </c>
      <c r="S630" s="165" t="str">
        <f t="shared" ca="1" si="239"/>
        <v/>
      </c>
      <c r="T630" s="168">
        <f t="shared" ca="1" si="244"/>
        <v>0</v>
      </c>
      <c r="U630" s="168">
        <f t="shared" ca="1" si="245"/>
        <v>0</v>
      </c>
      <c r="V630" s="168">
        <f t="shared" ca="1" si="246"/>
        <v>0</v>
      </c>
      <c r="W630" s="168">
        <f t="shared" ca="1" si="247"/>
        <v>0</v>
      </c>
      <c r="X630" s="165">
        <f t="shared" si="240"/>
        <v>26</v>
      </c>
      <c r="Y630" s="165" t="str">
        <f t="shared" ca="1" si="248"/>
        <v>Team,  - Wyoming Indian 3/1/2018</v>
      </c>
      <c r="Z630" s="165" t="str">
        <f t="shared" ca="1" si="249"/>
        <v/>
      </c>
      <c r="AA630" s="225" t="str">
        <f>Season_Summary!$P$1</f>
        <v>2A BB</v>
      </c>
    </row>
    <row r="631" spans="1:27" x14ac:dyDescent="0.2">
      <c r="A631" s="165" t="str">
        <f t="shared" ca="1" si="241"/>
        <v>Payton Watt, 24</v>
      </c>
      <c r="B631" s="165" t="str">
        <f>Roster!$B$1</f>
        <v>Upton</v>
      </c>
      <c r="C631" s="165" t="str">
        <f t="shared" ca="1" si="242"/>
        <v xml:space="preserve">Pine Bluffs  </v>
      </c>
      <c r="D631" s="175">
        <f t="shared" ca="1" si="243"/>
        <v>43161</v>
      </c>
      <c r="E631" s="165">
        <f t="shared" ca="1" si="225"/>
        <v>1</v>
      </c>
      <c r="F631" s="165">
        <f t="shared" ca="1" si="226"/>
        <v>2</v>
      </c>
      <c r="G631" s="165">
        <f t="shared" ca="1" si="227"/>
        <v>4</v>
      </c>
      <c r="H631" s="165">
        <f t="shared" ca="1" si="228"/>
        <v>5</v>
      </c>
      <c r="I631" s="165">
        <f t="shared" ca="1" si="229"/>
        <v>10</v>
      </c>
      <c r="J631" s="165">
        <f t="shared" ca="1" si="230"/>
        <v>2</v>
      </c>
      <c r="K631" s="165">
        <f t="shared" ca="1" si="231"/>
        <v>2</v>
      </c>
      <c r="L631" s="165">
        <f t="shared" ca="1" si="232"/>
        <v>4</v>
      </c>
      <c r="M631" s="165">
        <f t="shared" ca="1" si="233"/>
        <v>4</v>
      </c>
      <c r="N631" s="165">
        <f t="shared" ca="1" si="234"/>
        <v>1</v>
      </c>
      <c r="O631" s="165">
        <f t="shared" ca="1" si="235"/>
        <v>1</v>
      </c>
      <c r="P631" s="165">
        <f t="shared" ca="1" si="236"/>
        <v>0</v>
      </c>
      <c r="Q631" s="165">
        <f t="shared" ca="1" si="237"/>
        <v>4</v>
      </c>
      <c r="R631" s="165">
        <f t="shared" ca="1" si="238"/>
        <v>4</v>
      </c>
      <c r="S631" s="165">
        <f t="shared" ca="1" si="239"/>
        <v>18</v>
      </c>
      <c r="T631" s="168">
        <f t="shared" ca="1" si="244"/>
        <v>0</v>
      </c>
      <c r="U631" s="168">
        <f t="shared" ca="1" si="245"/>
        <v>0.5</v>
      </c>
      <c r="V631" s="168">
        <f t="shared" ca="1" si="246"/>
        <v>0</v>
      </c>
      <c r="W631" s="168">
        <f t="shared" ca="1" si="247"/>
        <v>0.5</v>
      </c>
      <c r="X631" s="165">
        <f t="shared" si="240"/>
        <v>27</v>
      </c>
      <c r="Y631" s="165" t="str">
        <f t="shared" ca="1" si="248"/>
        <v>Payton Watt, 24 - Pine Bluffs   3/2/2018</v>
      </c>
      <c r="Z631" s="165" t="str">
        <f t="shared" ca="1" si="249"/>
        <v/>
      </c>
      <c r="AA631" s="225" t="str">
        <f>Season_Summary!$P$1</f>
        <v>2A BB</v>
      </c>
    </row>
    <row r="632" spans="1:27" x14ac:dyDescent="0.2">
      <c r="A632" s="165" t="str">
        <f t="shared" ca="1" si="241"/>
        <v>Dillon Barritt, 20</v>
      </c>
      <c r="B632" s="165" t="str">
        <f>Roster!$B$1</f>
        <v>Upton</v>
      </c>
      <c r="C632" s="165" t="str">
        <f t="shared" ca="1" si="242"/>
        <v xml:space="preserve">Pine Bluffs  </v>
      </c>
      <c r="D632" s="175">
        <f t="shared" ca="1" si="243"/>
        <v>43161</v>
      </c>
      <c r="E632" s="165">
        <f t="shared" ca="1" si="225"/>
        <v>1</v>
      </c>
      <c r="F632" s="165">
        <f t="shared" ca="1" si="226"/>
        <v>3</v>
      </c>
      <c r="G632" s="165">
        <f t="shared" ca="1" si="227"/>
        <v>7</v>
      </c>
      <c r="H632" s="165">
        <f t="shared" ca="1" si="228"/>
        <v>0</v>
      </c>
      <c r="I632" s="165">
        <f t="shared" ca="1" si="229"/>
        <v>3</v>
      </c>
      <c r="J632" s="165">
        <f t="shared" ca="1" si="230"/>
        <v>0</v>
      </c>
      <c r="K632" s="165">
        <f t="shared" ca="1" si="231"/>
        <v>0</v>
      </c>
      <c r="L632" s="165">
        <f t="shared" ca="1" si="232"/>
        <v>1</v>
      </c>
      <c r="M632" s="165">
        <f t="shared" ca="1" si="233"/>
        <v>5</v>
      </c>
      <c r="N632" s="165">
        <f t="shared" ca="1" si="234"/>
        <v>0</v>
      </c>
      <c r="O632" s="165">
        <f t="shared" ca="1" si="235"/>
        <v>1</v>
      </c>
      <c r="P632" s="165">
        <f t="shared" ca="1" si="236"/>
        <v>0</v>
      </c>
      <c r="Q632" s="165">
        <f t="shared" ca="1" si="237"/>
        <v>2</v>
      </c>
      <c r="R632" s="165">
        <f t="shared" ca="1" si="238"/>
        <v>1</v>
      </c>
      <c r="S632" s="165">
        <f t="shared" ca="1" si="239"/>
        <v>9</v>
      </c>
      <c r="T632" s="168">
        <f t="shared" ca="1" si="244"/>
        <v>0.42857142857142855</v>
      </c>
      <c r="U632" s="168">
        <f t="shared" ca="1" si="245"/>
        <v>0</v>
      </c>
      <c r="V632" s="168">
        <f t="shared" ca="1" si="246"/>
        <v>0</v>
      </c>
      <c r="W632" s="168">
        <f t="shared" ca="1" si="247"/>
        <v>0.3</v>
      </c>
      <c r="X632" s="165">
        <f t="shared" si="240"/>
        <v>27</v>
      </c>
      <c r="Y632" s="165" t="str">
        <f t="shared" ca="1" si="248"/>
        <v>Dillon Barritt, 20 - Pine Bluffs   3/2/2018</v>
      </c>
      <c r="Z632" s="165" t="str">
        <f t="shared" ca="1" si="249"/>
        <v/>
      </c>
      <c r="AA632" s="225" t="str">
        <f>Season_Summary!$P$1</f>
        <v>2A BB</v>
      </c>
    </row>
    <row r="633" spans="1:27" x14ac:dyDescent="0.2">
      <c r="A633" s="165" t="str">
        <f t="shared" ca="1" si="241"/>
        <v>Dawson Butts, 14</v>
      </c>
      <c r="B633" s="165" t="str">
        <f>Roster!$B$1</f>
        <v>Upton</v>
      </c>
      <c r="C633" s="165" t="str">
        <f t="shared" ca="1" si="242"/>
        <v xml:space="preserve">Pine Bluffs  </v>
      </c>
      <c r="D633" s="175">
        <f t="shared" ca="1" si="243"/>
        <v>43161</v>
      </c>
      <c r="E633" s="165">
        <f t="shared" ca="1" si="225"/>
        <v>1</v>
      </c>
      <c r="F633" s="165">
        <f t="shared" ca="1" si="226"/>
        <v>0</v>
      </c>
      <c r="G633" s="165">
        <f t="shared" ca="1" si="227"/>
        <v>0</v>
      </c>
      <c r="H633" s="165">
        <f t="shared" ca="1" si="228"/>
        <v>1</v>
      </c>
      <c r="I633" s="165">
        <f t="shared" ca="1" si="229"/>
        <v>2</v>
      </c>
      <c r="J633" s="165">
        <f t="shared" ca="1" si="230"/>
        <v>1</v>
      </c>
      <c r="K633" s="165">
        <f t="shared" ca="1" si="231"/>
        <v>1</v>
      </c>
      <c r="L633" s="165">
        <f t="shared" ca="1" si="232"/>
        <v>1</v>
      </c>
      <c r="M633" s="165">
        <f t="shared" ca="1" si="233"/>
        <v>1</v>
      </c>
      <c r="N633" s="165">
        <f t="shared" ca="1" si="234"/>
        <v>1</v>
      </c>
      <c r="O633" s="165">
        <f t="shared" ca="1" si="235"/>
        <v>0</v>
      </c>
      <c r="P633" s="165">
        <f t="shared" ca="1" si="236"/>
        <v>0</v>
      </c>
      <c r="Q633" s="165">
        <f t="shared" ca="1" si="237"/>
        <v>1</v>
      </c>
      <c r="R633" s="165">
        <f t="shared" ca="1" si="238"/>
        <v>2</v>
      </c>
      <c r="S633" s="165">
        <f t="shared" ca="1" si="239"/>
        <v>3</v>
      </c>
      <c r="T633" s="168">
        <f t="shared" ca="1" si="244"/>
        <v>0</v>
      </c>
      <c r="U633" s="168">
        <f t="shared" ca="1" si="245"/>
        <v>0</v>
      </c>
      <c r="V633" s="168">
        <f t="shared" ca="1" si="246"/>
        <v>0</v>
      </c>
      <c r="W633" s="168">
        <f t="shared" ca="1" si="247"/>
        <v>0</v>
      </c>
      <c r="X633" s="165">
        <f t="shared" si="240"/>
        <v>27</v>
      </c>
      <c r="Y633" s="165" t="str">
        <f t="shared" ca="1" si="248"/>
        <v>Dawson Butts, 14 - Pine Bluffs   3/2/2018</v>
      </c>
      <c r="Z633" s="165" t="str">
        <f t="shared" ca="1" si="249"/>
        <v/>
      </c>
      <c r="AA633" s="225" t="str">
        <f>Season_Summary!$P$1</f>
        <v>2A BB</v>
      </c>
    </row>
    <row r="634" spans="1:27" x14ac:dyDescent="0.2">
      <c r="A634" s="165" t="str">
        <f t="shared" ca="1" si="241"/>
        <v>Jayden Caylor, 12</v>
      </c>
      <c r="B634" s="165" t="str">
        <f>Roster!$B$1</f>
        <v>Upton</v>
      </c>
      <c r="C634" s="165" t="str">
        <f t="shared" ca="1" si="242"/>
        <v xml:space="preserve">Pine Bluffs  </v>
      </c>
      <c r="D634" s="175">
        <f t="shared" ca="1" si="243"/>
        <v>43161</v>
      </c>
      <c r="E634" s="165">
        <f t="shared" ca="1" si="225"/>
        <v>1</v>
      </c>
      <c r="F634" s="165">
        <f t="shared" ca="1" si="226"/>
        <v>0</v>
      </c>
      <c r="G634" s="165">
        <f t="shared" ca="1" si="227"/>
        <v>2</v>
      </c>
      <c r="H634" s="165">
        <f t="shared" ca="1" si="228"/>
        <v>1</v>
      </c>
      <c r="I634" s="165">
        <f t="shared" ca="1" si="229"/>
        <v>2</v>
      </c>
      <c r="J634" s="165">
        <f t="shared" ca="1" si="230"/>
        <v>0</v>
      </c>
      <c r="K634" s="165">
        <f t="shared" ca="1" si="231"/>
        <v>1</v>
      </c>
      <c r="L634" s="165">
        <f t="shared" ca="1" si="232"/>
        <v>0</v>
      </c>
      <c r="M634" s="165">
        <f t="shared" ca="1" si="233"/>
        <v>3</v>
      </c>
      <c r="N634" s="165">
        <f t="shared" ca="1" si="234"/>
        <v>2</v>
      </c>
      <c r="O634" s="165">
        <f t="shared" ca="1" si="235"/>
        <v>1</v>
      </c>
      <c r="P634" s="165">
        <f t="shared" ca="1" si="236"/>
        <v>0</v>
      </c>
      <c r="Q634" s="165">
        <f t="shared" ca="1" si="237"/>
        <v>1</v>
      </c>
      <c r="R634" s="165">
        <f t="shared" ca="1" si="238"/>
        <v>4</v>
      </c>
      <c r="S634" s="165">
        <f t="shared" ca="1" si="239"/>
        <v>2</v>
      </c>
      <c r="T634" s="168">
        <f t="shared" ca="1" si="244"/>
        <v>0</v>
      </c>
      <c r="U634" s="168">
        <f t="shared" ca="1" si="245"/>
        <v>0</v>
      </c>
      <c r="V634" s="168">
        <f t="shared" ca="1" si="246"/>
        <v>0</v>
      </c>
      <c r="W634" s="168">
        <f t="shared" ca="1" si="247"/>
        <v>0</v>
      </c>
      <c r="X634" s="165">
        <f t="shared" si="240"/>
        <v>27</v>
      </c>
      <c r="Y634" s="165" t="str">
        <f t="shared" ca="1" si="248"/>
        <v>Jayden Caylor, 12 - Pine Bluffs   3/2/2018</v>
      </c>
      <c r="Z634" s="165" t="str">
        <f t="shared" ca="1" si="249"/>
        <v/>
      </c>
      <c r="AA634" s="225" t="str">
        <f>Season_Summary!$P$1</f>
        <v>2A BB</v>
      </c>
    </row>
    <row r="635" spans="1:27" x14ac:dyDescent="0.2">
      <c r="A635" s="165" t="str">
        <f t="shared" ca="1" si="241"/>
        <v>Clayton Louderback, 23</v>
      </c>
      <c r="B635" s="165" t="str">
        <f>Roster!$B$1</f>
        <v>Upton</v>
      </c>
      <c r="C635" s="165" t="str">
        <f t="shared" ca="1" si="242"/>
        <v xml:space="preserve">Pine Bluffs  </v>
      </c>
      <c r="D635" s="175">
        <f t="shared" ca="1" si="243"/>
        <v>43161</v>
      </c>
      <c r="E635" s="165">
        <f t="shared" ca="1" si="225"/>
        <v>1</v>
      </c>
      <c r="F635" s="165">
        <f t="shared" ca="1" si="226"/>
        <v>0</v>
      </c>
      <c r="G635" s="165">
        <f t="shared" ca="1" si="227"/>
        <v>2</v>
      </c>
      <c r="H635" s="165">
        <f t="shared" ca="1" si="228"/>
        <v>5</v>
      </c>
      <c r="I635" s="165">
        <f t="shared" ca="1" si="229"/>
        <v>15</v>
      </c>
      <c r="J635" s="165">
        <f t="shared" ca="1" si="230"/>
        <v>3</v>
      </c>
      <c r="K635" s="165">
        <f t="shared" ca="1" si="231"/>
        <v>4</v>
      </c>
      <c r="L635" s="165">
        <f t="shared" ca="1" si="232"/>
        <v>1</v>
      </c>
      <c r="M635" s="165">
        <f t="shared" ca="1" si="233"/>
        <v>6</v>
      </c>
      <c r="N635" s="165">
        <f t="shared" ca="1" si="234"/>
        <v>2</v>
      </c>
      <c r="O635" s="165">
        <f t="shared" ca="1" si="235"/>
        <v>1</v>
      </c>
      <c r="P635" s="165">
        <f t="shared" ca="1" si="236"/>
        <v>0</v>
      </c>
      <c r="Q635" s="165">
        <f t="shared" ca="1" si="237"/>
        <v>4</v>
      </c>
      <c r="R635" s="165">
        <f t="shared" ca="1" si="238"/>
        <v>4</v>
      </c>
      <c r="S635" s="165">
        <f t="shared" ca="1" si="239"/>
        <v>13</v>
      </c>
      <c r="T635" s="168">
        <f t="shared" ca="1" si="244"/>
        <v>0</v>
      </c>
      <c r="U635" s="168">
        <f t="shared" ca="1" si="245"/>
        <v>0.33333333333333331</v>
      </c>
      <c r="V635" s="168">
        <f t="shared" ca="1" si="246"/>
        <v>0</v>
      </c>
      <c r="W635" s="168">
        <f t="shared" ca="1" si="247"/>
        <v>0.29411764705882354</v>
      </c>
      <c r="X635" s="165">
        <f t="shared" si="240"/>
        <v>27</v>
      </c>
      <c r="Y635" s="165" t="str">
        <f t="shared" ca="1" si="248"/>
        <v>Clayton Louderback, 23 - Pine Bluffs   3/2/2018</v>
      </c>
      <c r="Z635" s="165" t="str">
        <f t="shared" ca="1" si="249"/>
        <v/>
      </c>
      <c r="AA635" s="225" t="str">
        <f>Season_Summary!$P$1</f>
        <v>2A BB</v>
      </c>
    </row>
    <row r="636" spans="1:27" x14ac:dyDescent="0.2">
      <c r="A636" s="165" t="str">
        <f t="shared" ca="1" si="241"/>
        <v>Jess Claycomb, 10</v>
      </c>
      <c r="B636" s="165" t="str">
        <f>Roster!$B$1</f>
        <v>Upton</v>
      </c>
      <c r="C636" s="165" t="str">
        <f t="shared" ca="1" si="242"/>
        <v xml:space="preserve">Pine Bluffs  </v>
      </c>
      <c r="D636" s="175">
        <f t="shared" ca="1" si="243"/>
        <v>43161</v>
      </c>
      <c r="E636" s="165">
        <f t="shared" ca="1" si="225"/>
        <v>1</v>
      </c>
      <c r="F636" s="165">
        <f t="shared" ca="1" si="226"/>
        <v>0</v>
      </c>
      <c r="G636" s="165">
        <f t="shared" ca="1" si="227"/>
        <v>1</v>
      </c>
      <c r="H636" s="165">
        <f t="shared" ca="1" si="228"/>
        <v>2</v>
      </c>
      <c r="I636" s="165">
        <f t="shared" ca="1" si="229"/>
        <v>2</v>
      </c>
      <c r="J636" s="165">
        <f t="shared" ca="1" si="230"/>
        <v>0</v>
      </c>
      <c r="K636" s="165">
        <f t="shared" ca="1" si="231"/>
        <v>0</v>
      </c>
      <c r="L636" s="165">
        <f t="shared" ca="1" si="232"/>
        <v>0</v>
      </c>
      <c r="M636" s="165">
        <f t="shared" ca="1" si="233"/>
        <v>1</v>
      </c>
      <c r="N636" s="165">
        <f t="shared" ca="1" si="234"/>
        <v>1</v>
      </c>
      <c r="O636" s="165">
        <f t="shared" ca="1" si="235"/>
        <v>1</v>
      </c>
      <c r="P636" s="165">
        <f t="shared" ca="1" si="236"/>
        <v>0</v>
      </c>
      <c r="Q636" s="165">
        <f t="shared" ca="1" si="237"/>
        <v>1</v>
      </c>
      <c r="R636" s="165">
        <f t="shared" ca="1" si="238"/>
        <v>3</v>
      </c>
      <c r="S636" s="165">
        <f t="shared" ca="1" si="239"/>
        <v>4</v>
      </c>
      <c r="T636" s="168">
        <f t="shared" ca="1" si="244"/>
        <v>0</v>
      </c>
      <c r="U636" s="168">
        <f t="shared" ca="1" si="245"/>
        <v>0</v>
      </c>
      <c r="V636" s="168">
        <f t="shared" ca="1" si="246"/>
        <v>0</v>
      </c>
      <c r="W636" s="168">
        <f t="shared" ca="1" si="247"/>
        <v>0</v>
      </c>
      <c r="X636" s="165">
        <f t="shared" si="240"/>
        <v>27</v>
      </c>
      <c r="Y636" s="165" t="str">
        <f t="shared" ca="1" si="248"/>
        <v>Jess Claycomb, 10 - Pine Bluffs   3/2/2018</v>
      </c>
      <c r="Z636" s="165" t="str">
        <f t="shared" ca="1" si="249"/>
        <v/>
      </c>
      <c r="AA636" s="225" t="str">
        <f>Season_Summary!$P$1</f>
        <v>2A BB</v>
      </c>
    </row>
    <row r="637" spans="1:27" x14ac:dyDescent="0.2">
      <c r="A637" s="165" t="str">
        <f t="shared" ca="1" si="241"/>
        <v>Maxx Cowger, 4</v>
      </c>
      <c r="B637" s="165" t="str">
        <f>Roster!$B$1</f>
        <v>Upton</v>
      </c>
      <c r="C637" s="165" t="str">
        <f t="shared" ca="1" si="242"/>
        <v xml:space="preserve">Pine Bluffs  </v>
      </c>
      <c r="D637" s="175">
        <f t="shared" ca="1" si="243"/>
        <v>43161</v>
      </c>
      <c r="E637" s="165">
        <f t="shared" ca="1" si="225"/>
        <v>0</v>
      </c>
      <c r="F637" s="165">
        <f t="shared" ca="1" si="226"/>
        <v>0</v>
      </c>
      <c r="G637" s="165">
        <f t="shared" ca="1" si="227"/>
        <v>0</v>
      </c>
      <c r="H637" s="165">
        <f t="shared" ca="1" si="228"/>
        <v>0</v>
      </c>
      <c r="I637" s="165">
        <f t="shared" ca="1" si="229"/>
        <v>0</v>
      </c>
      <c r="J637" s="165">
        <f t="shared" ca="1" si="230"/>
        <v>0</v>
      </c>
      <c r="K637" s="165">
        <f t="shared" ca="1" si="231"/>
        <v>0</v>
      </c>
      <c r="L637" s="165">
        <f t="shared" ca="1" si="232"/>
        <v>0</v>
      </c>
      <c r="M637" s="165">
        <f t="shared" ca="1" si="233"/>
        <v>0</v>
      </c>
      <c r="N637" s="165">
        <f t="shared" ca="1" si="234"/>
        <v>0</v>
      </c>
      <c r="O637" s="165">
        <f t="shared" ca="1" si="235"/>
        <v>0</v>
      </c>
      <c r="P637" s="165">
        <f t="shared" ca="1" si="236"/>
        <v>0</v>
      </c>
      <c r="Q637" s="165">
        <f t="shared" ca="1" si="237"/>
        <v>0</v>
      </c>
      <c r="R637" s="165">
        <f t="shared" ca="1" si="238"/>
        <v>0</v>
      </c>
      <c r="S637" s="165" t="str">
        <f t="shared" ca="1" si="239"/>
        <v/>
      </c>
      <c r="T637" s="168">
        <f t="shared" ca="1" si="244"/>
        <v>0</v>
      </c>
      <c r="U637" s="168">
        <f t="shared" ca="1" si="245"/>
        <v>0</v>
      </c>
      <c r="V637" s="168">
        <f t="shared" ca="1" si="246"/>
        <v>0</v>
      </c>
      <c r="W637" s="168">
        <f t="shared" ca="1" si="247"/>
        <v>0</v>
      </c>
      <c r="X637" s="165">
        <f t="shared" si="240"/>
        <v>27</v>
      </c>
      <c r="Y637" s="165" t="str">
        <f t="shared" ca="1" si="248"/>
        <v>Maxx Cowger, 4 - Pine Bluffs   3/2/2018</v>
      </c>
      <c r="Z637" s="165" t="str">
        <f t="shared" ca="1" si="249"/>
        <v/>
      </c>
      <c r="AA637" s="225" t="str">
        <f>Season_Summary!$P$1</f>
        <v>2A BB</v>
      </c>
    </row>
    <row r="638" spans="1:27" x14ac:dyDescent="0.2">
      <c r="A638" s="165" t="str">
        <f t="shared" ca="1" si="241"/>
        <v>Brayden Bruce, 22</v>
      </c>
      <c r="B638" s="165" t="str">
        <f>Roster!$B$1</f>
        <v>Upton</v>
      </c>
      <c r="C638" s="165" t="str">
        <f t="shared" ca="1" si="242"/>
        <v xml:space="preserve">Pine Bluffs  </v>
      </c>
      <c r="D638" s="175">
        <f t="shared" ca="1" si="243"/>
        <v>43161</v>
      </c>
      <c r="E638" s="165">
        <f t="shared" ca="1" si="225"/>
        <v>1</v>
      </c>
      <c r="F638" s="165">
        <f t="shared" ca="1" si="226"/>
        <v>0</v>
      </c>
      <c r="G638" s="165">
        <f t="shared" ca="1" si="227"/>
        <v>0</v>
      </c>
      <c r="H638" s="165">
        <f t="shared" ca="1" si="228"/>
        <v>0</v>
      </c>
      <c r="I638" s="165">
        <f t="shared" ca="1" si="229"/>
        <v>2</v>
      </c>
      <c r="J638" s="165">
        <f t="shared" ca="1" si="230"/>
        <v>0</v>
      </c>
      <c r="K638" s="165">
        <f t="shared" ca="1" si="231"/>
        <v>0</v>
      </c>
      <c r="L638" s="165">
        <f t="shared" ca="1" si="232"/>
        <v>1</v>
      </c>
      <c r="M638" s="165">
        <f t="shared" ca="1" si="233"/>
        <v>1</v>
      </c>
      <c r="N638" s="165">
        <f t="shared" ca="1" si="234"/>
        <v>2</v>
      </c>
      <c r="O638" s="165">
        <f t="shared" ca="1" si="235"/>
        <v>0</v>
      </c>
      <c r="P638" s="165">
        <f t="shared" ca="1" si="236"/>
        <v>0</v>
      </c>
      <c r="Q638" s="165">
        <f t="shared" ca="1" si="237"/>
        <v>2</v>
      </c>
      <c r="R638" s="165">
        <f t="shared" ca="1" si="238"/>
        <v>0</v>
      </c>
      <c r="S638" s="165" t="str">
        <f t="shared" ca="1" si="239"/>
        <v/>
      </c>
      <c r="T638" s="168">
        <f t="shared" ca="1" si="244"/>
        <v>0</v>
      </c>
      <c r="U638" s="168">
        <f t="shared" ca="1" si="245"/>
        <v>0</v>
      </c>
      <c r="V638" s="168">
        <f t="shared" ca="1" si="246"/>
        <v>0</v>
      </c>
      <c r="W638" s="168">
        <f t="shared" ca="1" si="247"/>
        <v>0</v>
      </c>
      <c r="X638" s="165">
        <f t="shared" si="240"/>
        <v>27</v>
      </c>
      <c r="Y638" s="165" t="str">
        <f t="shared" ca="1" si="248"/>
        <v>Brayden Bruce, 22 - Pine Bluffs   3/2/2018</v>
      </c>
      <c r="Z638" s="165" t="str">
        <f t="shared" ca="1" si="249"/>
        <v/>
      </c>
      <c r="AA638" s="225" t="str">
        <f>Season_Summary!$P$1</f>
        <v>2A BB</v>
      </c>
    </row>
    <row r="639" spans="1:27" x14ac:dyDescent="0.2">
      <c r="A639" s="165" t="str">
        <f t="shared" ca="1" si="241"/>
        <v>Jo Bishop, 30</v>
      </c>
      <c r="B639" s="165" t="str">
        <f>Roster!$B$1</f>
        <v>Upton</v>
      </c>
      <c r="C639" s="165" t="str">
        <f t="shared" ca="1" si="242"/>
        <v xml:space="preserve">Pine Bluffs  </v>
      </c>
      <c r="D639" s="175">
        <f t="shared" ca="1" si="243"/>
        <v>43161</v>
      </c>
      <c r="E639" s="165">
        <f t="shared" ca="1" si="225"/>
        <v>0</v>
      </c>
      <c r="F639" s="165">
        <f t="shared" ca="1" si="226"/>
        <v>0</v>
      </c>
      <c r="G639" s="165">
        <f t="shared" ca="1" si="227"/>
        <v>0</v>
      </c>
      <c r="H639" s="165">
        <f t="shared" ca="1" si="228"/>
        <v>0</v>
      </c>
      <c r="I639" s="165">
        <f t="shared" ca="1" si="229"/>
        <v>0</v>
      </c>
      <c r="J639" s="165">
        <f t="shared" ca="1" si="230"/>
        <v>0</v>
      </c>
      <c r="K639" s="165">
        <f t="shared" ca="1" si="231"/>
        <v>0</v>
      </c>
      <c r="L639" s="165">
        <f t="shared" ca="1" si="232"/>
        <v>0</v>
      </c>
      <c r="M639" s="165">
        <f t="shared" ca="1" si="233"/>
        <v>0</v>
      </c>
      <c r="N639" s="165">
        <f t="shared" ca="1" si="234"/>
        <v>0</v>
      </c>
      <c r="O639" s="165">
        <f t="shared" ca="1" si="235"/>
        <v>0</v>
      </c>
      <c r="P639" s="165">
        <f t="shared" ca="1" si="236"/>
        <v>0</v>
      </c>
      <c r="Q639" s="165">
        <f t="shared" ca="1" si="237"/>
        <v>0</v>
      </c>
      <c r="R639" s="165">
        <f t="shared" ca="1" si="238"/>
        <v>0</v>
      </c>
      <c r="S639" s="165" t="str">
        <f t="shared" ca="1" si="239"/>
        <v/>
      </c>
      <c r="T639" s="168">
        <f t="shared" ca="1" si="244"/>
        <v>0</v>
      </c>
      <c r="U639" s="168">
        <f t="shared" ca="1" si="245"/>
        <v>0</v>
      </c>
      <c r="V639" s="168">
        <f t="shared" ca="1" si="246"/>
        <v>0</v>
      </c>
      <c r="W639" s="168">
        <f t="shared" ca="1" si="247"/>
        <v>0</v>
      </c>
      <c r="X639" s="165">
        <f t="shared" si="240"/>
        <v>27</v>
      </c>
      <c r="Y639" s="165" t="str">
        <f t="shared" ca="1" si="248"/>
        <v>Jo Bishop, 30 - Pine Bluffs   3/2/2018</v>
      </c>
      <c r="Z639" s="165" t="str">
        <f t="shared" ca="1" si="249"/>
        <v/>
      </c>
      <c r="AA639" s="225" t="str">
        <f>Season_Summary!$P$1</f>
        <v>2A BB</v>
      </c>
    </row>
    <row r="640" spans="1:27" x14ac:dyDescent="0.2">
      <c r="A640" s="165" t="str">
        <f t="shared" ca="1" si="241"/>
        <v>Nolan Turner, 33</v>
      </c>
      <c r="B640" s="165" t="str">
        <f>Roster!$B$1</f>
        <v>Upton</v>
      </c>
      <c r="C640" s="165" t="str">
        <f t="shared" ca="1" si="242"/>
        <v xml:space="preserve">Pine Bluffs  </v>
      </c>
      <c r="D640" s="175">
        <f t="shared" ca="1" si="243"/>
        <v>43161</v>
      </c>
      <c r="E640" s="165">
        <f t="shared" ca="1" si="225"/>
        <v>0</v>
      </c>
      <c r="F640" s="165">
        <f t="shared" ca="1" si="226"/>
        <v>0</v>
      </c>
      <c r="G640" s="165">
        <f t="shared" ca="1" si="227"/>
        <v>0</v>
      </c>
      <c r="H640" s="165">
        <f t="shared" ca="1" si="228"/>
        <v>0</v>
      </c>
      <c r="I640" s="165">
        <f t="shared" ca="1" si="229"/>
        <v>0</v>
      </c>
      <c r="J640" s="165">
        <f t="shared" ca="1" si="230"/>
        <v>0</v>
      </c>
      <c r="K640" s="165">
        <f t="shared" ca="1" si="231"/>
        <v>0</v>
      </c>
      <c r="L640" s="165">
        <f t="shared" ca="1" si="232"/>
        <v>0</v>
      </c>
      <c r="M640" s="165">
        <f t="shared" ca="1" si="233"/>
        <v>0</v>
      </c>
      <c r="N640" s="165">
        <f t="shared" ca="1" si="234"/>
        <v>0</v>
      </c>
      <c r="O640" s="165">
        <f t="shared" ca="1" si="235"/>
        <v>0</v>
      </c>
      <c r="P640" s="165">
        <f t="shared" ca="1" si="236"/>
        <v>0</v>
      </c>
      <c r="Q640" s="165">
        <f t="shared" ca="1" si="237"/>
        <v>0</v>
      </c>
      <c r="R640" s="165">
        <f t="shared" ca="1" si="238"/>
        <v>0</v>
      </c>
      <c r="S640" s="165" t="str">
        <f t="shared" ca="1" si="239"/>
        <v/>
      </c>
      <c r="T640" s="168">
        <f t="shared" ca="1" si="244"/>
        <v>0</v>
      </c>
      <c r="U640" s="168">
        <f t="shared" ca="1" si="245"/>
        <v>0</v>
      </c>
      <c r="V640" s="168">
        <f t="shared" ca="1" si="246"/>
        <v>0</v>
      </c>
      <c r="W640" s="168">
        <f t="shared" ca="1" si="247"/>
        <v>0</v>
      </c>
      <c r="X640" s="165">
        <f t="shared" si="240"/>
        <v>27</v>
      </c>
      <c r="Y640" s="165" t="str">
        <f t="shared" ca="1" si="248"/>
        <v>Nolan Turner, 33 - Pine Bluffs   3/2/2018</v>
      </c>
      <c r="Z640" s="165" t="str">
        <f t="shared" ca="1" si="249"/>
        <v/>
      </c>
      <c r="AA640" s="225" t="str">
        <f>Season_Summary!$P$1</f>
        <v>2A BB</v>
      </c>
    </row>
    <row r="641" spans="1:27" x14ac:dyDescent="0.2">
      <c r="A641" s="165" t="str">
        <f t="shared" ca="1" si="241"/>
        <v>Robert Crawford, 32</v>
      </c>
      <c r="B641" s="165" t="str">
        <f>Roster!$B$1</f>
        <v>Upton</v>
      </c>
      <c r="C641" s="165" t="str">
        <f t="shared" ca="1" si="242"/>
        <v xml:space="preserve">Pine Bluffs  </v>
      </c>
      <c r="D641" s="175">
        <f t="shared" ca="1" si="243"/>
        <v>43161</v>
      </c>
      <c r="E641" s="165">
        <f t="shared" ca="1" si="225"/>
        <v>0</v>
      </c>
      <c r="F641" s="165">
        <f t="shared" ca="1" si="226"/>
        <v>0</v>
      </c>
      <c r="G641" s="165">
        <f t="shared" ca="1" si="227"/>
        <v>0</v>
      </c>
      <c r="H641" s="165">
        <f t="shared" ca="1" si="228"/>
        <v>0</v>
      </c>
      <c r="I641" s="165">
        <f t="shared" ca="1" si="229"/>
        <v>0</v>
      </c>
      <c r="J641" s="165">
        <f t="shared" ca="1" si="230"/>
        <v>0</v>
      </c>
      <c r="K641" s="165">
        <f t="shared" ca="1" si="231"/>
        <v>0</v>
      </c>
      <c r="L641" s="165">
        <f t="shared" ca="1" si="232"/>
        <v>0</v>
      </c>
      <c r="M641" s="165">
        <f t="shared" ca="1" si="233"/>
        <v>0</v>
      </c>
      <c r="N641" s="165">
        <f t="shared" ca="1" si="234"/>
        <v>0</v>
      </c>
      <c r="O641" s="165">
        <f t="shared" ca="1" si="235"/>
        <v>0</v>
      </c>
      <c r="P641" s="165">
        <f t="shared" ca="1" si="236"/>
        <v>0</v>
      </c>
      <c r="Q641" s="165">
        <f t="shared" ca="1" si="237"/>
        <v>0</v>
      </c>
      <c r="R641" s="165">
        <f t="shared" ca="1" si="238"/>
        <v>0</v>
      </c>
      <c r="S641" s="165" t="str">
        <f t="shared" ca="1" si="239"/>
        <v/>
      </c>
      <c r="T641" s="168">
        <f t="shared" ca="1" si="244"/>
        <v>0</v>
      </c>
      <c r="U641" s="168">
        <f t="shared" ca="1" si="245"/>
        <v>0</v>
      </c>
      <c r="V641" s="168">
        <f t="shared" ca="1" si="246"/>
        <v>0</v>
      </c>
      <c r="W641" s="168">
        <f t="shared" ca="1" si="247"/>
        <v>0</v>
      </c>
      <c r="X641" s="165">
        <f t="shared" si="240"/>
        <v>27</v>
      </c>
      <c r="Y641" s="165" t="str">
        <f t="shared" ca="1" si="248"/>
        <v>Robert Crawford, 32 - Pine Bluffs   3/2/2018</v>
      </c>
      <c r="Z641" s="165" t="str">
        <f t="shared" ca="1" si="249"/>
        <v/>
      </c>
      <c r="AA641" s="225" t="str">
        <f>Season_Summary!$P$1</f>
        <v>2A BB</v>
      </c>
    </row>
    <row r="642" spans="1:27" x14ac:dyDescent="0.2">
      <c r="A642" s="165" t="str">
        <f t="shared" ca="1" si="241"/>
        <v>Jace Bruce, 40</v>
      </c>
      <c r="B642" s="165" t="str">
        <f>Roster!$B$1</f>
        <v>Upton</v>
      </c>
      <c r="C642" s="165" t="str">
        <f t="shared" ca="1" si="242"/>
        <v xml:space="preserve">Pine Bluffs  </v>
      </c>
      <c r="D642" s="175">
        <f t="shared" ca="1" si="243"/>
        <v>43161</v>
      </c>
      <c r="E642" s="165">
        <f t="shared" ca="1" si="225"/>
        <v>0</v>
      </c>
      <c r="F642" s="165">
        <f t="shared" ca="1" si="226"/>
        <v>0</v>
      </c>
      <c r="G642" s="165">
        <f t="shared" ca="1" si="227"/>
        <v>0</v>
      </c>
      <c r="H642" s="165">
        <f t="shared" ca="1" si="228"/>
        <v>0</v>
      </c>
      <c r="I642" s="165">
        <f t="shared" ca="1" si="229"/>
        <v>0</v>
      </c>
      <c r="J642" s="165">
        <f t="shared" ca="1" si="230"/>
        <v>0</v>
      </c>
      <c r="K642" s="165">
        <f t="shared" ca="1" si="231"/>
        <v>0</v>
      </c>
      <c r="L642" s="165">
        <f t="shared" ca="1" si="232"/>
        <v>0</v>
      </c>
      <c r="M642" s="165">
        <f t="shared" ca="1" si="233"/>
        <v>0</v>
      </c>
      <c r="N642" s="165">
        <f t="shared" ca="1" si="234"/>
        <v>0</v>
      </c>
      <c r="O642" s="165">
        <f t="shared" ca="1" si="235"/>
        <v>0</v>
      </c>
      <c r="P642" s="165">
        <f t="shared" ca="1" si="236"/>
        <v>0</v>
      </c>
      <c r="Q642" s="165">
        <f t="shared" ca="1" si="237"/>
        <v>0</v>
      </c>
      <c r="R642" s="165">
        <f t="shared" ca="1" si="238"/>
        <v>0</v>
      </c>
      <c r="S642" s="165" t="str">
        <f t="shared" ca="1" si="239"/>
        <v/>
      </c>
      <c r="T642" s="168">
        <f t="shared" ca="1" si="244"/>
        <v>0</v>
      </c>
      <c r="U642" s="168">
        <f t="shared" ca="1" si="245"/>
        <v>0</v>
      </c>
      <c r="V642" s="168">
        <f t="shared" ca="1" si="246"/>
        <v>0</v>
      </c>
      <c r="W642" s="168">
        <f t="shared" ca="1" si="247"/>
        <v>0</v>
      </c>
      <c r="X642" s="165">
        <f t="shared" si="240"/>
        <v>27</v>
      </c>
      <c r="Y642" s="165" t="str">
        <f t="shared" ca="1" si="248"/>
        <v>Jace Bruce, 40 - Pine Bluffs   3/2/2018</v>
      </c>
      <c r="Z642" s="165" t="str">
        <f t="shared" ca="1" si="249"/>
        <v/>
      </c>
      <c r="AA642" s="225" t="str">
        <f>Season_Summary!$P$1</f>
        <v>2A BB</v>
      </c>
    </row>
    <row r="643" spans="1:27" x14ac:dyDescent="0.2">
      <c r="A643" s="165" t="str">
        <f t="shared" ca="1" si="241"/>
        <v>Ethan Mills, 2</v>
      </c>
      <c r="B643" s="165" t="str">
        <f>Roster!$B$1</f>
        <v>Upton</v>
      </c>
      <c r="C643" s="165" t="str">
        <f t="shared" ca="1" si="242"/>
        <v xml:space="preserve">Pine Bluffs  </v>
      </c>
      <c r="D643" s="175">
        <f t="shared" ca="1" si="243"/>
        <v>43161</v>
      </c>
      <c r="E643" s="165">
        <f t="shared" ca="1" si="225"/>
        <v>0</v>
      </c>
      <c r="F643" s="165">
        <f t="shared" ca="1" si="226"/>
        <v>0</v>
      </c>
      <c r="G643" s="165">
        <f t="shared" ca="1" si="227"/>
        <v>0</v>
      </c>
      <c r="H643" s="165">
        <f t="shared" ca="1" si="228"/>
        <v>0</v>
      </c>
      <c r="I643" s="165">
        <f t="shared" ca="1" si="229"/>
        <v>0</v>
      </c>
      <c r="J643" s="165">
        <f t="shared" ca="1" si="230"/>
        <v>0</v>
      </c>
      <c r="K643" s="165">
        <f t="shared" ca="1" si="231"/>
        <v>0</v>
      </c>
      <c r="L643" s="165">
        <f t="shared" ca="1" si="232"/>
        <v>0</v>
      </c>
      <c r="M643" s="165">
        <f t="shared" ca="1" si="233"/>
        <v>0</v>
      </c>
      <c r="N643" s="165">
        <f t="shared" ca="1" si="234"/>
        <v>0</v>
      </c>
      <c r="O643" s="165">
        <f t="shared" ca="1" si="235"/>
        <v>0</v>
      </c>
      <c r="P643" s="165">
        <f t="shared" ca="1" si="236"/>
        <v>0</v>
      </c>
      <c r="Q643" s="165">
        <f t="shared" ca="1" si="237"/>
        <v>0</v>
      </c>
      <c r="R643" s="165">
        <f t="shared" ca="1" si="238"/>
        <v>0</v>
      </c>
      <c r="S643" s="165" t="str">
        <f t="shared" ca="1" si="239"/>
        <v/>
      </c>
      <c r="T643" s="168">
        <f t="shared" ca="1" si="244"/>
        <v>0</v>
      </c>
      <c r="U643" s="168">
        <f t="shared" ca="1" si="245"/>
        <v>0</v>
      </c>
      <c r="V643" s="168">
        <f t="shared" ca="1" si="246"/>
        <v>0</v>
      </c>
      <c r="W643" s="168">
        <f t="shared" ca="1" si="247"/>
        <v>0</v>
      </c>
      <c r="X643" s="165">
        <f t="shared" si="240"/>
        <v>27</v>
      </c>
      <c r="Y643" s="165" t="str">
        <f t="shared" ca="1" si="248"/>
        <v>Ethan Mills, 2 - Pine Bluffs   3/2/2018</v>
      </c>
      <c r="Z643" s="165" t="str">
        <f t="shared" ca="1" si="249"/>
        <v/>
      </c>
      <c r="AA643" s="225" t="str">
        <f>Season_Summary!$P$1</f>
        <v>2A BB</v>
      </c>
    </row>
    <row r="644" spans="1:27" x14ac:dyDescent="0.2">
      <c r="A644" s="165" t="str">
        <f t="shared" ca="1" si="241"/>
        <v>Bridger Alishouse, 2</v>
      </c>
      <c r="B644" s="165" t="str">
        <f>Roster!$B$1</f>
        <v>Upton</v>
      </c>
      <c r="C644" s="165" t="str">
        <f t="shared" ca="1" si="242"/>
        <v xml:space="preserve">Pine Bluffs  </v>
      </c>
      <c r="D644" s="175">
        <f t="shared" ca="1" si="243"/>
        <v>43161</v>
      </c>
      <c r="E644" s="165">
        <f t="shared" ca="1" si="225"/>
        <v>0</v>
      </c>
      <c r="F644" s="165">
        <f t="shared" ca="1" si="226"/>
        <v>0</v>
      </c>
      <c r="G644" s="165">
        <f t="shared" ca="1" si="227"/>
        <v>0</v>
      </c>
      <c r="H644" s="165">
        <f t="shared" ca="1" si="228"/>
        <v>0</v>
      </c>
      <c r="I644" s="165">
        <f t="shared" ca="1" si="229"/>
        <v>0</v>
      </c>
      <c r="J644" s="165">
        <f t="shared" ca="1" si="230"/>
        <v>0</v>
      </c>
      <c r="K644" s="165">
        <f t="shared" ca="1" si="231"/>
        <v>0</v>
      </c>
      <c r="L644" s="165">
        <f t="shared" ca="1" si="232"/>
        <v>0</v>
      </c>
      <c r="M644" s="165">
        <f t="shared" ca="1" si="233"/>
        <v>0</v>
      </c>
      <c r="N644" s="165">
        <f t="shared" ca="1" si="234"/>
        <v>0</v>
      </c>
      <c r="O644" s="165">
        <f t="shared" ca="1" si="235"/>
        <v>0</v>
      </c>
      <c r="P644" s="165">
        <f t="shared" ca="1" si="236"/>
        <v>0</v>
      </c>
      <c r="Q644" s="165">
        <f t="shared" ca="1" si="237"/>
        <v>0</v>
      </c>
      <c r="R644" s="165">
        <f t="shared" ca="1" si="238"/>
        <v>0</v>
      </c>
      <c r="S644" s="165" t="str">
        <f t="shared" ca="1" si="239"/>
        <v/>
      </c>
      <c r="T644" s="168">
        <f t="shared" ca="1" si="244"/>
        <v>0</v>
      </c>
      <c r="U644" s="168">
        <f t="shared" ca="1" si="245"/>
        <v>0</v>
      </c>
      <c r="V644" s="168">
        <f t="shared" ca="1" si="246"/>
        <v>0</v>
      </c>
      <c r="W644" s="168">
        <f t="shared" ca="1" si="247"/>
        <v>0</v>
      </c>
      <c r="X644" s="165">
        <f t="shared" si="240"/>
        <v>27</v>
      </c>
      <c r="Y644" s="165" t="str">
        <f t="shared" ca="1" si="248"/>
        <v>Bridger Alishouse, 2 - Pine Bluffs   3/2/2018</v>
      </c>
      <c r="Z644" s="165" t="str">
        <f t="shared" ca="1" si="249"/>
        <v/>
      </c>
      <c r="AA644" s="225" t="str">
        <f>Season_Summary!$P$1</f>
        <v>2A BB</v>
      </c>
    </row>
    <row r="645" spans="1:27" x14ac:dyDescent="0.2">
      <c r="A645" s="165" t="str">
        <f t="shared" ca="1" si="241"/>
        <v>Landon Keever, 4</v>
      </c>
      <c r="B645" s="165" t="str">
        <f>Roster!$B$1</f>
        <v>Upton</v>
      </c>
      <c r="C645" s="165" t="str">
        <f t="shared" ca="1" si="242"/>
        <v xml:space="preserve">Pine Bluffs  </v>
      </c>
      <c r="D645" s="175">
        <f t="shared" ca="1" si="243"/>
        <v>43161</v>
      </c>
      <c r="E645" s="165">
        <f t="shared" ca="1" si="225"/>
        <v>0</v>
      </c>
      <c r="F645" s="165">
        <f t="shared" ca="1" si="226"/>
        <v>0</v>
      </c>
      <c r="G645" s="165">
        <f t="shared" ca="1" si="227"/>
        <v>0</v>
      </c>
      <c r="H645" s="165">
        <f t="shared" ca="1" si="228"/>
        <v>0</v>
      </c>
      <c r="I645" s="165">
        <f t="shared" ca="1" si="229"/>
        <v>0</v>
      </c>
      <c r="J645" s="165">
        <f t="shared" ca="1" si="230"/>
        <v>0</v>
      </c>
      <c r="K645" s="165">
        <f t="shared" ca="1" si="231"/>
        <v>0</v>
      </c>
      <c r="L645" s="165">
        <f t="shared" ca="1" si="232"/>
        <v>0</v>
      </c>
      <c r="M645" s="165">
        <f t="shared" ca="1" si="233"/>
        <v>0</v>
      </c>
      <c r="N645" s="165">
        <f t="shared" ca="1" si="234"/>
        <v>0</v>
      </c>
      <c r="O645" s="165">
        <f t="shared" ca="1" si="235"/>
        <v>0</v>
      </c>
      <c r="P645" s="165">
        <f t="shared" ca="1" si="236"/>
        <v>0</v>
      </c>
      <c r="Q645" s="165">
        <f t="shared" ca="1" si="237"/>
        <v>0</v>
      </c>
      <c r="R645" s="165">
        <f t="shared" ca="1" si="238"/>
        <v>0</v>
      </c>
      <c r="S645" s="165" t="str">
        <f t="shared" ca="1" si="239"/>
        <v/>
      </c>
      <c r="T645" s="168">
        <f t="shared" ca="1" si="244"/>
        <v>0</v>
      </c>
      <c r="U645" s="168">
        <f t="shared" ca="1" si="245"/>
        <v>0</v>
      </c>
      <c r="V645" s="168">
        <f t="shared" ca="1" si="246"/>
        <v>0</v>
      </c>
      <c r="W645" s="168">
        <f t="shared" ca="1" si="247"/>
        <v>0</v>
      </c>
      <c r="X645" s="165">
        <f t="shared" si="240"/>
        <v>27</v>
      </c>
      <c r="Y645" s="165" t="str">
        <f t="shared" ca="1" si="248"/>
        <v>Landon Keever, 4 - Pine Bluffs   3/2/2018</v>
      </c>
      <c r="Z645" s="165" t="str">
        <f t="shared" ca="1" si="249"/>
        <v/>
      </c>
      <c r="AA645" s="225" t="str">
        <f>Season_Summary!$P$1</f>
        <v>2A BB</v>
      </c>
    </row>
    <row r="646" spans="1:27" x14ac:dyDescent="0.2">
      <c r="A646" s="165" t="str">
        <f t="shared" ca="1" si="241"/>
        <v>DJ Till, 4</v>
      </c>
      <c r="B646" s="165" t="str">
        <f>Roster!$B$1</f>
        <v>Upton</v>
      </c>
      <c r="C646" s="165" t="str">
        <f t="shared" ca="1" si="242"/>
        <v xml:space="preserve">Pine Bluffs  </v>
      </c>
      <c r="D646" s="175">
        <f t="shared" ca="1" si="243"/>
        <v>43161</v>
      </c>
      <c r="E646" s="165">
        <f t="shared" ca="1" si="225"/>
        <v>0</v>
      </c>
      <c r="F646" s="165">
        <f t="shared" ca="1" si="226"/>
        <v>0</v>
      </c>
      <c r="G646" s="165">
        <f t="shared" ca="1" si="227"/>
        <v>0</v>
      </c>
      <c r="H646" s="165">
        <f t="shared" ca="1" si="228"/>
        <v>0</v>
      </c>
      <c r="I646" s="165">
        <f t="shared" ca="1" si="229"/>
        <v>0</v>
      </c>
      <c r="J646" s="165">
        <f t="shared" ca="1" si="230"/>
        <v>0</v>
      </c>
      <c r="K646" s="165">
        <f t="shared" ca="1" si="231"/>
        <v>0</v>
      </c>
      <c r="L646" s="165">
        <f t="shared" ca="1" si="232"/>
        <v>0</v>
      </c>
      <c r="M646" s="165">
        <f t="shared" ca="1" si="233"/>
        <v>0</v>
      </c>
      <c r="N646" s="165">
        <f t="shared" ca="1" si="234"/>
        <v>0</v>
      </c>
      <c r="O646" s="165">
        <f t="shared" ca="1" si="235"/>
        <v>0</v>
      </c>
      <c r="P646" s="165">
        <f t="shared" ca="1" si="236"/>
        <v>0</v>
      </c>
      <c r="Q646" s="165">
        <f t="shared" ca="1" si="237"/>
        <v>0</v>
      </c>
      <c r="R646" s="165">
        <f t="shared" ca="1" si="238"/>
        <v>0</v>
      </c>
      <c r="S646" s="165" t="str">
        <f t="shared" ca="1" si="239"/>
        <v/>
      </c>
      <c r="T646" s="168">
        <f t="shared" ca="1" si="244"/>
        <v>0</v>
      </c>
      <c r="U646" s="168">
        <f t="shared" ca="1" si="245"/>
        <v>0</v>
      </c>
      <c r="V646" s="168">
        <f t="shared" ca="1" si="246"/>
        <v>0</v>
      </c>
      <c r="W646" s="168">
        <f t="shared" ca="1" si="247"/>
        <v>0</v>
      </c>
      <c r="X646" s="165">
        <f t="shared" si="240"/>
        <v>27</v>
      </c>
      <c r="Y646" s="165" t="str">
        <f t="shared" ca="1" si="248"/>
        <v>DJ Till, 4 - Pine Bluffs   3/2/2018</v>
      </c>
      <c r="Z646" s="165" t="str">
        <f t="shared" ca="1" si="249"/>
        <v/>
      </c>
      <c r="AA646" s="225" t="str">
        <f>Season_Summary!$P$1</f>
        <v>2A BB</v>
      </c>
    </row>
    <row r="647" spans="1:27" x14ac:dyDescent="0.2">
      <c r="A647" s="165" t="str">
        <f t="shared" ca="1" si="241"/>
        <v xml:space="preserve">, </v>
      </c>
      <c r="B647" s="165" t="str">
        <f>Roster!$B$1</f>
        <v>Upton</v>
      </c>
      <c r="C647" s="165" t="str">
        <f t="shared" ca="1" si="242"/>
        <v xml:space="preserve">Pine Bluffs  </v>
      </c>
      <c r="D647" s="175">
        <f t="shared" ca="1" si="243"/>
        <v>43161</v>
      </c>
      <c r="E647" s="165">
        <f t="shared" ref="E647:E710" ca="1" si="250">INDIRECT("'game1 ("&amp;$X647&amp;")'!"&amp;ADDRESS(ROW(A$7)+MOD(ROW(A647)-7,24),COLUMN(C647)))</f>
        <v>0</v>
      </c>
      <c r="F647" s="165">
        <f t="shared" ref="F647:F710" ca="1" si="251">INDIRECT("'game1 ("&amp;$X647&amp;")'!"&amp;ADDRESS(ROW(B$7)+MOD(ROW(B647)-7,24),COLUMN(D647)))</f>
        <v>0</v>
      </c>
      <c r="G647" s="165">
        <f t="shared" ref="G647:G710" ca="1" si="252">INDIRECT("'game1 ("&amp;$X647&amp;")'!"&amp;ADDRESS(ROW(C$7)+MOD(ROW(C647)-7,24),COLUMN(E647)))</f>
        <v>0</v>
      </c>
      <c r="H647" s="165">
        <f t="shared" ref="H647:H710" ca="1" si="253">INDIRECT("'game1 ("&amp;$X647&amp;")'!"&amp;ADDRESS(ROW(D$7)+MOD(ROW(D647)-7,24),COLUMN(F647)))</f>
        <v>0</v>
      </c>
      <c r="I647" s="165">
        <f t="shared" ref="I647:I710" ca="1" si="254">INDIRECT("'game1 ("&amp;$X647&amp;")'!"&amp;ADDRESS(ROW(E$7)+MOD(ROW(E647)-7,24),COLUMN(G647)))</f>
        <v>0</v>
      </c>
      <c r="J647" s="165">
        <f t="shared" ref="J647:J710" ca="1" si="255">INDIRECT("'game1 ("&amp;$X647&amp;")'!"&amp;ADDRESS(ROW(F$7)+MOD(ROW(F647)-7,24),COLUMN(H647)))</f>
        <v>0</v>
      </c>
      <c r="K647" s="165">
        <f t="shared" ref="K647:K710" ca="1" si="256">INDIRECT("'game1 ("&amp;$X647&amp;")'!"&amp;ADDRESS(ROW(G$7)+MOD(ROW(G647)-7,24),COLUMN(I647)))</f>
        <v>0</v>
      </c>
      <c r="L647" s="165">
        <f t="shared" ref="L647:L710" ca="1" si="257">INDIRECT("'game1 ("&amp;$X647&amp;")'!"&amp;ADDRESS(ROW(H$7)+MOD(ROW(H647)-7,24),COLUMN(J647)))</f>
        <v>0</v>
      </c>
      <c r="M647" s="165">
        <f t="shared" ref="M647:M710" ca="1" si="258">INDIRECT("'game1 ("&amp;$X647&amp;")'!"&amp;ADDRESS(ROW(I$7)+MOD(ROW(I647)-7,24),COLUMN(K647)))</f>
        <v>0</v>
      </c>
      <c r="N647" s="165">
        <f t="shared" ref="N647:N710" ca="1" si="259">INDIRECT("'game1 ("&amp;$X647&amp;")'!"&amp;ADDRESS(ROW(J$7)+MOD(ROW(J647)-7,24),COLUMN(L647)))</f>
        <v>0</v>
      </c>
      <c r="O647" s="165">
        <f t="shared" ref="O647:O710" ca="1" si="260">INDIRECT("'game1 ("&amp;$X647&amp;")'!"&amp;ADDRESS(ROW(K$7)+MOD(ROW(K647)-7,24),COLUMN(M647)))</f>
        <v>0</v>
      </c>
      <c r="P647" s="165">
        <f t="shared" ref="P647:P710" ca="1" si="261">INDIRECT("'game1 ("&amp;$X647&amp;")'!"&amp;ADDRESS(ROW(L$7)+MOD(ROW(L647)-7,24),COLUMN(N647)))</f>
        <v>0</v>
      </c>
      <c r="Q647" s="165">
        <f t="shared" ref="Q647:Q710" ca="1" si="262">INDIRECT("'game1 ("&amp;$X647&amp;")'!"&amp;ADDRESS(ROW(M$7)+MOD(ROW(M647)-7,24),COLUMN(O647)))</f>
        <v>0</v>
      </c>
      <c r="R647" s="165">
        <f t="shared" ref="R647:R710" ca="1" si="263">INDIRECT("'game1 ("&amp;$X647&amp;")'!"&amp;ADDRESS(ROW(N$7)+MOD(ROW(N647)-7,24),COLUMN(P647)))</f>
        <v>0</v>
      </c>
      <c r="S647" s="165" t="str">
        <f t="shared" ref="S647:S710" ca="1" si="264">INDIRECT("'game1 ("&amp;$X647&amp;")'!"&amp;ADDRESS(ROW(O$7)+MOD(ROW(O647)-7,24),COLUMN(Q647)))</f>
        <v/>
      </c>
      <c r="T647" s="168">
        <f t="shared" ca="1" si="244"/>
        <v>0</v>
      </c>
      <c r="U647" s="168">
        <f t="shared" ca="1" si="245"/>
        <v>0</v>
      </c>
      <c r="V647" s="168">
        <f t="shared" ca="1" si="246"/>
        <v>0</v>
      </c>
      <c r="W647" s="168">
        <f t="shared" ca="1" si="247"/>
        <v>0</v>
      </c>
      <c r="X647" s="165">
        <f t="shared" ref="X647:X710" si="265">INT((ROW(A647)-7)/24)+1</f>
        <v>27</v>
      </c>
      <c r="Y647" s="165" t="str">
        <f t="shared" ca="1" si="248"/>
        <v>,  - Pine Bluffs   3/2/2018</v>
      </c>
      <c r="Z647" s="165" t="str">
        <f t="shared" ca="1" si="249"/>
        <v/>
      </c>
      <c r="AA647" s="225" t="str">
        <f>Season_Summary!$P$1</f>
        <v>2A BB</v>
      </c>
    </row>
    <row r="648" spans="1:27" x14ac:dyDescent="0.2">
      <c r="A648" s="165" t="str">
        <f t="shared" ref="A648:A711" ca="1" si="266">CONCATENATE(INDIRECT("Roster!B"&amp;ROW(A$7)+MOD(ROW(A648)-7,24)),", ",INDIRECT("Roster!a"&amp;ROW(A$7)+MOD(ROW(A648)-7,24)))</f>
        <v xml:space="preserve">, </v>
      </c>
      <c r="B648" s="165" t="str">
        <f>Roster!$B$1</f>
        <v>Upton</v>
      </c>
      <c r="C648" s="165" t="str">
        <f t="shared" ref="C648:C711" ca="1" si="267">INDIRECT("'game1 ("&amp;$X648&amp;")'!$C$2")</f>
        <v xml:space="preserve">Pine Bluffs  </v>
      </c>
      <c r="D648" s="175">
        <f t="shared" ref="D648:D711" ca="1" si="268">INDIRECT("'game1 ("&amp;$X648&amp;")'!$k$2")</f>
        <v>43161</v>
      </c>
      <c r="E648" s="165">
        <f t="shared" ca="1" si="250"/>
        <v>0</v>
      </c>
      <c r="F648" s="165">
        <f t="shared" ca="1" si="251"/>
        <v>0</v>
      </c>
      <c r="G648" s="165">
        <f t="shared" ca="1" si="252"/>
        <v>0</v>
      </c>
      <c r="H648" s="165">
        <f t="shared" ca="1" si="253"/>
        <v>0</v>
      </c>
      <c r="I648" s="165">
        <f t="shared" ca="1" si="254"/>
        <v>0</v>
      </c>
      <c r="J648" s="165">
        <f t="shared" ca="1" si="255"/>
        <v>0</v>
      </c>
      <c r="K648" s="165">
        <f t="shared" ca="1" si="256"/>
        <v>0</v>
      </c>
      <c r="L648" s="165">
        <f t="shared" ca="1" si="257"/>
        <v>0</v>
      </c>
      <c r="M648" s="165">
        <f t="shared" ca="1" si="258"/>
        <v>0</v>
      </c>
      <c r="N648" s="165">
        <f t="shared" ca="1" si="259"/>
        <v>0</v>
      </c>
      <c r="O648" s="165">
        <f t="shared" ca="1" si="260"/>
        <v>0</v>
      </c>
      <c r="P648" s="165">
        <f t="shared" ca="1" si="261"/>
        <v>0</v>
      </c>
      <c r="Q648" s="165">
        <f t="shared" ca="1" si="262"/>
        <v>0</v>
      </c>
      <c r="R648" s="165">
        <f t="shared" ca="1" si="263"/>
        <v>0</v>
      </c>
      <c r="S648" s="165" t="str">
        <f t="shared" ca="1" si="264"/>
        <v/>
      </c>
      <c r="T648" s="168">
        <f t="shared" ref="T648:T711" ca="1" si="269">IF(G648&lt;$D$2,0,INDIRECT("'game1 ("&amp;$X648&amp;")'!"&amp;ADDRESS(ROW(M$7)+MOD(ROW(M648)-7,24),COLUMN(R648))))</f>
        <v>0</v>
      </c>
      <c r="U648" s="168">
        <f t="shared" ref="U648:U711" ca="1" si="270">IF(I648&lt;$D$2,0,INDIRECT("'game1 ("&amp;$X648&amp;")'!"&amp;ADDRESS(ROW(N$7)+MOD(ROW(N648)-7,24),COLUMN(S648))))</f>
        <v>0</v>
      </c>
      <c r="V648" s="168">
        <f t="shared" ref="V648:V711" ca="1" si="271">IF(K648&lt;$D$2,0,INDIRECT("'game1 ("&amp;$X648&amp;")'!"&amp;ADDRESS(ROW(O$7)+MOD(ROW(O648)-7,24),COLUMN(T648))))</f>
        <v>0</v>
      </c>
      <c r="W648" s="168">
        <f t="shared" ref="W648:W711" ca="1" si="272">IF(G648+I648&lt;$D$2,0,INDIRECT("'game1 ("&amp;$X648&amp;")'!"&amp;ADDRESS(ROW(O$7)+MOD(ROW(O648)-7,24),COLUMN(U648))))</f>
        <v>0</v>
      </c>
      <c r="X648" s="165">
        <f t="shared" si="265"/>
        <v>27</v>
      </c>
      <c r="Y648" s="165" t="str">
        <f t="shared" ref="Y648:Y711" ca="1" si="273">CONCATENATE(A648," - ",C648," ",MONTH(D648),"/",DAY(D648),"/",YEAR(D648))</f>
        <v>,  - Pine Bluffs   3/2/2018</v>
      </c>
      <c r="Z648" s="165" t="str">
        <f t="shared" ref="Z648:Z711" ca="1" si="274">IFERROR(INDIRECT("'game1 ("&amp;$X648&amp;")'!$a$2"),"")</f>
        <v/>
      </c>
      <c r="AA648" s="225" t="str">
        <f>Season_Summary!$P$1</f>
        <v>2A BB</v>
      </c>
    </row>
    <row r="649" spans="1:27" x14ac:dyDescent="0.2">
      <c r="A649" s="165" t="str">
        <f t="shared" ca="1" si="266"/>
        <v xml:space="preserve">, </v>
      </c>
      <c r="B649" s="165" t="str">
        <f>Roster!$B$1</f>
        <v>Upton</v>
      </c>
      <c r="C649" s="165" t="str">
        <f t="shared" ca="1" si="267"/>
        <v xml:space="preserve">Pine Bluffs  </v>
      </c>
      <c r="D649" s="175">
        <f t="shared" ca="1" si="268"/>
        <v>43161</v>
      </c>
      <c r="E649" s="165">
        <f t="shared" ca="1" si="250"/>
        <v>0</v>
      </c>
      <c r="F649" s="165">
        <f t="shared" ca="1" si="251"/>
        <v>0</v>
      </c>
      <c r="G649" s="165">
        <f t="shared" ca="1" si="252"/>
        <v>0</v>
      </c>
      <c r="H649" s="165">
        <f t="shared" ca="1" si="253"/>
        <v>0</v>
      </c>
      <c r="I649" s="165">
        <f t="shared" ca="1" si="254"/>
        <v>0</v>
      </c>
      <c r="J649" s="165">
        <f t="shared" ca="1" si="255"/>
        <v>0</v>
      </c>
      <c r="K649" s="165">
        <f t="shared" ca="1" si="256"/>
        <v>0</v>
      </c>
      <c r="L649" s="165">
        <f t="shared" ca="1" si="257"/>
        <v>0</v>
      </c>
      <c r="M649" s="165">
        <f t="shared" ca="1" si="258"/>
        <v>0</v>
      </c>
      <c r="N649" s="165">
        <f t="shared" ca="1" si="259"/>
        <v>0</v>
      </c>
      <c r="O649" s="165">
        <f t="shared" ca="1" si="260"/>
        <v>0</v>
      </c>
      <c r="P649" s="165">
        <f t="shared" ca="1" si="261"/>
        <v>0</v>
      </c>
      <c r="Q649" s="165">
        <f t="shared" ca="1" si="262"/>
        <v>0</v>
      </c>
      <c r="R649" s="165">
        <f t="shared" ca="1" si="263"/>
        <v>0</v>
      </c>
      <c r="S649" s="165" t="str">
        <f t="shared" ca="1" si="264"/>
        <v/>
      </c>
      <c r="T649" s="168">
        <f t="shared" ca="1" si="269"/>
        <v>0</v>
      </c>
      <c r="U649" s="168">
        <f t="shared" ca="1" si="270"/>
        <v>0</v>
      </c>
      <c r="V649" s="168">
        <f t="shared" ca="1" si="271"/>
        <v>0</v>
      </c>
      <c r="W649" s="168">
        <f t="shared" ca="1" si="272"/>
        <v>0</v>
      </c>
      <c r="X649" s="165">
        <f t="shared" si="265"/>
        <v>27</v>
      </c>
      <c r="Y649" s="165" t="str">
        <f t="shared" ca="1" si="273"/>
        <v>,  - Pine Bluffs   3/2/2018</v>
      </c>
      <c r="Z649" s="165" t="str">
        <f t="shared" ca="1" si="274"/>
        <v/>
      </c>
      <c r="AA649" s="225" t="str">
        <f>Season_Summary!$P$1</f>
        <v>2A BB</v>
      </c>
    </row>
    <row r="650" spans="1:27" x14ac:dyDescent="0.2">
      <c r="A650" s="165" t="str">
        <f t="shared" ca="1" si="266"/>
        <v xml:space="preserve">, </v>
      </c>
      <c r="B650" s="165" t="str">
        <f>Roster!$B$1</f>
        <v>Upton</v>
      </c>
      <c r="C650" s="165" t="str">
        <f t="shared" ca="1" si="267"/>
        <v xml:space="preserve">Pine Bluffs  </v>
      </c>
      <c r="D650" s="175">
        <f t="shared" ca="1" si="268"/>
        <v>43161</v>
      </c>
      <c r="E650" s="165">
        <f t="shared" ca="1" si="250"/>
        <v>0</v>
      </c>
      <c r="F650" s="165">
        <f t="shared" ca="1" si="251"/>
        <v>0</v>
      </c>
      <c r="G650" s="165">
        <f t="shared" ca="1" si="252"/>
        <v>0</v>
      </c>
      <c r="H650" s="165">
        <f t="shared" ca="1" si="253"/>
        <v>0</v>
      </c>
      <c r="I650" s="165">
        <f t="shared" ca="1" si="254"/>
        <v>0</v>
      </c>
      <c r="J650" s="165">
        <f t="shared" ca="1" si="255"/>
        <v>0</v>
      </c>
      <c r="K650" s="165">
        <f t="shared" ca="1" si="256"/>
        <v>0</v>
      </c>
      <c r="L650" s="165">
        <f t="shared" ca="1" si="257"/>
        <v>0</v>
      </c>
      <c r="M650" s="165">
        <f t="shared" ca="1" si="258"/>
        <v>0</v>
      </c>
      <c r="N650" s="165">
        <f t="shared" ca="1" si="259"/>
        <v>0</v>
      </c>
      <c r="O650" s="165">
        <f t="shared" ca="1" si="260"/>
        <v>0</v>
      </c>
      <c r="P650" s="165">
        <f t="shared" ca="1" si="261"/>
        <v>0</v>
      </c>
      <c r="Q650" s="165">
        <f t="shared" ca="1" si="262"/>
        <v>0</v>
      </c>
      <c r="R650" s="165">
        <f t="shared" ca="1" si="263"/>
        <v>0</v>
      </c>
      <c r="S650" s="165" t="str">
        <f t="shared" ca="1" si="264"/>
        <v/>
      </c>
      <c r="T650" s="168">
        <f t="shared" ca="1" si="269"/>
        <v>0</v>
      </c>
      <c r="U650" s="168">
        <f t="shared" ca="1" si="270"/>
        <v>0</v>
      </c>
      <c r="V650" s="168">
        <f t="shared" ca="1" si="271"/>
        <v>0</v>
      </c>
      <c r="W650" s="168">
        <f t="shared" ca="1" si="272"/>
        <v>0</v>
      </c>
      <c r="X650" s="165">
        <f t="shared" si="265"/>
        <v>27</v>
      </c>
      <c r="Y650" s="165" t="str">
        <f t="shared" ca="1" si="273"/>
        <v>,  - Pine Bluffs   3/2/2018</v>
      </c>
      <c r="Z650" s="165" t="str">
        <f t="shared" ca="1" si="274"/>
        <v/>
      </c>
      <c r="AA650" s="225" t="str">
        <f>Season_Summary!$P$1</f>
        <v>2A BB</v>
      </c>
    </row>
    <row r="651" spans="1:27" x14ac:dyDescent="0.2">
      <c r="A651" s="165" t="str">
        <f t="shared" ca="1" si="266"/>
        <v xml:space="preserve">, </v>
      </c>
      <c r="B651" s="165" t="str">
        <f>Roster!$B$1</f>
        <v>Upton</v>
      </c>
      <c r="C651" s="165" t="str">
        <f t="shared" ca="1" si="267"/>
        <v xml:space="preserve">Pine Bluffs  </v>
      </c>
      <c r="D651" s="175">
        <f t="shared" ca="1" si="268"/>
        <v>43161</v>
      </c>
      <c r="E651" s="165">
        <f t="shared" ca="1" si="250"/>
        <v>0</v>
      </c>
      <c r="F651" s="165">
        <f t="shared" ca="1" si="251"/>
        <v>0</v>
      </c>
      <c r="G651" s="165">
        <f t="shared" ca="1" si="252"/>
        <v>0</v>
      </c>
      <c r="H651" s="165">
        <f t="shared" ca="1" si="253"/>
        <v>0</v>
      </c>
      <c r="I651" s="165">
        <f t="shared" ca="1" si="254"/>
        <v>0</v>
      </c>
      <c r="J651" s="165">
        <f t="shared" ca="1" si="255"/>
        <v>0</v>
      </c>
      <c r="K651" s="165">
        <f t="shared" ca="1" si="256"/>
        <v>0</v>
      </c>
      <c r="L651" s="165">
        <f t="shared" ca="1" si="257"/>
        <v>0</v>
      </c>
      <c r="M651" s="165">
        <f t="shared" ca="1" si="258"/>
        <v>0</v>
      </c>
      <c r="N651" s="165">
        <f t="shared" ca="1" si="259"/>
        <v>0</v>
      </c>
      <c r="O651" s="165">
        <f t="shared" ca="1" si="260"/>
        <v>0</v>
      </c>
      <c r="P651" s="165">
        <f t="shared" ca="1" si="261"/>
        <v>0</v>
      </c>
      <c r="Q651" s="165">
        <f t="shared" ca="1" si="262"/>
        <v>0</v>
      </c>
      <c r="R651" s="165">
        <f t="shared" ca="1" si="263"/>
        <v>0</v>
      </c>
      <c r="S651" s="165" t="str">
        <f t="shared" ca="1" si="264"/>
        <v/>
      </c>
      <c r="T651" s="168">
        <f t="shared" ca="1" si="269"/>
        <v>0</v>
      </c>
      <c r="U651" s="168">
        <f t="shared" ca="1" si="270"/>
        <v>0</v>
      </c>
      <c r="V651" s="168">
        <f t="shared" ca="1" si="271"/>
        <v>0</v>
      </c>
      <c r="W651" s="168">
        <f t="shared" ca="1" si="272"/>
        <v>0</v>
      </c>
      <c r="X651" s="165">
        <f t="shared" si="265"/>
        <v>27</v>
      </c>
      <c r="Y651" s="165" t="str">
        <f t="shared" ca="1" si="273"/>
        <v>,  - Pine Bluffs   3/2/2018</v>
      </c>
      <c r="Z651" s="165" t="str">
        <f t="shared" ca="1" si="274"/>
        <v/>
      </c>
      <c r="AA651" s="225" t="str">
        <f>Season_Summary!$P$1</f>
        <v>2A BB</v>
      </c>
    </row>
    <row r="652" spans="1:27" x14ac:dyDescent="0.2">
      <c r="A652" s="165" t="str">
        <f t="shared" ca="1" si="266"/>
        <v xml:space="preserve">, </v>
      </c>
      <c r="B652" s="165" t="str">
        <f>Roster!$B$1</f>
        <v>Upton</v>
      </c>
      <c r="C652" s="165" t="str">
        <f t="shared" ca="1" si="267"/>
        <v xml:space="preserve">Pine Bluffs  </v>
      </c>
      <c r="D652" s="175">
        <f t="shared" ca="1" si="268"/>
        <v>43161</v>
      </c>
      <c r="E652" s="165">
        <f t="shared" ca="1" si="250"/>
        <v>0</v>
      </c>
      <c r="F652" s="165">
        <f t="shared" ca="1" si="251"/>
        <v>0</v>
      </c>
      <c r="G652" s="165">
        <f t="shared" ca="1" si="252"/>
        <v>0</v>
      </c>
      <c r="H652" s="165">
        <f t="shared" ca="1" si="253"/>
        <v>0</v>
      </c>
      <c r="I652" s="165">
        <f t="shared" ca="1" si="254"/>
        <v>0</v>
      </c>
      <c r="J652" s="165">
        <f t="shared" ca="1" si="255"/>
        <v>0</v>
      </c>
      <c r="K652" s="165">
        <f t="shared" ca="1" si="256"/>
        <v>0</v>
      </c>
      <c r="L652" s="165">
        <f t="shared" ca="1" si="257"/>
        <v>0</v>
      </c>
      <c r="M652" s="165">
        <f t="shared" ca="1" si="258"/>
        <v>0</v>
      </c>
      <c r="N652" s="165">
        <f t="shared" ca="1" si="259"/>
        <v>0</v>
      </c>
      <c r="O652" s="165">
        <f t="shared" ca="1" si="260"/>
        <v>0</v>
      </c>
      <c r="P652" s="165">
        <f t="shared" ca="1" si="261"/>
        <v>0</v>
      </c>
      <c r="Q652" s="165">
        <f t="shared" ca="1" si="262"/>
        <v>0</v>
      </c>
      <c r="R652" s="165">
        <f t="shared" ca="1" si="263"/>
        <v>0</v>
      </c>
      <c r="S652" s="165" t="str">
        <f t="shared" ca="1" si="264"/>
        <v/>
      </c>
      <c r="T652" s="168">
        <f t="shared" ca="1" si="269"/>
        <v>0</v>
      </c>
      <c r="U652" s="168">
        <f t="shared" ca="1" si="270"/>
        <v>0</v>
      </c>
      <c r="V652" s="168">
        <f t="shared" ca="1" si="271"/>
        <v>0</v>
      </c>
      <c r="W652" s="168">
        <f t="shared" ca="1" si="272"/>
        <v>0</v>
      </c>
      <c r="X652" s="165">
        <f t="shared" si="265"/>
        <v>27</v>
      </c>
      <c r="Y652" s="165" t="str">
        <f t="shared" ca="1" si="273"/>
        <v>,  - Pine Bluffs   3/2/2018</v>
      </c>
      <c r="Z652" s="165" t="str">
        <f t="shared" ca="1" si="274"/>
        <v/>
      </c>
      <c r="AA652" s="225" t="str">
        <f>Season_Summary!$P$1</f>
        <v>2A BB</v>
      </c>
    </row>
    <row r="653" spans="1:27" x14ac:dyDescent="0.2">
      <c r="A653" s="165" t="str">
        <f t="shared" ca="1" si="266"/>
        <v xml:space="preserve">, </v>
      </c>
      <c r="B653" s="165" t="str">
        <f>Roster!$B$1</f>
        <v>Upton</v>
      </c>
      <c r="C653" s="165" t="str">
        <f t="shared" ca="1" si="267"/>
        <v xml:space="preserve">Pine Bluffs  </v>
      </c>
      <c r="D653" s="175">
        <f t="shared" ca="1" si="268"/>
        <v>43161</v>
      </c>
      <c r="E653" s="165">
        <f t="shared" ca="1" si="250"/>
        <v>0</v>
      </c>
      <c r="F653" s="165">
        <f t="shared" ca="1" si="251"/>
        <v>0</v>
      </c>
      <c r="G653" s="165">
        <f t="shared" ca="1" si="252"/>
        <v>0</v>
      </c>
      <c r="H653" s="165">
        <f t="shared" ca="1" si="253"/>
        <v>0</v>
      </c>
      <c r="I653" s="165">
        <f t="shared" ca="1" si="254"/>
        <v>0</v>
      </c>
      <c r="J653" s="165">
        <f t="shared" ca="1" si="255"/>
        <v>0</v>
      </c>
      <c r="K653" s="165">
        <f t="shared" ca="1" si="256"/>
        <v>0</v>
      </c>
      <c r="L653" s="165">
        <f t="shared" ca="1" si="257"/>
        <v>0</v>
      </c>
      <c r="M653" s="165">
        <f t="shared" ca="1" si="258"/>
        <v>0</v>
      </c>
      <c r="N653" s="165">
        <f t="shared" ca="1" si="259"/>
        <v>0</v>
      </c>
      <c r="O653" s="165">
        <f t="shared" ca="1" si="260"/>
        <v>0</v>
      </c>
      <c r="P653" s="165">
        <f t="shared" ca="1" si="261"/>
        <v>0</v>
      </c>
      <c r="Q653" s="165">
        <f t="shared" ca="1" si="262"/>
        <v>0</v>
      </c>
      <c r="R653" s="165">
        <f t="shared" ca="1" si="263"/>
        <v>0</v>
      </c>
      <c r="S653" s="165" t="str">
        <f t="shared" ca="1" si="264"/>
        <v/>
      </c>
      <c r="T653" s="168">
        <f t="shared" ca="1" si="269"/>
        <v>0</v>
      </c>
      <c r="U653" s="168">
        <f t="shared" ca="1" si="270"/>
        <v>0</v>
      </c>
      <c r="V653" s="168">
        <f t="shared" ca="1" si="271"/>
        <v>0</v>
      </c>
      <c r="W653" s="168">
        <f t="shared" ca="1" si="272"/>
        <v>0</v>
      </c>
      <c r="X653" s="165">
        <f t="shared" si="265"/>
        <v>27</v>
      </c>
      <c r="Y653" s="165" t="str">
        <f t="shared" ca="1" si="273"/>
        <v>,  - Pine Bluffs   3/2/2018</v>
      </c>
      <c r="Z653" s="165" t="str">
        <f t="shared" ca="1" si="274"/>
        <v/>
      </c>
      <c r="AA653" s="225" t="str">
        <f>Season_Summary!$P$1</f>
        <v>2A BB</v>
      </c>
    </row>
    <row r="654" spans="1:27" x14ac:dyDescent="0.2">
      <c r="A654" s="165" t="str">
        <f t="shared" ca="1" si="266"/>
        <v xml:space="preserve">Team, </v>
      </c>
      <c r="B654" s="165" t="str">
        <f>Roster!$B$1</f>
        <v>Upton</v>
      </c>
      <c r="C654" s="165" t="str">
        <f t="shared" ca="1" si="267"/>
        <v xml:space="preserve">Pine Bluffs  </v>
      </c>
      <c r="D654" s="175">
        <f t="shared" ca="1" si="268"/>
        <v>43161</v>
      </c>
      <c r="E654" s="165">
        <f t="shared" ca="1" si="250"/>
        <v>1</v>
      </c>
      <c r="F654" s="165">
        <f t="shared" ca="1" si="251"/>
        <v>0</v>
      </c>
      <c r="G654" s="165">
        <f t="shared" ca="1" si="252"/>
        <v>0</v>
      </c>
      <c r="H654" s="165">
        <f t="shared" ca="1" si="253"/>
        <v>0</v>
      </c>
      <c r="I654" s="165">
        <f t="shared" ca="1" si="254"/>
        <v>0</v>
      </c>
      <c r="J654" s="165">
        <f t="shared" ca="1" si="255"/>
        <v>0</v>
      </c>
      <c r="K654" s="165">
        <f t="shared" ca="1" si="256"/>
        <v>0</v>
      </c>
      <c r="L654" s="165">
        <f t="shared" ca="1" si="257"/>
        <v>0</v>
      </c>
      <c r="M654" s="165">
        <f t="shared" ca="1" si="258"/>
        <v>0</v>
      </c>
      <c r="N654" s="165">
        <f t="shared" ca="1" si="259"/>
        <v>0</v>
      </c>
      <c r="O654" s="165">
        <f t="shared" ca="1" si="260"/>
        <v>0</v>
      </c>
      <c r="P654" s="165">
        <f t="shared" ca="1" si="261"/>
        <v>0</v>
      </c>
      <c r="Q654" s="165">
        <f t="shared" ca="1" si="262"/>
        <v>0</v>
      </c>
      <c r="R654" s="165">
        <f t="shared" ca="1" si="263"/>
        <v>0</v>
      </c>
      <c r="S654" s="165" t="str">
        <f t="shared" ca="1" si="264"/>
        <v/>
      </c>
      <c r="T654" s="168">
        <f t="shared" ca="1" si="269"/>
        <v>0</v>
      </c>
      <c r="U654" s="168">
        <f t="shared" ca="1" si="270"/>
        <v>0</v>
      </c>
      <c r="V654" s="168">
        <f t="shared" ca="1" si="271"/>
        <v>0</v>
      </c>
      <c r="W654" s="168">
        <f t="shared" ca="1" si="272"/>
        <v>0</v>
      </c>
      <c r="X654" s="165">
        <f t="shared" si="265"/>
        <v>27</v>
      </c>
      <c r="Y654" s="165" t="str">
        <f t="shared" ca="1" si="273"/>
        <v>Team,  - Pine Bluffs   3/2/2018</v>
      </c>
      <c r="Z654" s="165" t="str">
        <f t="shared" ca="1" si="274"/>
        <v/>
      </c>
      <c r="AA654" s="225" t="str">
        <f>Season_Summary!$P$1</f>
        <v>2A BB</v>
      </c>
    </row>
    <row r="655" spans="1:27" x14ac:dyDescent="0.2">
      <c r="A655" s="165" t="str">
        <f t="shared" ca="1" si="266"/>
        <v>Payton Watt, 24</v>
      </c>
      <c r="B655" s="165" t="str">
        <f>Roster!$B$1</f>
        <v>Upton</v>
      </c>
      <c r="C655" s="165" t="str">
        <f t="shared" ca="1" si="267"/>
        <v>Rocky Mountain</v>
      </c>
      <c r="D655" s="175">
        <f t="shared" ca="1" si="268"/>
        <v>43162</v>
      </c>
      <c r="E655" s="165">
        <f t="shared" ca="1" si="250"/>
        <v>1</v>
      </c>
      <c r="F655" s="165">
        <f t="shared" ca="1" si="251"/>
        <v>3</v>
      </c>
      <c r="G655" s="165">
        <f t="shared" ca="1" si="252"/>
        <v>11</v>
      </c>
      <c r="H655" s="165">
        <f t="shared" ca="1" si="253"/>
        <v>6</v>
      </c>
      <c r="I655" s="165">
        <f t="shared" ca="1" si="254"/>
        <v>10</v>
      </c>
      <c r="J655" s="165">
        <f t="shared" ca="1" si="255"/>
        <v>2</v>
      </c>
      <c r="K655" s="165">
        <f t="shared" ca="1" si="256"/>
        <v>3</v>
      </c>
      <c r="L655" s="165">
        <f t="shared" ca="1" si="257"/>
        <v>1</v>
      </c>
      <c r="M655" s="165">
        <f t="shared" ca="1" si="258"/>
        <v>4</v>
      </c>
      <c r="N655" s="165">
        <f t="shared" ca="1" si="259"/>
        <v>2</v>
      </c>
      <c r="O655" s="165">
        <f t="shared" ca="1" si="260"/>
        <v>1</v>
      </c>
      <c r="P655" s="165">
        <f t="shared" ca="1" si="261"/>
        <v>1</v>
      </c>
      <c r="Q655" s="165">
        <f t="shared" ca="1" si="262"/>
        <v>3</v>
      </c>
      <c r="R655" s="165">
        <f t="shared" ca="1" si="263"/>
        <v>3</v>
      </c>
      <c r="S655" s="165">
        <f t="shared" ca="1" si="264"/>
        <v>23</v>
      </c>
      <c r="T655" s="168">
        <f t="shared" ca="1" si="269"/>
        <v>0.27272727272727271</v>
      </c>
      <c r="U655" s="168">
        <f t="shared" ca="1" si="270"/>
        <v>0.6</v>
      </c>
      <c r="V655" s="168">
        <f t="shared" ca="1" si="271"/>
        <v>0</v>
      </c>
      <c r="W655" s="168">
        <f t="shared" ca="1" si="272"/>
        <v>0.42857142857142855</v>
      </c>
      <c r="X655" s="165">
        <f t="shared" si="265"/>
        <v>28</v>
      </c>
      <c r="Y655" s="165" t="str">
        <f t="shared" ca="1" si="273"/>
        <v>Payton Watt, 24 - Rocky Mountain 3/3/2018</v>
      </c>
      <c r="Z655" s="165" t="str">
        <f t="shared" ca="1" si="274"/>
        <v/>
      </c>
      <c r="AA655" s="225" t="str">
        <f>Season_Summary!$P$1</f>
        <v>2A BB</v>
      </c>
    </row>
    <row r="656" spans="1:27" x14ac:dyDescent="0.2">
      <c r="A656" s="165" t="str">
        <f t="shared" ca="1" si="266"/>
        <v>Dillon Barritt, 20</v>
      </c>
      <c r="B656" s="165" t="str">
        <f>Roster!$B$1</f>
        <v>Upton</v>
      </c>
      <c r="C656" s="165" t="str">
        <f t="shared" ca="1" si="267"/>
        <v>Rocky Mountain</v>
      </c>
      <c r="D656" s="175">
        <f t="shared" ca="1" si="268"/>
        <v>43162</v>
      </c>
      <c r="E656" s="165">
        <f t="shared" ca="1" si="250"/>
        <v>1</v>
      </c>
      <c r="F656" s="165">
        <f t="shared" ca="1" si="251"/>
        <v>3</v>
      </c>
      <c r="G656" s="165">
        <f t="shared" ca="1" si="252"/>
        <v>10</v>
      </c>
      <c r="H656" s="165">
        <f t="shared" ca="1" si="253"/>
        <v>0</v>
      </c>
      <c r="I656" s="165">
        <f t="shared" ca="1" si="254"/>
        <v>0</v>
      </c>
      <c r="J656" s="165">
        <f t="shared" ca="1" si="255"/>
        <v>5</v>
      </c>
      <c r="K656" s="165">
        <f t="shared" ca="1" si="256"/>
        <v>6</v>
      </c>
      <c r="L656" s="165">
        <f t="shared" ca="1" si="257"/>
        <v>1</v>
      </c>
      <c r="M656" s="165">
        <f t="shared" ca="1" si="258"/>
        <v>1</v>
      </c>
      <c r="N656" s="165">
        <f t="shared" ca="1" si="259"/>
        <v>1</v>
      </c>
      <c r="O656" s="165">
        <f t="shared" ca="1" si="260"/>
        <v>3</v>
      </c>
      <c r="P656" s="165">
        <f t="shared" ca="1" si="261"/>
        <v>0</v>
      </c>
      <c r="Q656" s="165">
        <f t="shared" ca="1" si="262"/>
        <v>4</v>
      </c>
      <c r="R656" s="165">
        <f t="shared" ca="1" si="263"/>
        <v>1</v>
      </c>
      <c r="S656" s="165">
        <f t="shared" ca="1" si="264"/>
        <v>14</v>
      </c>
      <c r="T656" s="168">
        <f t="shared" ca="1" si="269"/>
        <v>0.3</v>
      </c>
      <c r="U656" s="168">
        <f t="shared" ca="1" si="270"/>
        <v>0</v>
      </c>
      <c r="V656" s="168">
        <f t="shared" ca="1" si="271"/>
        <v>0.83333333333333337</v>
      </c>
      <c r="W656" s="168">
        <f t="shared" ca="1" si="272"/>
        <v>0.3</v>
      </c>
      <c r="X656" s="165">
        <f t="shared" si="265"/>
        <v>28</v>
      </c>
      <c r="Y656" s="165" t="str">
        <f t="shared" ca="1" si="273"/>
        <v>Dillon Barritt, 20 - Rocky Mountain 3/3/2018</v>
      </c>
      <c r="Z656" s="165" t="str">
        <f t="shared" ca="1" si="274"/>
        <v/>
      </c>
      <c r="AA656" s="225" t="str">
        <f>Season_Summary!$P$1</f>
        <v>2A BB</v>
      </c>
    </row>
    <row r="657" spans="1:27" x14ac:dyDescent="0.2">
      <c r="A657" s="165" t="str">
        <f t="shared" ca="1" si="266"/>
        <v>Dawson Butts, 14</v>
      </c>
      <c r="B657" s="165" t="str">
        <f>Roster!$B$1</f>
        <v>Upton</v>
      </c>
      <c r="C657" s="165" t="str">
        <f t="shared" ca="1" si="267"/>
        <v>Rocky Mountain</v>
      </c>
      <c r="D657" s="175">
        <f t="shared" ca="1" si="268"/>
        <v>43162</v>
      </c>
      <c r="E657" s="165">
        <f t="shared" ca="1" si="250"/>
        <v>1</v>
      </c>
      <c r="F657" s="165">
        <f t="shared" ca="1" si="251"/>
        <v>0</v>
      </c>
      <c r="G657" s="165">
        <f t="shared" ca="1" si="252"/>
        <v>1</v>
      </c>
      <c r="H657" s="165">
        <f t="shared" ca="1" si="253"/>
        <v>1</v>
      </c>
      <c r="I657" s="165">
        <f t="shared" ca="1" si="254"/>
        <v>3</v>
      </c>
      <c r="J657" s="165">
        <f t="shared" ca="1" si="255"/>
        <v>0</v>
      </c>
      <c r="K657" s="165">
        <f t="shared" ca="1" si="256"/>
        <v>0</v>
      </c>
      <c r="L657" s="165">
        <f t="shared" ca="1" si="257"/>
        <v>3</v>
      </c>
      <c r="M657" s="165">
        <f t="shared" ca="1" si="258"/>
        <v>0</v>
      </c>
      <c r="N657" s="165">
        <f t="shared" ca="1" si="259"/>
        <v>2</v>
      </c>
      <c r="O657" s="165">
        <f t="shared" ca="1" si="260"/>
        <v>1</v>
      </c>
      <c r="P657" s="165">
        <f t="shared" ca="1" si="261"/>
        <v>0</v>
      </c>
      <c r="Q657" s="165">
        <f t="shared" ca="1" si="262"/>
        <v>0</v>
      </c>
      <c r="R657" s="165">
        <f t="shared" ca="1" si="263"/>
        <v>4</v>
      </c>
      <c r="S657" s="165">
        <f t="shared" ca="1" si="264"/>
        <v>2</v>
      </c>
      <c r="T657" s="168">
        <f t="shared" ca="1" si="269"/>
        <v>0</v>
      </c>
      <c r="U657" s="168">
        <f t="shared" ca="1" si="270"/>
        <v>0</v>
      </c>
      <c r="V657" s="168">
        <f t="shared" ca="1" si="271"/>
        <v>0</v>
      </c>
      <c r="W657" s="168">
        <f t="shared" ca="1" si="272"/>
        <v>0</v>
      </c>
      <c r="X657" s="165">
        <f t="shared" si="265"/>
        <v>28</v>
      </c>
      <c r="Y657" s="165" t="str">
        <f t="shared" ca="1" si="273"/>
        <v>Dawson Butts, 14 - Rocky Mountain 3/3/2018</v>
      </c>
      <c r="Z657" s="165" t="str">
        <f t="shared" ca="1" si="274"/>
        <v/>
      </c>
      <c r="AA657" s="225" t="str">
        <f>Season_Summary!$P$1</f>
        <v>2A BB</v>
      </c>
    </row>
    <row r="658" spans="1:27" x14ac:dyDescent="0.2">
      <c r="A658" s="165" t="str">
        <f t="shared" ca="1" si="266"/>
        <v>Jayden Caylor, 12</v>
      </c>
      <c r="B658" s="165" t="str">
        <f>Roster!$B$1</f>
        <v>Upton</v>
      </c>
      <c r="C658" s="165" t="str">
        <f t="shared" ca="1" si="267"/>
        <v>Rocky Mountain</v>
      </c>
      <c r="D658" s="175">
        <f t="shared" ca="1" si="268"/>
        <v>43162</v>
      </c>
      <c r="E658" s="165">
        <f t="shared" ca="1" si="250"/>
        <v>1</v>
      </c>
      <c r="F658" s="165">
        <f t="shared" ca="1" si="251"/>
        <v>0</v>
      </c>
      <c r="G658" s="165">
        <f t="shared" ca="1" si="252"/>
        <v>1</v>
      </c>
      <c r="H658" s="165">
        <f t="shared" ca="1" si="253"/>
        <v>0</v>
      </c>
      <c r="I658" s="165">
        <f t="shared" ca="1" si="254"/>
        <v>2</v>
      </c>
      <c r="J658" s="165">
        <f t="shared" ca="1" si="255"/>
        <v>1</v>
      </c>
      <c r="K658" s="165">
        <f t="shared" ca="1" si="256"/>
        <v>2</v>
      </c>
      <c r="L658" s="165">
        <f t="shared" ca="1" si="257"/>
        <v>5</v>
      </c>
      <c r="M658" s="165">
        <f t="shared" ca="1" si="258"/>
        <v>2</v>
      </c>
      <c r="N658" s="165">
        <f t="shared" ca="1" si="259"/>
        <v>2</v>
      </c>
      <c r="O658" s="165">
        <f t="shared" ca="1" si="260"/>
        <v>3</v>
      </c>
      <c r="P658" s="165">
        <f t="shared" ca="1" si="261"/>
        <v>0</v>
      </c>
      <c r="Q658" s="165">
        <f t="shared" ca="1" si="262"/>
        <v>4</v>
      </c>
      <c r="R658" s="165">
        <f t="shared" ca="1" si="263"/>
        <v>5</v>
      </c>
      <c r="S658" s="165">
        <f t="shared" ca="1" si="264"/>
        <v>1</v>
      </c>
      <c r="T658" s="168">
        <f t="shared" ca="1" si="269"/>
        <v>0</v>
      </c>
      <c r="U658" s="168">
        <f t="shared" ca="1" si="270"/>
        <v>0</v>
      </c>
      <c r="V658" s="168">
        <f t="shared" ca="1" si="271"/>
        <v>0</v>
      </c>
      <c r="W658" s="168">
        <f t="shared" ca="1" si="272"/>
        <v>0</v>
      </c>
      <c r="X658" s="165">
        <f t="shared" si="265"/>
        <v>28</v>
      </c>
      <c r="Y658" s="165" t="str">
        <f t="shared" ca="1" si="273"/>
        <v>Jayden Caylor, 12 - Rocky Mountain 3/3/2018</v>
      </c>
      <c r="Z658" s="165" t="str">
        <f t="shared" ca="1" si="274"/>
        <v/>
      </c>
      <c r="AA658" s="225" t="str">
        <f>Season_Summary!$P$1</f>
        <v>2A BB</v>
      </c>
    </row>
    <row r="659" spans="1:27" x14ac:dyDescent="0.2">
      <c r="A659" s="165" t="str">
        <f t="shared" ca="1" si="266"/>
        <v>Clayton Louderback, 23</v>
      </c>
      <c r="B659" s="165" t="str">
        <f>Roster!$B$1</f>
        <v>Upton</v>
      </c>
      <c r="C659" s="165" t="str">
        <f t="shared" ca="1" si="267"/>
        <v>Rocky Mountain</v>
      </c>
      <c r="D659" s="175">
        <f t="shared" ca="1" si="268"/>
        <v>43162</v>
      </c>
      <c r="E659" s="165">
        <f t="shared" ca="1" si="250"/>
        <v>1</v>
      </c>
      <c r="F659" s="165">
        <f t="shared" ca="1" si="251"/>
        <v>0</v>
      </c>
      <c r="G659" s="165">
        <f t="shared" ca="1" si="252"/>
        <v>4</v>
      </c>
      <c r="H659" s="165">
        <f t="shared" ca="1" si="253"/>
        <v>6</v>
      </c>
      <c r="I659" s="165">
        <f t="shared" ca="1" si="254"/>
        <v>13</v>
      </c>
      <c r="J659" s="165">
        <f t="shared" ca="1" si="255"/>
        <v>2</v>
      </c>
      <c r="K659" s="165">
        <f t="shared" ca="1" si="256"/>
        <v>8</v>
      </c>
      <c r="L659" s="165">
        <f t="shared" ca="1" si="257"/>
        <v>4</v>
      </c>
      <c r="M659" s="165">
        <f t="shared" ca="1" si="258"/>
        <v>6</v>
      </c>
      <c r="N659" s="165">
        <f t="shared" ca="1" si="259"/>
        <v>2</v>
      </c>
      <c r="O659" s="165">
        <f t="shared" ca="1" si="260"/>
        <v>3</v>
      </c>
      <c r="P659" s="165">
        <f t="shared" ca="1" si="261"/>
        <v>0</v>
      </c>
      <c r="Q659" s="165">
        <f t="shared" ca="1" si="262"/>
        <v>5</v>
      </c>
      <c r="R659" s="165">
        <f t="shared" ca="1" si="263"/>
        <v>2</v>
      </c>
      <c r="S659" s="165">
        <f t="shared" ca="1" si="264"/>
        <v>14</v>
      </c>
      <c r="T659" s="168">
        <f t="shared" ca="1" si="269"/>
        <v>0</v>
      </c>
      <c r="U659" s="168">
        <f t="shared" ca="1" si="270"/>
        <v>0.46153846153846156</v>
      </c>
      <c r="V659" s="168">
        <f t="shared" ca="1" si="271"/>
        <v>0.25</v>
      </c>
      <c r="W659" s="168">
        <f t="shared" ca="1" si="272"/>
        <v>0.35294117647058826</v>
      </c>
      <c r="X659" s="165">
        <f t="shared" si="265"/>
        <v>28</v>
      </c>
      <c r="Y659" s="165" t="str">
        <f t="shared" ca="1" si="273"/>
        <v>Clayton Louderback, 23 - Rocky Mountain 3/3/2018</v>
      </c>
      <c r="Z659" s="165" t="str">
        <f t="shared" ca="1" si="274"/>
        <v/>
      </c>
      <c r="AA659" s="225" t="str">
        <f>Season_Summary!$P$1</f>
        <v>2A BB</v>
      </c>
    </row>
    <row r="660" spans="1:27" x14ac:dyDescent="0.2">
      <c r="A660" s="165" t="str">
        <f t="shared" ca="1" si="266"/>
        <v>Jess Claycomb, 10</v>
      </c>
      <c r="B660" s="165" t="str">
        <f>Roster!$B$1</f>
        <v>Upton</v>
      </c>
      <c r="C660" s="165" t="str">
        <f t="shared" ca="1" si="267"/>
        <v>Rocky Mountain</v>
      </c>
      <c r="D660" s="175">
        <f t="shared" ca="1" si="268"/>
        <v>43162</v>
      </c>
      <c r="E660" s="165">
        <f t="shared" ca="1" si="250"/>
        <v>1</v>
      </c>
      <c r="F660" s="165">
        <f t="shared" ca="1" si="251"/>
        <v>0</v>
      </c>
      <c r="G660" s="165">
        <f t="shared" ca="1" si="252"/>
        <v>1</v>
      </c>
      <c r="H660" s="165">
        <f t="shared" ca="1" si="253"/>
        <v>0</v>
      </c>
      <c r="I660" s="165">
        <f t="shared" ca="1" si="254"/>
        <v>0</v>
      </c>
      <c r="J660" s="165">
        <f t="shared" ca="1" si="255"/>
        <v>2</v>
      </c>
      <c r="K660" s="165">
        <f t="shared" ca="1" si="256"/>
        <v>2</v>
      </c>
      <c r="L660" s="165">
        <f t="shared" ca="1" si="257"/>
        <v>2</v>
      </c>
      <c r="M660" s="165">
        <f t="shared" ca="1" si="258"/>
        <v>0</v>
      </c>
      <c r="N660" s="165">
        <f t="shared" ca="1" si="259"/>
        <v>0</v>
      </c>
      <c r="O660" s="165">
        <f t="shared" ca="1" si="260"/>
        <v>1</v>
      </c>
      <c r="P660" s="165">
        <f t="shared" ca="1" si="261"/>
        <v>0</v>
      </c>
      <c r="Q660" s="165">
        <f t="shared" ca="1" si="262"/>
        <v>0</v>
      </c>
      <c r="R660" s="165">
        <f t="shared" ca="1" si="263"/>
        <v>2</v>
      </c>
      <c r="S660" s="165">
        <f t="shared" ca="1" si="264"/>
        <v>2</v>
      </c>
      <c r="T660" s="168">
        <f t="shared" ca="1" si="269"/>
        <v>0</v>
      </c>
      <c r="U660" s="168">
        <f t="shared" ca="1" si="270"/>
        <v>0</v>
      </c>
      <c r="V660" s="168">
        <f t="shared" ca="1" si="271"/>
        <v>0</v>
      </c>
      <c r="W660" s="168">
        <f t="shared" ca="1" si="272"/>
        <v>0</v>
      </c>
      <c r="X660" s="165">
        <f t="shared" si="265"/>
        <v>28</v>
      </c>
      <c r="Y660" s="165" t="str">
        <f t="shared" ca="1" si="273"/>
        <v>Jess Claycomb, 10 - Rocky Mountain 3/3/2018</v>
      </c>
      <c r="Z660" s="165" t="str">
        <f t="shared" ca="1" si="274"/>
        <v/>
      </c>
      <c r="AA660" s="225" t="str">
        <f>Season_Summary!$P$1</f>
        <v>2A BB</v>
      </c>
    </row>
    <row r="661" spans="1:27" x14ac:dyDescent="0.2">
      <c r="A661" s="165" t="str">
        <f t="shared" ca="1" si="266"/>
        <v>Maxx Cowger, 4</v>
      </c>
      <c r="B661" s="165" t="str">
        <f>Roster!$B$1</f>
        <v>Upton</v>
      </c>
      <c r="C661" s="165" t="str">
        <f t="shared" ca="1" si="267"/>
        <v>Rocky Mountain</v>
      </c>
      <c r="D661" s="175">
        <f t="shared" ca="1" si="268"/>
        <v>43162</v>
      </c>
      <c r="E661" s="165">
        <f t="shared" ca="1" si="250"/>
        <v>0</v>
      </c>
      <c r="F661" s="165">
        <f t="shared" ca="1" si="251"/>
        <v>0</v>
      </c>
      <c r="G661" s="165">
        <f t="shared" ca="1" si="252"/>
        <v>0</v>
      </c>
      <c r="H661" s="165">
        <f t="shared" ca="1" si="253"/>
        <v>0</v>
      </c>
      <c r="I661" s="165">
        <f t="shared" ca="1" si="254"/>
        <v>0</v>
      </c>
      <c r="J661" s="165">
        <f t="shared" ca="1" si="255"/>
        <v>0</v>
      </c>
      <c r="K661" s="165">
        <f t="shared" ca="1" si="256"/>
        <v>0</v>
      </c>
      <c r="L661" s="165">
        <f t="shared" ca="1" si="257"/>
        <v>0</v>
      </c>
      <c r="M661" s="165">
        <f t="shared" ca="1" si="258"/>
        <v>0</v>
      </c>
      <c r="N661" s="165">
        <f t="shared" ca="1" si="259"/>
        <v>0</v>
      </c>
      <c r="O661" s="165">
        <f t="shared" ca="1" si="260"/>
        <v>0</v>
      </c>
      <c r="P661" s="165">
        <f t="shared" ca="1" si="261"/>
        <v>0</v>
      </c>
      <c r="Q661" s="165">
        <f t="shared" ca="1" si="262"/>
        <v>0</v>
      </c>
      <c r="R661" s="165">
        <f t="shared" ca="1" si="263"/>
        <v>0</v>
      </c>
      <c r="S661" s="165" t="str">
        <f t="shared" ca="1" si="264"/>
        <v/>
      </c>
      <c r="T661" s="168">
        <f t="shared" ca="1" si="269"/>
        <v>0</v>
      </c>
      <c r="U661" s="168">
        <f t="shared" ca="1" si="270"/>
        <v>0</v>
      </c>
      <c r="V661" s="168">
        <f t="shared" ca="1" si="271"/>
        <v>0</v>
      </c>
      <c r="W661" s="168">
        <f t="shared" ca="1" si="272"/>
        <v>0</v>
      </c>
      <c r="X661" s="165">
        <f t="shared" si="265"/>
        <v>28</v>
      </c>
      <c r="Y661" s="165" t="str">
        <f t="shared" ca="1" si="273"/>
        <v>Maxx Cowger, 4 - Rocky Mountain 3/3/2018</v>
      </c>
      <c r="Z661" s="165" t="str">
        <f t="shared" ca="1" si="274"/>
        <v/>
      </c>
      <c r="AA661" s="225" t="str">
        <f>Season_Summary!$P$1</f>
        <v>2A BB</v>
      </c>
    </row>
    <row r="662" spans="1:27" x14ac:dyDescent="0.2">
      <c r="A662" s="165" t="str">
        <f t="shared" ca="1" si="266"/>
        <v>Brayden Bruce, 22</v>
      </c>
      <c r="B662" s="165" t="str">
        <f>Roster!$B$1</f>
        <v>Upton</v>
      </c>
      <c r="C662" s="165" t="str">
        <f t="shared" ca="1" si="267"/>
        <v>Rocky Mountain</v>
      </c>
      <c r="D662" s="175">
        <f t="shared" ca="1" si="268"/>
        <v>43162</v>
      </c>
      <c r="E662" s="165">
        <f t="shared" ca="1" si="250"/>
        <v>1</v>
      </c>
      <c r="F662" s="165">
        <f t="shared" ca="1" si="251"/>
        <v>0</v>
      </c>
      <c r="G662" s="165">
        <f t="shared" ca="1" si="252"/>
        <v>1</v>
      </c>
      <c r="H662" s="165">
        <f t="shared" ca="1" si="253"/>
        <v>0</v>
      </c>
      <c r="I662" s="165">
        <f t="shared" ca="1" si="254"/>
        <v>1</v>
      </c>
      <c r="J662" s="165">
        <f t="shared" ca="1" si="255"/>
        <v>0</v>
      </c>
      <c r="K662" s="165">
        <f t="shared" ca="1" si="256"/>
        <v>2</v>
      </c>
      <c r="L662" s="165">
        <f t="shared" ca="1" si="257"/>
        <v>0</v>
      </c>
      <c r="M662" s="165">
        <f t="shared" ca="1" si="258"/>
        <v>0</v>
      </c>
      <c r="N662" s="165">
        <f t="shared" ca="1" si="259"/>
        <v>3</v>
      </c>
      <c r="O662" s="165">
        <f t="shared" ca="1" si="260"/>
        <v>2</v>
      </c>
      <c r="P662" s="165">
        <f t="shared" ca="1" si="261"/>
        <v>0</v>
      </c>
      <c r="Q662" s="165">
        <f t="shared" ca="1" si="262"/>
        <v>3</v>
      </c>
      <c r="R662" s="165">
        <f t="shared" ca="1" si="263"/>
        <v>0</v>
      </c>
      <c r="S662" s="165" t="str">
        <f t="shared" ca="1" si="264"/>
        <v/>
      </c>
      <c r="T662" s="168">
        <f t="shared" ca="1" si="269"/>
        <v>0</v>
      </c>
      <c r="U662" s="168">
        <f t="shared" ca="1" si="270"/>
        <v>0</v>
      </c>
      <c r="V662" s="168">
        <f t="shared" ca="1" si="271"/>
        <v>0</v>
      </c>
      <c r="W662" s="168">
        <f t="shared" ca="1" si="272"/>
        <v>0</v>
      </c>
      <c r="X662" s="165">
        <f t="shared" si="265"/>
        <v>28</v>
      </c>
      <c r="Y662" s="165" t="str">
        <f t="shared" ca="1" si="273"/>
        <v>Brayden Bruce, 22 - Rocky Mountain 3/3/2018</v>
      </c>
      <c r="Z662" s="165" t="str">
        <f t="shared" ca="1" si="274"/>
        <v/>
      </c>
      <c r="AA662" s="225" t="str">
        <f>Season_Summary!$P$1</f>
        <v>2A BB</v>
      </c>
    </row>
    <row r="663" spans="1:27" x14ac:dyDescent="0.2">
      <c r="A663" s="165" t="str">
        <f t="shared" ca="1" si="266"/>
        <v>Jo Bishop, 30</v>
      </c>
      <c r="B663" s="165" t="str">
        <f>Roster!$B$1</f>
        <v>Upton</v>
      </c>
      <c r="C663" s="165" t="str">
        <f t="shared" ca="1" si="267"/>
        <v>Rocky Mountain</v>
      </c>
      <c r="D663" s="175">
        <f t="shared" ca="1" si="268"/>
        <v>43162</v>
      </c>
      <c r="E663" s="165">
        <f t="shared" ca="1" si="250"/>
        <v>0</v>
      </c>
      <c r="F663" s="165">
        <f t="shared" ca="1" si="251"/>
        <v>0</v>
      </c>
      <c r="G663" s="165">
        <f t="shared" ca="1" si="252"/>
        <v>0</v>
      </c>
      <c r="H663" s="165">
        <f t="shared" ca="1" si="253"/>
        <v>0</v>
      </c>
      <c r="I663" s="165">
        <f t="shared" ca="1" si="254"/>
        <v>0</v>
      </c>
      <c r="J663" s="165">
        <f t="shared" ca="1" si="255"/>
        <v>0</v>
      </c>
      <c r="K663" s="165">
        <f t="shared" ca="1" si="256"/>
        <v>0</v>
      </c>
      <c r="L663" s="165">
        <f t="shared" ca="1" si="257"/>
        <v>0</v>
      </c>
      <c r="M663" s="165">
        <f t="shared" ca="1" si="258"/>
        <v>0</v>
      </c>
      <c r="N663" s="165">
        <f t="shared" ca="1" si="259"/>
        <v>0</v>
      </c>
      <c r="O663" s="165">
        <f t="shared" ca="1" si="260"/>
        <v>0</v>
      </c>
      <c r="P663" s="165">
        <f t="shared" ca="1" si="261"/>
        <v>0</v>
      </c>
      <c r="Q663" s="165">
        <f t="shared" ca="1" si="262"/>
        <v>0</v>
      </c>
      <c r="R663" s="165">
        <f t="shared" ca="1" si="263"/>
        <v>0</v>
      </c>
      <c r="S663" s="165" t="str">
        <f t="shared" ca="1" si="264"/>
        <v/>
      </c>
      <c r="T663" s="168">
        <f t="shared" ca="1" si="269"/>
        <v>0</v>
      </c>
      <c r="U663" s="168">
        <f t="shared" ca="1" si="270"/>
        <v>0</v>
      </c>
      <c r="V663" s="168">
        <f t="shared" ca="1" si="271"/>
        <v>0</v>
      </c>
      <c r="W663" s="168">
        <f t="shared" ca="1" si="272"/>
        <v>0</v>
      </c>
      <c r="X663" s="165">
        <f t="shared" si="265"/>
        <v>28</v>
      </c>
      <c r="Y663" s="165" t="str">
        <f t="shared" ca="1" si="273"/>
        <v>Jo Bishop, 30 - Rocky Mountain 3/3/2018</v>
      </c>
      <c r="Z663" s="165" t="str">
        <f t="shared" ca="1" si="274"/>
        <v/>
      </c>
      <c r="AA663" s="225" t="str">
        <f>Season_Summary!$P$1</f>
        <v>2A BB</v>
      </c>
    </row>
    <row r="664" spans="1:27" x14ac:dyDescent="0.2">
      <c r="A664" s="165" t="str">
        <f t="shared" ca="1" si="266"/>
        <v>Nolan Turner, 33</v>
      </c>
      <c r="B664" s="165" t="str">
        <f>Roster!$B$1</f>
        <v>Upton</v>
      </c>
      <c r="C664" s="165" t="str">
        <f t="shared" ca="1" si="267"/>
        <v>Rocky Mountain</v>
      </c>
      <c r="D664" s="175">
        <f t="shared" ca="1" si="268"/>
        <v>43162</v>
      </c>
      <c r="E664" s="165">
        <f t="shared" ca="1" si="250"/>
        <v>0</v>
      </c>
      <c r="F664" s="165">
        <f t="shared" ca="1" si="251"/>
        <v>0</v>
      </c>
      <c r="G664" s="165">
        <f t="shared" ca="1" si="252"/>
        <v>0</v>
      </c>
      <c r="H664" s="165">
        <f t="shared" ca="1" si="253"/>
        <v>0</v>
      </c>
      <c r="I664" s="165">
        <f t="shared" ca="1" si="254"/>
        <v>0</v>
      </c>
      <c r="J664" s="165">
        <f t="shared" ca="1" si="255"/>
        <v>0</v>
      </c>
      <c r="K664" s="165">
        <f t="shared" ca="1" si="256"/>
        <v>0</v>
      </c>
      <c r="L664" s="165">
        <f t="shared" ca="1" si="257"/>
        <v>0</v>
      </c>
      <c r="M664" s="165">
        <f t="shared" ca="1" si="258"/>
        <v>0</v>
      </c>
      <c r="N664" s="165">
        <f t="shared" ca="1" si="259"/>
        <v>0</v>
      </c>
      <c r="O664" s="165">
        <f t="shared" ca="1" si="260"/>
        <v>0</v>
      </c>
      <c r="P664" s="165">
        <f t="shared" ca="1" si="261"/>
        <v>0</v>
      </c>
      <c r="Q664" s="165">
        <f t="shared" ca="1" si="262"/>
        <v>0</v>
      </c>
      <c r="R664" s="165">
        <f t="shared" ca="1" si="263"/>
        <v>0</v>
      </c>
      <c r="S664" s="165" t="str">
        <f t="shared" ca="1" si="264"/>
        <v/>
      </c>
      <c r="T664" s="168">
        <f t="shared" ca="1" si="269"/>
        <v>0</v>
      </c>
      <c r="U664" s="168">
        <f t="shared" ca="1" si="270"/>
        <v>0</v>
      </c>
      <c r="V664" s="168">
        <f t="shared" ca="1" si="271"/>
        <v>0</v>
      </c>
      <c r="W664" s="168">
        <f t="shared" ca="1" si="272"/>
        <v>0</v>
      </c>
      <c r="X664" s="165">
        <f t="shared" si="265"/>
        <v>28</v>
      </c>
      <c r="Y664" s="165" t="str">
        <f t="shared" ca="1" si="273"/>
        <v>Nolan Turner, 33 - Rocky Mountain 3/3/2018</v>
      </c>
      <c r="Z664" s="165" t="str">
        <f t="shared" ca="1" si="274"/>
        <v/>
      </c>
      <c r="AA664" s="225" t="str">
        <f>Season_Summary!$P$1</f>
        <v>2A BB</v>
      </c>
    </row>
    <row r="665" spans="1:27" x14ac:dyDescent="0.2">
      <c r="A665" s="165" t="str">
        <f t="shared" ca="1" si="266"/>
        <v>Robert Crawford, 32</v>
      </c>
      <c r="B665" s="165" t="str">
        <f>Roster!$B$1</f>
        <v>Upton</v>
      </c>
      <c r="C665" s="165" t="str">
        <f t="shared" ca="1" si="267"/>
        <v>Rocky Mountain</v>
      </c>
      <c r="D665" s="175">
        <f t="shared" ca="1" si="268"/>
        <v>43162</v>
      </c>
      <c r="E665" s="165">
        <f t="shared" ca="1" si="250"/>
        <v>0</v>
      </c>
      <c r="F665" s="165">
        <f t="shared" ca="1" si="251"/>
        <v>0</v>
      </c>
      <c r="G665" s="165">
        <f t="shared" ca="1" si="252"/>
        <v>0</v>
      </c>
      <c r="H665" s="165">
        <f t="shared" ca="1" si="253"/>
        <v>0</v>
      </c>
      <c r="I665" s="165">
        <f t="shared" ca="1" si="254"/>
        <v>0</v>
      </c>
      <c r="J665" s="165">
        <f t="shared" ca="1" si="255"/>
        <v>0</v>
      </c>
      <c r="K665" s="165">
        <f t="shared" ca="1" si="256"/>
        <v>0</v>
      </c>
      <c r="L665" s="165">
        <f t="shared" ca="1" si="257"/>
        <v>0</v>
      </c>
      <c r="M665" s="165">
        <f t="shared" ca="1" si="258"/>
        <v>0</v>
      </c>
      <c r="N665" s="165">
        <f t="shared" ca="1" si="259"/>
        <v>0</v>
      </c>
      <c r="O665" s="165">
        <f t="shared" ca="1" si="260"/>
        <v>0</v>
      </c>
      <c r="P665" s="165">
        <f t="shared" ca="1" si="261"/>
        <v>0</v>
      </c>
      <c r="Q665" s="165">
        <f t="shared" ca="1" si="262"/>
        <v>0</v>
      </c>
      <c r="R665" s="165">
        <f t="shared" ca="1" si="263"/>
        <v>0</v>
      </c>
      <c r="S665" s="165" t="str">
        <f t="shared" ca="1" si="264"/>
        <v/>
      </c>
      <c r="T665" s="168">
        <f t="shared" ca="1" si="269"/>
        <v>0</v>
      </c>
      <c r="U665" s="168">
        <f t="shared" ca="1" si="270"/>
        <v>0</v>
      </c>
      <c r="V665" s="168">
        <f t="shared" ca="1" si="271"/>
        <v>0</v>
      </c>
      <c r="W665" s="168">
        <f t="shared" ca="1" si="272"/>
        <v>0</v>
      </c>
      <c r="X665" s="165">
        <f t="shared" si="265"/>
        <v>28</v>
      </c>
      <c r="Y665" s="165" t="str">
        <f t="shared" ca="1" si="273"/>
        <v>Robert Crawford, 32 - Rocky Mountain 3/3/2018</v>
      </c>
      <c r="Z665" s="165" t="str">
        <f t="shared" ca="1" si="274"/>
        <v/>
      </c>
      <c r="AA665" s="225" t="str">
        <f>Season_Summary!$P$1</f>
        <v>2A BB</v>
      </c>
    </row>
    <row r="666" spans="1:27" x14ac:dyDescent="0.2">
      <c r="A666" s="165" t="str">
        <f t="shared" ca="1" si="266"/>
        <v>Jace Bruce, 40</v>
      </c>
      <c r="B666" s="165" t="str">
        <f>Roster!$B$1</f>
        <v>Upton</v>
      </c>
      <c r="C666" s="165" t="str">
        <f t="shared" ca="1" si="267"/>
        <v>Rocky Mountain</v>
      </c>
      <c r="D666" s="175">
        <f t="shared" ca="1" si="268"/>
        <v>43162</v>
      </c>
      <c r="E666" s="165">
        <f t="shared" ca="1" si="250"/>
        <v>0</v>
      </c>
      <c r="F666" s="165">
        <f t="shared" ca="1" si="251"/>
        <v>0</v>
      </c>
      <c r="G666" s="165">
        <f t="shared" ca="1" si="252"/>
        <v>0</v>
      </c>
      <c r="H666" s="165">
        <f t="shared" ca="1" si="253"/>
        <v>0</v>
      </c>
      <c r="I666" s="165">
        <f t="shared" ca="1" si="254"/>
        <v>0</v>
      </c>
      <c r="J666" s="165">
        <f t="shared" ca="1" si="255"/>
        <v>0</v>
      </c>
      <c r="K666" s="165">
        <f t="shared" ca="1" si="256"/>
        <v>0</v>
      </c>
      <c r="L666" s="165">
        <f t="shared" ca="1" si="257"/>
        <v>0</v>
      </c>
      <c r="M666" s="165">
        <f t="shared" ca="1" si="258"/>
        <v>0</v>
      </c>
      <c r="N666" s="165">
        <f t="shared" ca="1" si="259"/>
        <v>0</v>
      </c>
      <c r="O666" s="165">
        <f t="shared" ca="1" si="260"/>
        <v>0</v>
      </c>
      <c r="P666" s="165">
        <f t="shared" ca="1" si="261"/>
        <v>0</v>
      </c>
      <c r="Q666" s="165">
        <f t="shared" ca="1" si="262"/>
        <v>0</v>
      </c>
      <c r="R666" s="165">
        <f t="shared" ca="1" si="263"/>
        <v>0</v>
      </c>
      <c r="S666" s="165" t="str">
        <f t="shared" ca="1" si="264"/>
        <v/>
      </c>
      <c r="T666" s="168">
        <f t="shared" ca="1" si="269"/>
        <v>0</v>
      </c>
      <c r="U666" s="168">
        <f t="shared" ca="1" si="270"/>
        <v>0</v>
      </c>
      <c r="V666" s="168">
        <f t="shared" ca="1" si="271"/>
        <v>0</v>
      </c>
      <c r="W666" s="168">
        <f t="shared" ca="1" si="272"/>
        <v>0</v>
      </c>
      <c r="X666" s="165">
        <f t="shared" si="265"/>
        <v>28</v>
      </c>
      <c r="Y666" s="165" t="str">
        <f t="shared" ca="1" si="273"/>
        <v>Jace Bruce, 40 - Rocky Mountain 3/3/2018</v>
      </c>
      <c r="Z666" s="165" t="str">
        <f t="shared" ca="1" si="274"/>
        <v/>
      </c>
      <c r="AA666" s="225" t="str">
        <f>Season_Summary!$P$1</f>
        <v>2A BB</v>
      </c>
    </row>
    <row r="667" spans="1:27" x14ac:dyDescent="0.2">
      <c r="A667" s="165" t="str">
        <f t="shared" ca="1" si="266"/>
        <v>Ethan Mills, 2</v>
      </c>
      <c r="B667" s="165" t="str">
        <f>Roster!$B$1</f>
        <v>Upton</v>
      </c>
      <c r="C667" s="165" t="str">
        <f t="shared" ca="1" si="267"/>
        <v>Rocky Mountain</v>
      </c>
      <c r="D667" s="175">
        <f t="shared" ca="1" si="268"/>
        <v>43162</v>
      </c>
      <c r="E667" s="165">
        <f t="shared" ca="1" si="250"/>
        <v>0</v>
      </c>
      <c r="F667" s="165">
        <f t="shared" ca="1" si="251"/>
        <v>0</v>
      </c>
      <c r="G667" s="165">
        <f t="shared" ca="1" si="252"/>
        <v>0</v>
      </c>
      <c r="H667" s="165">
        <f t="shared" ca="1" si="253"/>
        <v>0</v>
      </c>
      <c r="I667" s="165">
        <f t="shared" ca="1" si="254"/>
        <v>0</v>
      </c>
      <c r="J667" s="165">
        <f t="shared" ca="1" si="255"/>
        <v>0</v>
      </c>
      <c r="K667" s="165">
        <f t="shared" ca="1" si="256"/>
        <v>0</v>
      </c>
      <c r="L667" s="165">
        <f t="shared" ca="1" si="257"/>
        <v>0</v>
      </c>
      <c r="M667" s="165">
        <f t="shared" ca="1" si="258"/>
        <v>0</v>
      </c>
      <c r="N667" s="165">
        <f t="shared" ca="1" si="259"/>
        <v>0</v>
      </c>
      <c r="O667" s="165">
        <f t="shared" ca="1" si="260"/>
        <v>0</v>
      </c>
      <c r="P667" s="165">
        <f t="shared" ca="1" si="261"/>
        <v>0</v>
      </c>
      <c r="Q667" s="165">
        <f t="shared" ca="1" si="262"/>
        <v>0</v>
      </c>
      <c r="R667" s="165">
        <f t="shared" ca="1" si="263"/>
        <v>0</v>
      </c>
      <c r="S667" s="165" t="str">
        <f t="shared" ca="1" si="264"/>
        <v/>
      </c>
      <c r="T667" s="168">
        <f t="shared" ca="1" si="269"/>
        <v>0</v>
      </c>
      <c r="U667" s="168">
        <f t="shared" ca="1" si="270"/>
        <v>0</v>
      </c>
      <c r="V667" s="168">
        <f t="shared" ca="1" si="271"/>
        <v>0</v>
      </c>
      <c r="W667" s="168">
        <f t="shared" ca="1" si="272"/>
        <v>0</v>
      </c>
      <c r="X667" s="165">
        <f t="shared" si="265"/>
        <v>28</v>
      </c>
      <c r="Y667" s="165" t="str">
        <f t="shared" ca="1" si="273"/>
        <v>Ethan Mills, 2 - Rocky Mountain 3/3/2018</v>
      </c>
      <c r="Z667" s="165" t="str">
        <f t="shared" ca="1" si="274"/>
        <v/>
      </c>
      <c r="AA667" s="225" t="str">
        <f>Season_Summary!$P$1</f>
        <v>2A BB</v>
      </c>
    </row>
    <row r="668" spans="1:27" x14ac:dyDescent="0.2">
      <c r="A668" s="165" t="str">
        <f t="shared" ca="1" si="266"/>
        <v>Bridger Alishouse, 2</v>
      </c>
      <c r="B668" s="165" t="str">
        <f>Roster!$B$1</f>
        <v>Upton</v>
      </c>
      <c r="C668" s="165" t="str">
        <f t="shared" ca="1" si="267"/>
        <v>Rocky Mountain</v>
      </c>
      <c r="D668" s="175">
        <f t="shared" ca="1" si="268"/>
        <v>43162</v>
      </c>
      <c r="E668" s="165">
        <f t="shared" ca="1" si="250"/>
        <v>0</v>
      </c>
      <c r="F668" s="165">
        <f t="shared" ca="1" si="251"/>
        <v>0</v>
      </c>
      <c r="G668" s="165">
        <f t="shared" ca="1" si="252"/>
        <v>0</v>
      </c>
      <c r="H668" s="165">
        <f t="shared" ca="1" si="253"/>
        <v>0</v>
      </c>
      <c r="I668" s="165">
        <f t="shared" ca="1" si="254"/>
        <v>0</v>
      </c>
      <c r="J668" s="165">
        <f t="shared" ca="1" si="255"/>
        <v>0</v>
      </c>
      <c r="K668" s="165">
        <f t="shared" ca="1" si="256"/>
        <v>0</v>
      </c>
      <c r="L668" s="165">
        <f t="shared" ca="1" si="257"/>
        <v>0</v>
      </c>
      <c r="M668" s="165">
        <f t="shared" ca="1" si="258"/>
        <v>0</v>
      </c>
      <c r="N668" s="165">
        <f t="shared" ca="1" si="259"/>
        <v>0</v>
      </c>
      <c r="O668" s="165">
        <f t="shared" ca="1" si="260"/>
        <v>0</v>
      </c>
      <c r="P668" s="165">
        <f t="shared" ca="1" si="261"/>
        <v>0</v>
      </c>
      <c r="Q668" s="165">
        <f t="shared" ca="1" si="262"/>
        <v>0</v>
      </c>
      <c r="R668" s="165">
        <f t="shared" ca="1" si="263"/>
        <v>0</v>
      </c>
      <c r="S668" s="165" t="str">
        <f t="shared" ca="1" si="264"/>
        <v/>
      </c>
      <c r="T668" s="168">
        <f t="shared" ca="1" si="269"/>
        <v>0</v>
      </c>
      <c r="U668" s="168">
        <f t="shared" ca="1" si="270"/>
        <v>0</v>
      </c>
      <c r="V668" s="168">
        <f t="shared" ca="1" si="271"/>
        <v>0</v>
      </c>
      <c r="W668" s="168">
        <f t="shared" ca="1" si="272"/>
        <v>0</v>
      </c>
      <c r="X668" s="165">
        <f t="shared" si="265"/>
        <v>28</v>
      </c>
      <c r="Y668" s="165" t="str">
        <f t="shared" ca="1" si="273"/>
        <v>Bridger Alishouse, 2 - Rocky Mountain 3/3/2018</v>
      </c>
      <c r="Z668" s="165" t="str">
        <f t="shared" ca="1" si="274"/>
        <v/>
      </c>
      <c r="AA668" s="225" t="str">
        <f>Season_Summary!$P$1</f>
        <v>2A BB</v>
      </c>
    </row>
    <row r="669" spans="1:27" x14ac:dyDescent="0.2">
      <c r="A669" s="165" t="str">
        <f t="shared" ca="1" si="266"/>
        <v>Landon Keever, 4</v>
      </c>
      <c r="B669" s="165" t="str">
        <f>Roster!$B$1</f>
        <v>Upton</v>
      </c>
      <c r="C669" s="165" t="str">
        <f t="shared" ca="1" si="267"/>
        <v>Rocky Mountain</v>
      </c>
      <c r="D669" s="175">
        <f t="shared" ca="1" si="268"/>
        <v>43162</v>
      </c>
      <c r="E669" s="165">
        <f t="shared" ca="1" si="250"/>
        <v>0</v>
      </c>
      <c r="F669" s="165">
        <f t="shared" ca="1" si="251"/>
        <v>0</v>
      </c>
      <c r="G669" s="165">
        <f t="shared" ca="1" si="252"/>
        <v>0</v>
      </c>
      <c r="H669" s="165">
        <f t="shared" ca="1" si="253"/>
        <v>0</v>
      </c>
      <c r="I669" s="165">
        <f t="shared" ca="1" si="254"/>
        <v>0</v>
      </c>
      <c r="J669" s="165">
        <f t="shared" ca="1" si="255"/>
        <v>0</v>
      </c>
      <c r="K669" s="165">
        <f t="shared" ca="1" si="256"/>
        <v>0</v>
      </c>
      <c r="L669" s="165">
        <f t="shared" ca="1" si="257"/>
        <v>0</v>
      </c>
      <c r="M669" s="165">
        <f t="shared" ca="1" si="258"/>
        <v>0</v>
      </c>
      <c r="N669" s="165">
        <f t="shared" ca="1" si="259"/>
        <v>0</v>
      </c>
      <c r="O669" s="165">
        <f t="shared" ca="1" si="260"/>
        <v>0</v>
      </c>
      <c r="P669" s="165">
        <f t="shared" ca="1" si="261"/>
        <v>0</v>
      </c>
      <c r="Q669" s="165">
        <f t="shared" ca="1" si="262"/>
        <v>0</v>
      </c>
      <c r="R669" s="165">
        <f t="shared" ca="1" si="263"/>
        <v>0</v>
      </c>
      <c r="S669" s="165" t="str">
        <f t="shared" ca="1" si="264"/>
        <v/>
      </c>
      <c r="T669" s="168">
        <f t="shared" ca="1" si="269"/>
        <v>0</v>
      </c>
      <c r="U669" s="168">
        <f t="shared" ca="1" si="270"/>
        <v>0</v>
      </c>
      <c r="V669" s="168">
        <f t="shared" ca="1" si="271"/>
        <v>0</v>
      </c>
      <c r="W669" s="168">
        <f t="shared" ca="1" si="272"/>
        <v>0</v>
      </c>
      <c r="X669" s="165">
        <f t="shared" si="265"/>
        <v>28</v>
      </c>
      <c r="Y669" s="165" t="str">
        <f t="shared" ca="1" si="273"/>
        <v>Landon Keever, 4 - Rocky Mountain 3/3/2018</v>
      </c>
      <c r="Z669" s="165" t="str">
        <f t="shared" ca="1" si="274"/>
        <v/>
      </c>
      <c r="AA669" s="225" t="str">
        <f>Season_Summary!$P$1</f>
        <v>2A BB</v>
      </c>
    </row>
    <row r="670" spans="1:27" x14ac:dyDescent="0.2">
      <c r="A670" s="165" t="str">
        <f t="shared" ca="1" si="266"/>
        <v>DJ Till, 4</v>
      </c>
      <c r="B670" s="165" t="str">
        <f>Roster!$B$1</f>
        <v>Upton</v>
      </c>
      <c r="C670" s="165" t="str">
        <f t="shared" ca="1" si="267"/>
        <v>Rocky Mountain</v>
      </c>
      <c r="D670" s="175">
        <f t="shared" ca="1" si="268"/>
        <v>43162</v>
      </c>
      <c r="E670" s="165">
        <f t="shared" ca="1" si="250"/>
        <v>0</v>
      </c>
      <c r="F670" s="165">
        <f t="shared" ca="1" si="251"/>
        <v>0</v>
      </c>
      <c r="G670" s="165">
        <f t="shared" ca="1" si="252"/>
        <v>0</v>
      </c>
      <c r="H670" s="165">
        <f t="shared" ca="1" si="253"/>
        <v>0</v>
      </c>
      <c r="I670" s="165">
        <f t="shared" ca="1" si="254"/>
        <v>0</v>
      </c>
      <c r="J670" s="165">
        <f t="shared" ca="1" si="255"/>
        <v>0</v>
      </c>
      <c r="K670" s="165">
        <f t="shared" ca="1" si="256"/>
        <v>0</v>
      </c>
      <c r="L670" s="165">
        <f t="shared" ca="1" si="257"/>
        <v>0</v>
      </c>
      <c r="M670" s="165">
        <f t="shared" ca="1" si="258"/>
        <v>0</v>
      </c>
      <c r="N670" s="165">
        <f t="shared" ca="1" si="259"/>
        <v>0</v>
      </c>
      <c r="O670" s="165">
        <f t="shared" ca="1" si="260"/>
        <v>0</v>
      </c>
      <c r="P670" s="165">
        <f t="shared" ca="1" si="261"/>
        <v>0</v>
      </c>
      <c r="Q670" s="165">
        <f t="shared" ca="1" si="262"/>
        <v>0</v>
      </c>
      <c r="R670" s="165">
        <f t="shared" ca="1" si="263"/>
        <v>0</v>
      </c>
      <c r="S670" s="165" t="str">
        <f t="shared" ca="1" si="264"/>
        <v/>
      </c>
      <c r="T670" s="168">
        <f t="shared" ca="1" si="269"/>
        <v>0</v>
      </c>
      <c r="U670" s="168">
        <f t="shared" ca="1" si="270"/>
        <v>0</v>
      </c>
      <c r="V670" s="168">
        <f t="shared" ca="1" si="271"/>
        <v>0</v>
      </c>
      <c r="W670" s="168">
        <f t="shared" ca="1" si="272"/>
        <v>0</v>
      </c>
      <c r="X670" s="165">
        <f t="shared" si="265"/>
        <v>28</v>
      </c>
      <c r="Y670" s="165" t="str">
        <f t="shared" ca="1" si="273"/>
        <v>DJ Till, 4 - Rocky Mountain 3/3/2018</v>
      </c>
      <c r="Z670" s="165" t="str">
        <f t="shared" ca="1" si="274"/>
        <v/>
      </c>
      <c r="AA670" s="225" t="str">
        <f>Season_Summary!$P$1</f>
        <v>2A BB</v>
      </c>
    </row>
    <row r="671" spans="1:27" x14ac:dyDescent="0.2">
      <c r="A671" s="165" t="str">
        <f t="shared" ca="1" si="266"/>
        <v xml:space="preserve">, </v>
      </c>
      <c r="B671" s="165" t="str">
        <f>Roster!$B$1</f>
        <v>Upton</v>
      </c>
      <c r="C671" s="165" t="str">
        <f t="shared" ca="1" si="267"/>
        <v>Rocky Mountain</v>
      </c>
      <c r="D671" s="175">
        <f t="shared" ca="1" si="268"/>
        <v>43162</v>
      </c>
      <c r="E671" s="165">
        <f t="shared" ca="1" si="250"/>
        <v>0</v>
      </c>
      <c r="F671" s="165">
        <f t="shared" ca="1" si="251"/>
        <v>0</v>
      </c>
      <c r="G671" s="165">
        <f t="shared" ca="1" si="252"/>
        <v>0</v>
      </c>
      <c r="H671" s="165">
        <f t="shared" ca="1" si="253"/>
        <v>0</v>
      </c>
      <c r="I671" s="165">
        <f t="shared" ca="1" si="254"/>
        <v>0</v>
      </c>
      <c r="J671" s="165">
        <f t="shared" ca="1" si="255"/>
        <v>0</v>
      </c>
      <c r="K671" s="165">
        <f t="shared" ca="1" si="256"/>
        <v>0</v>
      </c>
      <c r="L671" s="165">
        <f t="shared" ca="1" si="257"/>
        <v>0</v>
      </c>
      <c r="M671" s="165">
        <f t="shared" ca="1" si="258"/>
        <v>0</v>
      </c>
      <c r="N671" s="165">
        <f t="shared" ca="1" si="259"/>
        <v>0</v>
      </c>
      <c r="O671" s="165">
        <f t="shared" ca="1" si="260"/>
        <v>0</v>
      </c>
      <c r="P671" s="165">
        <f t="shared" ca="1" si="261"/>
        <v>0</v>
      </c>
      <c r="Q671" s="165">
        <f t="shared" ca="1" si="262"/>
        <v>0</v>
      </c>
      <c r="R671" s="165">
        <f t="shared" ca="1" si="263"/>
        <v>0</v>
      </c>
      <c r="S671" s="165" t="str">
        <f t="shared" ca="1" si="264"/>
        <v/>
      </c>
      <c r="T671" s="168">
        <f t="shared" ca="1" si="269"/>
        <v>0</v>
      </c>
      <c r="U671" s="168">
        <f t="shared" ca="1" si="270"/>
        <v>0</v>
      </c>
      <c r="V671" s="168">
        <f t="shared" ca="1" si="271"/>
        <v>0</v>
      </c>
      <c r="W671" s="168">
        <f t="shared" ca="1" si="272"/>
        <v>0</v>
      </c>
      <c r="X671" s="165">
        <f t="shared" si="265"/>
        <v>28</v>
      </c>
      <c r="Y671" s="165" t="str">
        <f t="shared" ca="1" si="273"/>
        <v>,  - Rocky Mountain 3/3/2018</v>
      </c>
      <c r="Z671" s="165" t="str">
        <f t="shared" ca="1" si="274"/>
        <v/>
      </c>
      <c r="AA671" s="225" t="str">
        <f>Season_Summary!$P$1</f>
        <v>2A BB</v>
      </c>
    </row>
    <row r="672" spans="1:27" x14ac:dyDescent="0.2">
      <c r="A672" s="165" t="str">
        <f t="shared" ca="1" si="266"/>
        <v xml:space="preserve">, </v>
      </c>
      <c r="B672" s="165" t="str">
        <f>Roster!$B$1</f>
        <v>Upton</v>
      </c>
      <c r="C672" s="165" t="str">
        <f t="shared" ca="1" si="267"/>
        <v>Rocky Mountain</v>
      </c>
      <c r="D672" s="175">
        <f t="shared" ca="1" si="268"/>
        <v>43162</v>
      </c>
      <c r="E672" s="165">
        <f t="shared" ca="1" si="250"/>
        <v>0</v>
      </c>
      <c r="F672" s="165">
        <f t="shared" ca="1" si="251"/>
        <v>0</v>
      </c>
      <c r="G672" s="165">
        <f t="shared" ca="1" si="252"/>
        <v>0</v>
      </c>
      <c r="H672" s="165">
        <f t="shared" ca="1" si="253"/>
        <v>0</v>
      </c>
      <c r="I672" s="165">
        <f t="shared" ca="1" si="254"/>
        <v>0</v>
      </c>
      <c r="J672" s="165">
        <f t="shared" ca="1" si="255"/>
        <v>0</v>
      </c>
      <c r="K672" s="165">
        <f t="shared" ca="1" si="256"/>
        <v>0</v>
      </c>
      <c r="L672" s="165">
        <f t="shared" ca="1" si="257"/>
        <v>0</v>
      </c>
      <c r="M672" s="165">
        <f t="shared" ca="1" si="258"/>
        <v>0</v>
      </c>
      <c r="N672" s="165">
        <f t="shared" ca="1" si="259"/>
        <v>0</v>
      </c>
      <c r="O672" s="165">
        <f t="shared" ca="1" si="260"/>
        <v>0</v>
      </c>
      <c r="P672" s="165">
        <f t="shared" ca="1" si="261"/>
        <v>0</v>
      </c>
      <c r="Q672" s="165">
        <f t="shared" ca="1" si="262"/>
        <v>0</v>
      </c>
      <c r="R672" s="165">
        <f t="shared" ca="1" si="263"/>
        <v>0</v>
      </c>
      <c r="S672" s="165" t="str">
        <f t="shared" ca="1" si="264"/>
        <v/>
      </c>
      <c r="T672" s="168">
        <f t="shared" ca="1" si="269"/>
        <v>0</v>
      </c>
      <c r="U672" s="168">
        <f t="shared" ca="1" si="270"/>
        <v>0</v>
      </c>
      <c r="V672" s="168">
        <f t="shared" ca="1" si="271"/>
        <v>0</v>
      </c>
      <c r="W672" s="168">
        <f t="shared" ca="1" si="272"/>
        <v>0</v>
      </c>
      <c r="X672" s="165">
        <f t="shared" si="265"/>
        <v>28</v>
      </c>
      <c r="Y672" s="165" t="str">
        <f t="shared" ca="1" si="273"/>
        <v>,  - Rocky Mountain 3/3/2018</v>
      </c>
      <c r="Z672" s="165" t="str">
        <f t="shared" ca="1" si="274"/>
        <v/>
      </c>
      <c r="AA672" s="225" t="str">
        <f>Season_Summary!$P$1</f>
        <v>2A BB</v>
      </c>
    </row>
    <row r="673" spans="1:27" x14ac:dyDescent="0.2">
      <c r="A673" s="165" t="str">
        <f t="shared" ca="1" si="266"/>
        <v xml:space="preserve">, </v>
      </c>
      <c r="B673" s="165" t="str">
        <f>Roster!$B$1</f>
        <v>Upton</v>
      </c>
      <c r="C673" s="165" t="str">
        <f t="shared" ca="1" si="267"/>
        <v>Rocky Mountain</v>
      </c>
      <c r="D673" s="175">
        <f t="shared" ca="1" si="268"/>
        <v>43162</v>
      </c>
      <c r="E673" s="165">
        <f t="shared" ca="1" si="250"/>
        <v>0</v>
      </c>
      <c r="F673" s="165">
        <f t="shared" ca="1" si="251"/>
        <v>0</v>
      </c>
      <c r="G673" s="165">
        <f t="shared" ca="1" si="252"/>
        <v>0</v>
      </c>
      <c r="H673" s="165">
        <f t="shared" ca="1" si="253"/>
        <v>0</v>
      </c>
      <c r="I673" s="165">
        <f t="shared" ca="1" si="254"/>
        <v>0</v>
      </c>
      <c r="J673" s="165">
        <f t="shared" ca="1" si="255"/>
        <v>0</v>
      </c>
      <c r="K673" s="165">
        <f t="shared" ca="1" si="256"/>
        <v>0</v>
      </c>
      <c r="L673" s="165">
        <f t="shared" ca="1" si="257"/>
        <v>0</v>
      </c>
      <c r="M673" s="165">
        <f t="shared" ca="1" si="258"/>
        <v>0</v>
      </c>
      <c r="N673" s="165">
        <f t="shared" ca="1" si="259"/>
        <v>0</v>
      </c>
      <c r="O673" s="165">
        <f t="shared" ca="1" si="260"/>
        <v>0</v>
      </c>
      <c r="P673" s="165">
        <f t="shared" ca="1" si="261"/>
        <v>0</v>
      </c>
      <c r="Q673" s="165">
        <f t="shared" ca="1" si="262"/>
        <v>0</v>
      </c>
      <c r="R673" s="165">
        <f t="shared" ca="1" si="263"/>
        <v>0</v>
      </c>
      <c r="S673" s="165" t="str">
        <f t="shared" ca="1" si="264"/>
        <v/>
      </c>
      <c r="T673" s="168">
        <f t="shared" ca="1" si="269"/>
        <v>0</v>
      </c>
      <c r="U673" s="168">
        <f t="shared" ca="1" si="270"/>
        <v>0</v>
      </c>
      <c r="V673" s="168">
        <f t="shared" ca="1" si="271"/>
        <v>0</v>
      </c>
      <c r="W673" s="168">
        <f t="shared" ca="1" si="272"/>
        <v>0</v>
      </c>
      <c r="X673" s="165">
        <f t="shared" si="265"/>
        <v>28</v>
      </c>
      <c r="Y673" s="165" t="str">
        <f t="shared" ca="1" si="273"/>
        <v>,  - Rocky Mountain 3/3/2018</v>
      </c>
      <c r="Z673" s="165" t="str">
        <f t="shared" ca="1" si="274"/>
        <v/>
      </c>
      <c r="AA673" s="225" t="str">
        <f>Season_Summary!$P$1</f>
        <v>2A BB</v>
      </c>
    </row>
    <row r="674" spans="1:27" x14ac:dyDescent="0.2">
      <c r="A674" s="165" t="str">
        <f t="shared" ca="1" si="266"/>
        <v xml:space="preserve">, </v>
      </c>
      <c r="B674" s="165" t="str">
        <f>Roster!$B$1</f>
        <v>Upton</v>
      </c>
      <c r="C674" s="165" t="str">
        <f t="shared" ca="1" si="267"/>
        <v>Rocky Mountain</v>
      </c>
      <c r="D674" s="175">
        <f t="shared" ca="1" si="268"/>
        <v>43162</v>
      </c>
      <c r="E674" s="165">
        <f t="shared" ca="1" si="250"/>
        <v>0</v>
      </c>
      <c r="F674" s="165">
        <f t="shared" ca="1" si="251"/>
        <v>0</v>
      </c>
      <c r="G674" s="165">
        <f t="shared" ca="1" si="252"/>
        <v>0</v>
      </c>
      <c r="H674" s="165">
        <f t="shared" ca="1" si="253"/>
        <v>0</v>
      </c>
      <c r="I674" s="165">
        <f t="shared" ca="1" si="254"/>
        <v>0</v>
      </c>
      <c r="J674" s="165">
        <f t="shared" ca="1" si="255"/>
        <v>0</v>
      </c>
      <c r="K674" s="165">
        <f t="shared" ca="1" si="256"/>
        <v>0</v>
      </c>
      <c r="L674" s="165">
        <f t="shared" ca="1" si="257"/>
        <v>0</v>
      </c>
      <c r="M674" s="165">
        <f t="shared" ca="1" si="258"/>
        <v>0</v>
      </c>
      <c r="N674" s="165">
        <f t="shared" ca="1" si="259"/>
        <v>0</v>
      </c>
      <c r="O674" s="165">
        <f t="shared" ca="1" si="260"/>
        <v>0</v>
      </c>
      <c r="P674" s="165">
        <f t="shared" ca="1" si="261"/>
        <v>0</v>
      </c>
      <c r="Q674" s="165">
        <f t="shared" ca="1" si="262"/>
        <v>0</v>
      </c>
      <c r="R674" s="165">
        <f t="shared" ca="1" si="263"/>
        <v>0</v>
      </c>
      <c r="S674" s="165" t="str">
        <f t="shared" ca="1" si="264"/>
        <v/>
      </c>
      <c r="T674" s="168">
        <f t="shared" ca="1" si="269"/>
        <v>0</v>
      </c>
      <c r="U674" s="168">
        <f t="shared" ca="1" si="270"/>
        <v>0</v>
      </c>
      <c r="V674" s="168">
        <f t="shared" ca="1" si="271"/>
        <v>0</v>
      </c>
      <c r="W674" s="168">
        <f t="shared" ca="1" si="272"/>
        <v>0</v>
      </c>
      <c r="X674" s="165">
        <f t="shared" si="265"/>
        <v>28</v>
      </c>
      <c r="Y674" s="165" t="str">
        <f t="shared" ca="1" si="273"/>
        <v>,  - Rocky Mountain 3/3/2018</v>
      </c>
      <c r="Z674" s="165" t="str">
        <f t="shared" ca="1" si="274"/>
        <v/>
      </c>
      <c r="AA674" s="225" t="str">
        <f>Season_Summary!$P$1</f>
        <v>2A BB</v>
      </c>
    </row>
    <row r="675" spans="1:27" x14ac:dyDescent="0.2">
      <c r="A675" s="165" t="str">
        <f t="shared" ca="1" si="266"/>
        <v xml:space="preserve">, </v>
      </c>
      <c r="B675" s="165" t="str">
        <f>Roster!$B$1</f>
        <v>Upton</v>
      </c>
      <c r="C675" s="165" t="str">
        <f t="shared" ca="1" si="267"/>
        <v>Rocky Mountain</v>
      </c>
      <c r="D675" s="175">
        <f t="shared" ca="1" si="268"/>
        <v>43162</v>
      </c>
      <c r="E675" s="165">
        <f t="shared" ca="1" si="250"/>
        <v>0</v>
      </c>
      <c r="F675" s="165">
        <f t="shared" ca="1" si="251"/>
        <v>0</v>
      </c>
      <c r="G675" s="165">
        <f t="shared" ca="1" si="252"/>
        <v>0</v>
      </c>
      <c r="H675" s="165">
        <f t="shared" ca="1" si="253"/>
        <v>0</v>
      </c>
      <c r="I675" s="165">
        <f t="shared" ca="1" si="254"/>
        <v>0</v>
      </c>
      <c r="J675" s="165">
        <f t="shared" ca="1" si="255"/>
        <v>0</v>
      </c>
      <c r="K675" s="165">
        <f t="shared" ca="1" si="256"/>
        <v>0</v>
      </c>
      <c r="L675" s="165">
        <f t="shared" ca="1" si="257"/>
        <v>0</v>
      </c>
      <c r="M675" s="165">
        <f t="shared" ca="1" si="258"/>
        <v>0</v>
      </c>
      <c r="N675" s="165">
        <f t="shared" ca="1" si="259"/>
        <v>0</v>
      </c>
      <c r="O675" s="165">
        <f t="shared" ca="1" si="260"/>
        <v>0</v>
      </c>
      <c r="P675" s="165">
        <f t="shared" ca="1" si="261"/>
        <v>0</v>
      </c>
      <c r="Q675" s="165">
        <f t="shared" ca="1" si="262"/>
        <v>0</v>
      </c>
      <c r="R675" s="165">
        <f t="shared" ca="1" si="263"/>
        <v>0</v>
      </c>
      <c r="S675" s="165" t="str">
        <f t="shared" ca="1" si="264"/>
        <v/>
      </c>
      <c r="T675" s="168">
        <f t="shared" ca="1" si="269"/>
        <v>0</v>
      </c>
      <c r="U675" s="168">
        <f t="shared" ca="1" si="270"/>
        <v>0</v>
      </c>
      <c r="V675" s="168">
        <f t="shared" ca="1" si="271"/>
        <v>0</v>
      </c>
      <c r="W675" s="168">
        <f t="shared" ca="1" si="272"/>
        <v>0</v>
      </c>
      <c r="X675" s="165">
        <f t="shared" si="265"/>
        <v>28</v>
      </c>
      <c r="Y675" s="165" t="str">
        <f t="shared" ca="1" si="273"/>
        <v>,  - Rocky Mountain 3/3/2018</v>
      </c>
      <c r="Z675" s="165" t="str">
        <f t="shared" ca="1" si="274"/>
        <v/>
      </c>
      <c r="AA675" s="225" t="str">
        <f>Season_Summary!$P$1</f>
        <v>2A BB</v>
      </c>
    </row>
    <row r="676" spans="1:27" x14ac:dyDescent="0.2">
      <c r="A676" s="165" t="str">
        <f t="shared" ca="1" si="266"/>
        <v xml:space="preserve">, </v>
      </c>
      <c r="B676" s="165" t="str">
        <f>Roster!$B$1</f>
        <v>Upton</v>
      </c>
      <c r="C676" s="165" t="str">
        <f t="shared" ca="1" si="267"/>
        <v>Rocky Mountain</v>
      </c>
      <c r="D676" s="175">
        <f t="shared" ca="1" si="268"/>
        <v>43162</v>
      </c>
      <c r="E676" s="165">
        <f t="shared" ca="1" si="250"/>
        <v>0</v>
      </c>
      <c r="F676" s="165">
        <f t="shared" ca="1" si="251"/>
        <v>0</v>
      </c>
      <c r="G676" s="165">
        <f t="shared" ca="1" si="252"/>
        <v>0</v>
      </c>
      <c r="H676" s="165">
        <f t="shared" ca="1" si="253"/>
        <v>0</v>
      </c>
      <c r="I676" s="165">
        <f t="shared" ca="1" si="254"/>
        <v>0</v>
      </c>
      <c r="J676" s="165">
        <f t="shared" ca="1" si="255"/>
        <v>0</v>
      </c>
      <c r="K676" s="165">
        <f t="shared" ca="1" si="256"/>
        <v>0</v>
      </c>
      <c r="L676" s="165">
        <f t="shared" ca="1" si="257"/>
        <v>0</v>
      </c>
      <c r="M676" s="165">
        <f t="shared" ca="1" si="258"/>
        <v>0</v>
      </c>
      <c r="N676" s="165">
        <f t="shared" ca="1" si="259"/>
        <v>0</v>
      </c>
      <c r="O676" s="165">
        <f t="shared" ca="1" si="260"/>
        <v>0</v>
      </c>
      <c r="P676" s="165">
        <f t="shared" ca="1" si="261"/>
        <v>0</v>
      </c>
      <c r="Q676" s="165">
        <f t="shared" ca="1" si="262"/>
        <v>0</v>
      </c>
      <c r="R676" s="165">
        <f t="shared" ca="1" si="263"/>
        <v>0</v>
      </c>
      <c r="S676" s="165" t="str">
        <f t="shared" ca="1" si="264"/>
        <v/>
      </c>
      <c r="T676" s="168">
        <f t="shared" ca="1" si="269"/>
        <v>0</v>
      </c>
      <c r="U676" s="168">
        <f t="shared" ca="1" si="270"/>
        <v>0</v>
      </c>
      <c r="V676" s="168">
        <f t="shared" ca="1" si="271"/>
        <v>0</v>
      </c>
      <c r="W676" s="168">
        <f t="shared" ca="1" si="272"/>
        <v>0</v>
      </c>
      <c r="X676" s="165">
        <f t="shared" si="265"/>
        <v>28</v>
      </c>
      <c r="Y676" s="165" t="str">
        <f t="shared" ca="1" si="273"/>
        <v>,  - Rocky Mountain 3/3/2018</v>
      </c>
      <c r="Z676" s="165" t="str">
        <f t="shared" ca="1" si="274"/>
        <v/>
      </c>
      <c r="AA676" s="225" t="str">
        <f>Season_Summary!$P$1</f>
        <v>2A BB</v>
      </c>
    </row>
    <row r="677" spans="1:27" x14ac:dyDescent="0.2">
      <c r="A677" s="165" t="str">
        <f t="shared" ca="1" si="266"/>
        <v xml:space="preserve">, </v>
      </c>
      <c r="B677" s="165" t="str">
        <f>Roster!$B$1</f>
        <v>Upton</v>
      </c>
      <c r="C677" s="165" t="str">
        <f t="shared" ca="1" si="267"/>
        <v>Rocky Mountain</v>
      </c>
      <c r="D677" s="175">
        <f t="shared" ca="1" si="268"/>
        <v>43162</v>
      </c>
      <c r="E677" s="165">
        <f t="shared" ca="1" si="250"/>
        <v>0</v>
      </c>
      <c r="F677" s="165">
        <f t="shared" ca="1" si="251"/>
        <v>0</v>
      </c>
      <c r="G677" s="165">
        <f t="shared" ca="1" si="252"/>
        <v>0</v>
      </c>
      <c r="H677" s="165">
        <f t="shared" ca="1" si="253"/>
        <v>0</v>
      </c>
      <c r="I677" s="165">
        <f t="shared" ca="1" si="254"/>
        <v>0</v>
      </c>
      <c r="J677" s="165">
        <f t="shared" ca="1" si="255"/>
        <v>0</v>
      </c>
      <c r="K677" s="165">
        <f t="shared" ca="1" si="256"/>
        <v>0</v>
      </c>
      <c r="L677" s="165">
        <f t="shared" ca="1" si="257"/>
        <v>0</v>
      </c>
      <c r="M677" s="165">
        <f t="shared" ca="1" si="258"/>
        <v>0</v>
      </c>
      <c r="N677" s="165">
        <f t="shared" ca="1" si="259"/>
        <v>0</v>
      </c>
      <c r="O677" s="165">
        <f t="shared" ca="1" si="260"/>
        <v>0</v>
      </c>
      <c r="P677" s="165">
        <f t="shared" ca="1" si="261"/>
        <v>0</v>
      </c>
      <c r="Q677" s="165">
        <f t="shared" ca="1" si="262"/>
        <v>0</v>
      </c>
      <c r="R677" s="165">
        <f t="shared" ca="1" si="263"/>
        <v>0</v>
      </c>
      <c r="S677" s="165" t="str">
        <f t="shared" ca="1" si="264"/>
        <v/>
      </c>
      <c r="T677" s="168">
        <f t="shared" ca="1" si="269"/>
        <v>0</v>
      </c>
      <c r="U677" s="168">
        <f t="shared" ca="1" si="270"/>
        <v>0</v>
      </c>
      <c r="V677" s="168">
        <f t="shared" ca="1" si="271"/>
        <v>0</v>
      </c>
      <c r="W677" s="168">
        <f t="shared" ca="1" si="272"/>
        <v>0</v>
      </c>
      <c r="X677" s="165">
        <f t="shared" si="265"/>
        <v>28</v>
      </c>
      <c r="Y677" s="165" t="str">
        <f t="shared" ca="1" si="273"/>
        <v>,  - Rocky Mountain 3/3/2018</v>
      </c>
      <c r="Z677" s="165" t="str">
        <f t="shared" ca="1" si="274"/>
        <v/>
      </c>
      <c r="AA677" s="225" t="str">
        <f>Season_Summary!$P$1</f>
        <v>2A BB</v>
      </c>
    </row>
    <row r="678" spans="1:27" x14ac:dyDescent="0.2">
      <c r="A678" s="165" t="str">
        <f t="shared" ca="1" si="266"/>
        <v xml:space="preserve">Team, </v>
      </c>
      <c r="B678" s="165" t="str">
        <f>Roster!$B$1</f>
        <v>Upton</v>
      </c>
      <c r="C678" s="165" t="str">
        <f t="shared" ca="1" si="267"/>
        <v>Rocky Mountain</v>
      </c>
      <c r="D678" s="175">
        <f t="shared" ca="1" si="268"/>
        <v>43162</v>
      </c>
      <c r="E678" s="165">
        <f t="shared" ca="1" si="250"/>
        <v>1</v>
      </c>
      <c r="F678" s="165">
        <f t="shared" ca="1" si="251"/>
        <v>0</v>
      </c>
      <c r="G678" s="165">
        <f t="shared" ca="1" si="252"/>
        <v>0</v>
      </c>
      <c r="H678" s="165">
        <f t="shared" ca="1" si="253"/>
        <v>0</v>
      </c>
      <c r="I678" s="165">
        <f t="shared" ca="1" si="254"/>
        <v>0</v>
      </c>
      <c r="J678" s="165">
        <f t="shared" ca="1" si="255"/>
        <v>0</v>
      </c>
      <c r="K678" s="165">
        <f t="shared" ca="1" si="256"/>
        <v>0</v>
      </c>
      <c r="L678" s="165">
        <f t="shared" ca="1" si="257"/>
        <v>0</v>
      </c>
      <c r="M678" s="165">
        <f t="shared" ca="1" si="258"/>
        <v>1</v>
      </c>
      <c r="N678" s="165">
        <f t="shared" ca="1" si="259"/>
        <v>0</v>
      </c>
      <c r="O678" s="165">
        <f t="shared" ca="1" si="260"/>
        <v>0</v>
      </c>
      <c r="P678" s="165">
        <f t="shared" ca="1" si="261"/>
        <v>0</v>
      </c>
      <c r="Q678" s="165">
        <f t="shared" ca="1" si="262"/>
        <v>0</v>
      </c>
      <c r="R678" s="165">
        <f t="shared" ca="1" si="263"/>
        <v>0</v>
      </c>
      <c r="S678" s="165" t="str">
        <f t="shared" ca="1" si="264"/>
        <v/>
      </c>
      <c r="T678" s="168">
        <f t="shared" ca="1" si="269"/>
        <v>0</v>
      </c>
      <c r="U678" s="168">
        <f t="shared" ca="1" si="270"/>
        <v>0</v>
      </c>
      <c r="V678" s="168">
        <f t="shared" ca="1" si="271"/>
        <v>0</v>
      </c>
      <c r="W678" s="168">
        <f t="shared" ca="1" si="272"/>
        <v>0</v>
      </c>
      <c r="X678" s="165">
        <f t="shared" si="265"/>
        <v>28</v>
      </c>
      <c r="Y678" s="165" t="str">
        <f t="shared" ca="1" si="273"/>
        <v>Team,  - Rocky Mountain 3/3/2018</v>
      </c>
      <c r="Z678" s="165" t="str">
        <f t="shared" ca="1" si="274"/>
        <v/>
      </c>
      <c r="AA678" s="225" t="str">
        <f>Season_Summary!$P$1</f>
        <v>2A BB</v>
      </c>
    </row>
    <row r="679" spans="1:27" x14ac:dyDescent="0.2">
      <c r="A679" s="165" t="str">
        <f t="shared" ca="1" si="266"/>
        <v>Payton Watt, 24</v>
      </c>
      <c r="B679" s="165" t="str">
        <f>Roster!$B$1</f>
        <v>Upton</v>
      </c>
      <c r="C679" s="165">
        <f t="shared" ca="1" si="267"/>
        <v>0</v>
      </c>
      <c r="D679" s="175">
        <f t="shared" ca="1" si="268"/>
        <v>0</v>
      </c>
      <c r="E679" s="165">
        <f t="shared" ca="1" si="250"/>
        <v>0</v>
      </c>
      <c r="F679" s="165">
        <f t="shared" ca="1" si="251"/>
        <v>0</v>
      </c>
      <c r="G679" s="165">
        <f t="shared" ca="1" si="252"/>
        <v>0</v>
      </c>
      <c r="H679" s="165">
        <f t="shared" ca="1" si="253"/>
        <v>0</v>
      </c>
      <c r="I679" s="165">
        <f t="shared" ca="1" si="254"/>
        <v>0</v>
      </c>
      <c r="J679" s="165">
        <f t="shared" ca="1" si="255"/>
        <v>0</v>
      </c>
      <c r="K679" s="165">
        <f t="shared" ca="1" si="256"/>
        <v>0</v>
      </c>
      <c r="L679" s="165">
        <f t="shared" ca="1" si="257"/>
        <v>0</v>
      </c>
      <c r="M679" s="165">
        <f t="shared" ca="1" si="258"/>
        <v>0</v>
      </c>
      <c r="N679" s="165">
        <f t="shared" ca="1" si="259"/>
        <v>0</v>
      </c>
      <c r="O679" s="165">
        <f t="shared" ca="1" si="260"/>
        <v>0</v>
      </c>
      <c r="P679" s="165">
        <f t="shared" ca="1" si="261"/>
        <v>0</v>
      </c>
      <c r="Q679" s="165">
        <f t="shared" ca="1" si="262"/>
        <v>0</v>
      </c>
      <c r="R679" s="165">
        <f t="shared" ca="1" si="263"/>
        <v>0</v>
      </c>
      <c r="S679" s="165" t="str">
        <f t="shared" ca="1" si="264"/>
        <v/>
      </c>
      <c r="T679" s="168">
        <f t="shared" ca="1" si="269"/>
        <v>0</v>
      </c>
      <c r="U679" s="168">
        <f t="shared" ca="1" si="270"/>
        <v>0</v>
      </c>
      <c r="V679" s="168">
        <f t="shared" ca="1" si="271"/>
        <v>0</v>
      </c>
      <c r="W679" s="168">
        <f t="shared" ca="1" si="272"/>
        <v>0</v>
      </c>
      <c r="X679" s="165">
        <f t="shared" si="265"/>
        <v>29</v>
      </c>
      <c r="Y679" s="165" t="str">
        <f t="shared" ca="1" si="273"/>
        <v>Payton Watt, 24 - 0 1/0/1900</v>
      </c>
      <c r="Z679" s="165" t="str">
        <f t="shared" ca="1" si="274"/>
        <v/>
      </c>
      <c r="AA679" s="225" t="str">
        <f>Season_Summary!$P$1</f>
        <v>2A BB</v>
      </c>
    </row>
    <row r="680" spans="1:27" x14ac:dyDescent="0.2">
      <c r="A680" s="165" t="str">
        <f t="shared" ca="1" si="266"/>
        <v>Dillon Barritt, 20</v>
      </c>
      <c r="B680" s="165" t="str">
        <f>Roster!$B$1</f>
        <v>Upton</v>
      </c>
      <c r="C680" s="165">
        <f t="shared" ca="1" si="267"/>
        <v>0</v>
      </c>
      <c r="D680" s="175">
        <f t="shared" ca="1" si="268"/>
        <v>0</v>
      </c>
      <c r="E680" s="165">
        <f t="shared" ca="1" si="250"/>
        <v>0</v>
      </c>
      <c r="F680" s="165">
        <f t="shared" ca="1" si="251"/>
        <v>0</v>
      </c>
      <c r="G680" s="165">
        <f t="shared" ca="1" si="252"/>
        <v>0</v>
      </c>
      <c r="H680" s="165">
        <f t="shared" ca="1" si="253"/>
        <v>0</v>
      </c>
      <c r="I680" s="165">
        <f t="shared" ca="1" si="254"/>
        <v>0</v>
      </c>
      <c r="J680" s="165">
        <f t="shared" ca="1" si="255"/>
        <v>0</v>
      </c>
      <c r="K680" s="165">
        <f t="shared" ca="1" si="256"/>
        <v>0</v>
      </c>
      <c r="L680" s="165">
        <f t="shared" ca="1" si="257"/>
        <v>0</v>
      </c>
      <c r="M680" s="165">
        <f t="shared" ca="1" si="258"/>
        <v>0</v>
      </c>
      <c r="N680" s="165">
        <f t="shared" ca="1" si="259"/>
        <v>0</v>
      </c>
      <c r="O680" s="165">
        <f t="shared" ca="1" si="260"/>
        <v>0</v>
      </c>
      <c r="P680" s="165">
        <f t="shared" ca="1" si="261"/>
        <v>0</v>
      </c>
      <c r="Q680" s="165">
        <f t="shared" ca="1" si="262"/>
        <v>0</v>
      </c>
      <c r="R680" s="165">
        <f t="shared" ca="1" si="263"/>
        <v>0</v>
      </c>
      <c r="S680" s="165" t="str">
        <f t="shared" ca="1" si="264"/>
        <v/>
      </c>
      <c r="T680" s="168">
        <f t="shared" ca="1" si="269"/>
        <v>0</v>
      </c>
      <c r="U680" s="168">
        <f t="shared" ca="1" si="270"/>
        <v>0</v>
      </c>
      <c r="V680" s="168">
        <f t="shared" ca="1" si="271"/>
        <v>0</v>
      </c>
      <c r="W680" s="168">
        <f t="shared" ca="1" si="272"/>
        <v>0</v>
      </c>
      <c r="X680" s="165">
        <f t="shared" si="265"/>
        <v>29</v>
      </c>
      <c r="Y680" s="165" t="str">
        <f t="shared" ca="1" si="273"/>
        <v>Dillon Barritt, 20 - 0 1/0/1900</v>
      </c>
      <c r="Z680" s="165" t="str">
        <f t="shared" ca="1" si="274"/>
        <v/>
      </c>
      <c r="AA680" s="225" t="str">
        <f>Season_Summary!$P$1</f>
        <v>2A BB</v>
      </c>
    </row>
    <row r="681" spans="1:27" x14ac:dyDescent="0.2">
      <c r="A681" s="165" t="str">
        <f t="shared" ca="1" si="266"/>
        <v>Dawson Butts, 14</v>
      </c>
      <c r="B681" s="165" t="str">
        <f>Roster!$B$1</f>
        <v>Upton</v>
      </c>
      <c r="C681" s="165">
        <f t="shared" ca="1" si="267"/>
        <v>0</v>
      </c>
      <c r="D681" s="175">
        <f t="shared" ca="1" si="268"/>
        <v>0</v>
      </c>
      <c r="E681" s="165">
        <f t="shared" ca="1" si="250"/>
        <v>0</v>
      </c>
      <c r="F681" s="165">
        <f t="shared" ca="1" si="251"/>
        <v>0</v>
      </c>
      <c r="G681" s="165">
        <f t="shared" ca="1" si="252"/>
        <v>0</v>
      </c>
      <c r="H681" s="165">
        <f t="shared" ca="1" si="253"/>
        <v>0</v>
      </c>
      <c r="I681" s="165">
        <f t="shared" ca="1" si="254"/>
        <v>0</v>
      </c>
      <c r="J681" s="165">
        <f t="shared" ca="1" si="255"/>
        <v>0</v>
      </c>
      <c r="K681" s="165">
        <f t="shared" ca="1" si="256"/>
        <v>0</v>
      </c>
      <c r="L681" s="165">
        <f t="shared" ca="1" si="257"/>
        <v>0</v>
      </c>
      <c r="M681" s="165">
        <f t="shared" ca="1" si="258"/>
        <v>0</v>
      </c>
      <c r="N681" s="165">
        <f t="shared" ca="1" si="259"/>
        <v>0</v>
      </c>
      <c r="O681" s="165">
        <f t="shared" ca="1" si="260"/>
        <v>0</v>
      </c>
      <c r="P681" s="165">
        <f t="shared" ca="1" si="261"/>
        <v>0</v>
      </c>
      <c r="Q681" s="165">
        <f t="shared" ca="1" si="262"/>
        <v>0</v>
      </c>
      <c r="R681" s="165">
        <f t="shared" ca="1" si="263"/>
        <v>0</v>
      </c>
      <c r="S681" s="165" t="str">
        <f t="shared" ca="1" si="264"/>
        <v/>
      </c>
      <c r="T681" s="168">
        <f t="shared" ca="1" si="269"/>
        <v>0</v>
      </c>
      <c r="U681" s="168">
        <f t="shared" ca="1" si="270"/>
        <v>0</v>
      </c>
      <c r="V681" s="168">
        <f t="shared" ca="1" si="271"/>
        <v>0</v>
      </c>
      <c r="W681" s="168">
        <f t="shared" ca="1" si="272"/>
        <v>0</v>
      </c>
      <c r="X681" s="165">
        <f t="shared" si="265"/>
        <v>29</v>
      </c>
      <c r="Y681" s="165" t="str">
        <f t="shared" ca="1" si="273"/>
        <v>Dawson Butts, 14 - 0 1/0/1900</v>
      </c>
      <c r="Z681" s="165" t="str">
        <f t="shared" ca="1" si="274"/>
        <v/>
      </c>
      <c r="AA681" s="225" t="str">
        <f>Season_Summary!$P$1</f>
        <v>2A BB</v>
      </c>
    </row>
    <row r="682" spans="1:27" x14ac:dyDescent="0.2">
      <c r="A682" s="165" t="str">
        <f t="shared" ca="1" si="266"/>
        <v>Jayden Caylor, 12</v>
      </c>
      <c r="B682" s="165" t="str">
        <f>Roster!$B$1</f>
        <v>Upton</v>
      </c>
      <c r="C682" s="165">
        <f t="shared" ca="1" si="267"/>
        <v>0</v>
      </c>
      <c r="D682" s="175">
        <f t="shared" ca="1" si="268"/>
        <v>0</v>
      </c>
      <c r="E682" s="165">
        <f t="shared" ca="1" si="250"/>
        <v>0</v>
      </c>
      <c r="F682" s="165">
        <f t="shared" ca="1" si="251"/>
        <v>0</v>
      </c>
      <c r="G682" s="165">
        <f t="shared" ca="1" si="252"/>
        <v>0</v>
      </c>
      <c r="H682" s="165">
        <f t="shared" ca="1" si="253"/>
        <v>0</v>
      </c>
      <c r="I682" s="165">
        <f t="shared" ca="1" si="254"/>
        <v>0</v>
      </c>
      <c r="J682" s="165">
        <f t="shared" ca="1" si="255"/>
        <v>0</v>
      </c>
      <c r="K682" s="165">
        <f t="shared" ca="1" si="256"/>
        <v>0</v>
      </c>
      <c r="L682" s="165">
        <f t="shared" ca="1" si="257"/>
        <v>0</v>
      </c>
      <c r="M682" s="165">
        <f t="shared" ca="1" si="258"/>
        <v>0</v>
      </c>
      <c r="N682" s="165">
        <f t="shared" ca="1" si="259"/>
        <v>0</v>
      </c>
      <c r="O682" s="165">
        <f t="shared" ca="1" si="260"/>
        <v>0</v>
      </c>
      <c r="P682" s="165">
        <f t="shared" ca="1" si="261"/>
        <v>0</v>
      </c>
      <c r="Q682" s="165">
        <f t="shared" ca="1" si="262"/>
        <v>0</v>
      </c>
      <c r="R682" s="165">
        <f t="shared" ca="1" si="263"/>
        <v>0</v>
      </c>
      <c r="S682" s="165" t="str">
        <f t="shared" ca="1" si="264"/>
        <v/>
      </c>
      <c r="T682" s="168">
        <f t="shared" ca="1" si="269"/>
        <v>0</v>
      </c>
      <c r="U682" s="168">
        <f t="shared" ca="1" si="270"/>
        <v>0</v>
      </c>
      <c r="V682" s="168">
        <f t="shared" ca="1" si="271"/>
        <v>0</v>
      </c>
      <c r="W682" s="168">
        <f t="shared" ca="1" si="272"/>
        <v>0</v>
      </c>
      <c r="X682" s="165">
        <f t="shared" si="265"/>
        <v>29</v>
      </c>
      <c r="Y682" s="165" t="str">
        <f t="shared" ca="1" si="273"/>
        <v>Jayden Caylor, 12 - 0 1/0/1900</v>
      </c>
      <c r="Z682" s="165" t="str">
        <f t="shared" ca="1" si="274"/>
        <v/>
      </c>
      <c r="AA682" s="225" t="str">
        <f>Season_Summary!$P$1</f>
        <v>2A BB</v>
      </c>
    </row>
    <row r="683" spans="1:27" x14ac:dyDescent="0.2">
      <c r="A683" s="165" t="str">
        <f t="shared" ca="1" si="266"/>
        <v>Clayton Louderback, 23</v>
      </c>
      <c r="B683" s="165" t="str">
        <f>Roster!$B$1</f>
        <v>Upton</v>
      </c>
      <c r="C683" s="165">
        <f t="shared" ca="1" si="267"/>
        <v>0</v>
      </c>
      <c r="D683" s="175">
        <f t="shared" ca="1" si="268"/>
        <v>0</v>
      </c>
      <c r="E683" s="165">
        <f t="shared" ca="1" si="250"/>
        <v>0</v>
      </c>
      <c r="F683" s="165">
        <f t="shared" ca="1" si="251"/>
        <v>0</v>
      </c>
      <c r="G683" s="165">
        <f t="shared" ca="1" si="252"/>
        <v>0</v>
      </c>
      <c r="H683" s="165">
        <f t="shared" ca="1" si="253"/>
        <v>0</v>
      </c>
      <c r="I683" s="165">
        <f t="shared" ca="1" si="254"/>
        <v>0</v>
      </c>
      <c r="J683" s="165">
        <f t="shared" ca="1" si="255"/>
        <v>0</v>
      </c>
      <c r="K683" s="165">
        <f t="shared" ca="1" si="256"/>
        <v>0</v>
      </c>
      <c r="L683" s="165">
        <f t="shared" ca="1" si="257"/>
        <v>0</v>
      </c>
      <c r="M683" s="165">
        <f t="shared" ca="1" si="258"/>
        <v>0</v>
      </c>
      <c r="N683" s="165">
        <f t="shared" ca="1" si="259"/>
        <v>0</v>
      </c>
      <c r="O683" s="165">
        <f t="shared" ca="1" si="260"/>
        <v>0</v>
      </c>
      <c r="P683" s="165">
        <f t="shared" ca="1" si="261"/>
        <v>0</v>
      </c>
      <c r="Q683" s="165">
        <f t="shared" ca="1" si="262"/>
        <v>0</v>
      </c>
      <c r="R683" s="165">
        <f t="shared" ca="1" si="263"/>
        <v>0</v>
      </c>
      <c r="S683" s="165" t="str">
        <f t="shared" ca="1" si="264"/>
        <v/>
      </c>
      <c r="T683" s="168">
        <f t="shared" ca="1" si="269"/>
        <v>0</v>
      </c>
      <c r="U683" s="168">
        <f t="shared" ca="1" si="270"/>
        <v>0</v>
      </c>
      <c r="V683" s="168">
        <f t="shared" ca="1" si="271"/>
        <v>0</v>
      </c>
      <c r="W683" s="168">
        <f t="shared" ca="1" si="272"/>
        <v>0</v>
      </c>
      <c r="X683" s="165">
        <f t="shared" si="265"/>
        <v>29</v>
      </c>
      <c r="Y683" s="165" t="str">
        <f t="shared" ca="1" si="273"/>
        <v>Clayton Louderback, 23 - 0 1/0/1900</v>
      </c>
      <c r="Z683" s="165" t="str">
        <f t="shared" ca="1" si="274"/>
        <v/>
      </c>
      <c r="AA683" s="225" t="str">
        <f>Season_Summary!$P$1</f>
        <v>2A BB</v>
      </c>
    </row>
    <row r="684" spans="1:27" x14ac:dyDescent="0.2">
      <c r="A684" s="165" t="str">
        <f t="shared" ca="1" si="266"/>
        <v>Jess Claycomb, 10</v>
      </c>
      <c r="B684" s="165" t="str">
        <f>Roster!$B$1</f>
        <v>Upton</v>
      </c>
      <c r="C684" s="165">
        <f t="shared" ca="1" si="267"/>
        <v>0</v>
      </c>
      <c r="D684" s="175">
        <f t="shared" ca="1" si="268"/>
        <v>0</v>
      </c>
      <c r="E684" s="165">
        <f t="shared" ca="1" si="250"/>
        <v>0</v>
      </c>
      <c r="F684" s="165">
        <f t="shared" ca="1" si="251"/>
        <v>0</v>
      </c>
      <c r="G684" s="165">
        <f t="shared" ca="1" si="252"/>
        <v>0</v>
      </c>
      <c r="H684" s="165">
        <f t="shared" ca="1" si="253"/>
        <v>0</v>
      </c>
      <c r="I684" s="165">
        <f t="shared" ca="1" si="254"/>
        <v>0</v>
      </c>
      <c r="J684" s="165">
        <f t="shared" ca="1" si="255"/>
        <v>0</v>
      </c>
      <c r="K684" s="165">
        <f t="shared" ca="1" si="256"/>
        <v>0</v>
      </c>
      <c r="L684" s="165">
        <f t="shared" ca="1" si="257"/>
        <v>0</v>
      </c>
      <c r="M684" s="165">
        <f t="shared" ca="1" si="258"/>
        <v>0</v>
      </c>
      <c r="N684" s="165">
        <f t="shared" ca="1" si="259"/>
        <v>0</v>
      </c>
      <c r="O684" s="165">
        <f t="shared" ca="1" si="260"/>
        <v>0</v>
      </c>
      <c r="P684" s="165">
        <f t="shared" ca="1" si="261"/>
        <v>0</v>
      </c>
      <c r="Q684" s="165">
        <f t="shared" ca="1" si="262"/>
        <v>0</v>
      </c>
      <c r="R684" s="165">
        <f t="shared" ca="1" si="263"/>
        <v>0</v>
      </c>
      <c r="S684" s="165" t="str">
        <f t="shared" ca="1" si="264"/>
        <v/>
      </c>
      <c r="T684" s="168">
        <f t="shared" ca="1" si="269"/>
        <v>0</v>
      </c>
      <c r="U684" s="168">
        <f t="shared" ca="1" si="270"/>
        <v>0</v>
      </c>
      <c r="V684" s="168">
        <f t="shared" ca="1" si="271"/>
        <v>0</v>
      </c>
      <c r="W684" s="168">
        <f t="shared" ca="1" si="272"/>
        <v>0</v>
      </c>
      <c r="X684" s="165">
        <f t="shared" si="265"/>
        <v>29</v>
      </c>
      <c r="Y684" s="165" t="str">
        <f t="shared" ca="1" si="273"/>
        <v>Jess Claycomb, 10 - 0 1/0/1900</v>
      </c>
      <c r="Z684" s="165" t="str">
        <f t="shared" ca="1" si="274"/>
        <v/>
      </c>
      <c r="AA684" s="225" t="str">
        <f>Season_Summary!$P$1</f>
        <v>2A BB</v>
      </c>
    </row>
    <row r="685" spans="1:27" x14ac:dyDescent="0.2">
      <c r="A685" s="165" t="str">
        <f t="shared" ca="1" si="266"/>
        <v>Maxx Cowger, 4</v>
      </c>
      <c r="B685" s="165" t="str">
        <f>Roster!$B$1</f>
        <v>Upton</v>
      </c>
      <c r="C685" s="165">
        <f t="shared" ca="1" si="267"/>
        <v>0</v>
      </c>
      <c r="D685" s="175">
        <f t="shared" ca="1" si="268"/>
        <v>0</v>
      </c>
      <c r="E685" s="165">
        <f t="shared" ca="1" si="250"/>
        <v>0</v>
      </c>
      <c r="F685" s="165">
        <f t="shared" ca="1" si="251"/>
        <v>0</v>
      </c>
      <c r="G685" s="165">
        <f t="shared" ca="1" si="252"/>
        <v>0</v>
      </c>
      <c r="H685" s="165">
        <f t="shared" ca="1" si="253"/>
        <v>0</v>
      </c>
      <c r="I685" s="165">
        <f t="shared" ca="1" si="254"/>
        <v>0</v>
      </c>
      <c r="J685" s="165">
        <f t="shared" ca="1" si="255"/>
        <v>0</v>
      </c>
      <c r="K685" s="165">
        <f t="shared" ca="1" si="256"/>
        <v>0</v>
      </c>
      <c r="L685" s="165">
        <f t="shared" ca="1" si="257"/>
        <v>0</v>
      </c>
      <c r="M685" s="165">
        <f t="shared" ca="1" si="258"/>
        <v>0</v>
      </c>
      <c r="N685" s="165">
        <f t="shared" ca="1" si="259"/>
        <v>0</v>
      </c>
      <c r="O685" s="165">
        <f t="shared" ca="1" si="260"/>
        <v>0</v>
      </c>
      <c r="P685" s="165">
        <f t="shared" ca="1" si="261"/>
        <v>0</v>
      </c>
      <c r="Q685" s="165">
        <f t="shared" ca="1" si="262"/>
        <v>0</v>
      </c>
      <c r="R685" s="165">
        <f t="shared" ca="1" si="263"/>
        <v>0</v>
      </c>
      <c r="S685" s="165" t="str">
        <f t="shared" ca="1" si="264"/>
        <v/>
      </c>
      <c r="T685" s="168">
        <f t="shared" ca="1" si="269"/>
        <v>0</v>
      </c>
      <c r="U685" s="168">
        <f t="shared" ca="1" si="270"/>
        <v>0</v>
      </c>
      <c r="V685" s="168">
        <f t="shared" ca="1" si="271"/>
        <v>0</v>
      </c>
      <c r="W685" s="168">
        <f t="shared" ca="1" si="272"/>
        <v>0</v>
      </c>
      <c r="X685" s="165">
        <f t="shared" si="265"/>
        <v>29</v>
      </c>
      <c r="Y685" s="165" t="str">
        <f t="shared" ca="1" si="273"/>
        <v>Maxx Cowger, 4 - 0 1/0/1900</v>
      </c>
      <c r="Z685" s="165" t="str">
        <f t="shared" ca="1" si="274"/>
        <v/>
      </c>
      <c r="AA685" s="225" t="str">
        <f>Season_Summary!$P$1</f>
        <v>2A BB</v>
      </c>
    </row>
    <row r="686" spans="1:27" x14ac:dyDescent="0.2">
      <c r="A686" s="165" t="str">
        <f t="shared" ca="1" si="266"/>
        <v>Brayden Bruce, 22</v>
      </c>
      <c r="B686" s="165" t="str">
        <f>Roster!$B$1</f>
        <v>Upton</v>
      </c>
      <c r="C686" s="165">
        <f t="shared" ca="1" si="267"/>
        <v>0</v>
      </c>
      <c r="D686" s="175">
        <f t="shared" ca="1" si="268"/>
        <v>0</v>
      </c>
      <c r="E686" s="165">
        <f t="shared" ca="1" si="250"/>
        <v>0</v>
      </c>
      <c r="F686" s="165">
        <f t="shared" ca="1" si="251"/>
        <v>0</v>
      </c>
      <c r="G686" s="165">
        <f t="shared" ca="1" si="252"/>
        <v>0</v>
      </c>
      <c r="H686" s="165">
        <f t="shared" ca="1" si="253"/>
        <v>0</v>
      </c>
      <c r="I686" s="165">
        <f t="shared" ca="1" si="254"/>
        <v>0</v>
      </c>
      <c r="J686" s="165">
        <f t="shared" ca="1" si="255"/>
        <v>0</v>
      </c>
      <c r="K686" s="165">
        <f t="shared" ca="1" si="256"/>
        <v>0</v>
      </c>
      <c r="L686" s="165">
        <f t="shared" ca="1" si="257"/>
        <v>0</v>
      </c>
      <c r="M686" s="165">
        <f t="shared" ca="1" si="258"/>
        <v>0</v>
      </c>
      <c r="N686" s="165">
        <f t="shared" ca="1" si="259"/>
        <v>0</v>
      </c>
      <c r="O686" s="165">
        <f t="shared" ca="1" si="260"/>
        <v>0</v>
      </c>
      <c r="P686" s="165">
        <f t="shared" ca="1" si="261"/>
        <v>0</v>
      </c>
      <c r="Q686" s="165">
        <f t="shared" ca="1" si="262"/>
        <v>0</v>
      </c>
      <c r="R686" s="165">
        <f t="shared" ca="1" si="263"/>
        <v>0</v>
      </c>
      <c r="S686" s="165" t="str">
        <f t="shared" ca="1" si="264"/>
        <v/>
      </c>
      <c r="T686" s="168">
        <f t="shared" ca="1" si="269"/>
        <v>0</v>
      </c>
      <c r="U686" s="168">
        <f t="shared" ca="1" si="270"/>
        <v>0</v>
      </c>
      <c r="V686" s="168">
        <f t="shared" ca="1" si="271"/>
        <v>0</v>
      </c>
      <c r="W686" s="168">
        <f t="shared" ca="1" si="272"/>
        <v>0</v>
      </c>
      <c r="X686" s="165">
        <f t="shared" si="265"/>
        <v>29</v>
      </c>
      <c r="Y686" s="165" t="str">
        <f t="shared" ca="1" si="273"/>
        <v>Brayden Bruce, 22 - 0 1/0/1900</v>
      </c>
      <c r="Z686" s="165" t="str">
        <f t="shared" ca="1" si="274"/>
        <v/>
      </c>
      <c r="AA686" s="225" t="str">
        <f>Season_Summary!$P$1</f>
        <v>2A BB</v>
      </c>
    </row>
    <row r="687" spans="1:27" x14ac:dyDescent="0.2">
      <c r="A687" s="165" t="str">
        <f t="shared" ca="1" si="266"/>
        <v>Jo Bishop, 30</v>
      </c>
      <c r="B687" s="165" t="str">
        <f>Roster!$B$1</f>
        <v>Upton</v>
      </c>
      <c r="C687" s="165">
        <f t="shared" ca="1" si="267"/>
        <v>0</v>
      </c>
      <c r="D687" s="175">
        <f t="shared" ca="1" si="268"/>
        <v>0</v>
      </c>
      <c r="E687" s="165">
        <f t="shared" ca="1" si="250"/>
        <v>0</v>
      </c>
      <c r="F687" s="165">
        <f t="shared" ca="1" si="251"/>
        <v>0</v>
      </c>
      <c r="G687" s="165">
        <f t="shared" ca="1" si="252"/>
        <v>0</v>
      </c>
      <c r="H687" s="165">
        <f t="shared" ca="1" si="253"/>
        <v>0</v>
      </c>
      <c r="I687" s="165">
        <f t="shared" ca="1" si="254"/>
        <v>0</v>
      </c>
      <c r="J687" s="165">
        <f t="shared" ca="1" si="255"/>
        <v>0</v>
      </c>
      <c r="K687" s="165">
        <f t="shared" ca="1" si="256"/>
        <v>0</v>
      </c>
      <c r="L687" s="165">
        <f t="shared" ca="1" si="257"/>
        <v>0</v>
      </c>
      <c r="M687" s="165">
        <f t="shared" ca="1" si="258"/>
        <v>0</v>
      </c>
      <c r="N687" s="165">
        <f t="shared" ca="1" si="259"/>
        <v>0</v>
      </c>
      <c r="O687" s="165">
        <f t="shared" ca="1" si="260"/>
        <v>0</v>
      </c>
      <c r="P687" s="165">
        <f t="shared" ca="1" si="261"/>
        <v>0</v>
      </c>
      <c r="Q687" s="165">
        <f t="shared" ca="1" si="262"/>
        <v>0</v>
      </c>
      <c r="R687" s="165">
        <f t="shared" ca="1" si="263"/>
        <v>0</v>
      </c>
      <c r="S687" s="165" t="str">
        <f t="shared" ca="1" si="264"/>
        <v/>
      </c>
      <c r="T687" s="168">
        <f t="shared" ca="1" si="269"/>
        <v>0</v>
      </c>
      <c r="U687" s="168">
        <f t="shared" ca="1" si="270"/>
        <v>0</v>
      </c>
      <c r="V687" s="168">
        <f t="shared" ca="1" si="271"/>
        <v>0</v>
      </c>
      <c r="W687" s="168">
        <f t="shared" ca="1" si="272"/>
        <v>0</v>
      </c>
      <c r="X687" s="165">
        <f t="shared" si="265"/>
        <v>29</v>
      </c>
      <c r="Y687" s="165" t="str">
        <f t="shared" ca="1" si="273"/>
        <v>Jo Bishop, 30 - 0 1/0/1900</v>
      </c>
      <c r="Z687" s="165" t="str">
        <f t="shared" ca="1" si="274"/>
        <v/>
      </c>
      <c r="AA687" s="225" t="str">
        <f>Season_Summary!$P$1</f>
        <v>2A BB</v>
      </c>
    </row>
    <row r="688" spans="1:27" x14ac:dyDescent="0.2">
      <c r="A688" s="165" t="str">
        <f t="shared" ca="1" si="266"/>
        <v>Nolan Turner, 33</v>
      </c>
      <c r="B688" s="165" t="str">
        <f>Roster!$B$1</f>
        <v>Upton</v>
      </c>
      <c r="C688" s="165">
        <f t="shared" ca="1" si="267"/>
        <v>0</v>
      </c>
      <c r="D688" s="175">
        <f t="shared" ca="1" si="268"/>
        <v>0</v>
      </c>
      <c r="E688" s="165">
        <f t="shared" ca="1" si="250"/>
        <v>0</v>
      </c>
      <c r="F688" s="165">
        <f t="shared" ca="1" si="251"/>
        <v>0</v>
      </c>
      <c r="G688" s="165">
        <f t="shared" ca="1" si="252"/>
        <v>0</v>
      </c>
      <c r="H688" s="165">
        <f t="shared" ca="1" si="253"/>
        <v>0</v>
      </c>
      <c r="I688" s="165">
        <f t="shared" ca="1" si="254"/>
        <v>0</v>
      </c>
      <c r="J688" s="165">
        <f t="shared" ca="1" si="255"/>
        <v>0</v>
      </c>
      <c r="K688" s="165">
        <f t="shared" ca="1" si="256"/>
        <v>0</v>
      </c>
      <c r="L688" s="165">
        <f t="shared" ca="1" si="257"/>
        <v>0</v>
      </c>
      <c r="M688" s="165">
        <f t="shared" ca="1" si="258"/>
        <v>0</v>
      </c>
      <c r="N688" s="165">
        <f t="shared" ca="1" si="259"/>
        <v>0</v>
      </c>
      <c r="O688" s="165">
        <f t="shared" ca="1" si="260"/>
        <v>0</v>
      </c>
      <c r="P688" s="165">
        <f t="shared" ca="1" si="261"/>
        <v>0</v>
      </c>
      <c r="Q688" s="165">
        <f t="shared" ca="1" si="262"/>
        <v>0</v>
      </c>
      <c r="R688" s="165">
        <f t="shared" ca="1" si="263"/>
        <v>0</v>
      </c>
      <c r="S688" s="165" t="str">
        <f t="shared" ca="1" si="264"/>
        <v/>
      </c>
      <c r="T688" s="168">
        <f t="shared" ca="1" si="269"/>
        <v>0</v>
      </c>
      <c r="U688" s="168">
        <f t="shared" ca="1" si="270"/>
        <v>0</v>
      </c>
      <c r="V688" s="168">
        <f t="shared" ca="1" si="271"/>
        <v>0</v>
      </c>
      <c r="W688" s="168">
        <f t="shared" ca="1" si="272"/>
        <v>0</v>
      </c>
      <c r="X688" s="165">
        <f t="shared" si="265"/>
        <v>29</v>
      </c>
      <c r="Y688" s="165" t="str">
        <f t="shared" ca="1" si="273"/>
        <v>Nolan Turner, 33 - 0 1/0/1900</v>
      </c>
      <c r="Z688" s="165" t="str">
        <f t="shared" ca="1" si="274"/>
        <v/>
      </c>
      <c r="AA688" s="225" t="str">
        <f>Season_Summary!$P$1</f>
        <v>2A BB</v>
      </c>
    </row>
    <row r="689" spans="1:27" x14ac:dyDescent="0.2">
      <c r="A689" s="165" t="str">
        <f t="shared" ca="1" si="266"/>
        <v>Robert Crawford, 32</v>
      </c>
      <c r="B689" s="165" t="str">
        <f>Roster!$B$1</f>
        <v>Upton</v>
      </c>
      <c r="C689" s="165">
        <f t="shared" ca="1" si="267"/>
        <v>0</v>
      </c>
      <c r="D689" s="175">
        <f t="shared" ca="1" si="268"/>
        <v>0</v>
      </c>
      <c r="E689" s="165">
        <f t="shared" ca="1" si="250"/>
        <v>0</v>
      </c>
      <c r="F689" s="165">
        <f t="shared" ca="1" si="251"/>
        <v>0</v>
      </c>
      <c r="G689" s="165">
        <f t="shared" ca="1" si="252"/>
        <v>0</v>
      </c>
      <c r="H689" s="165">
        <f t="shared" ca="1" si="253"/>
        <v>0</v>
      </c>
      <c r="I689" s="165">
        <f t="shared" ca="1" si="254"/>
        <v>0</v>
      </c>
      <c r="J689" s="165">
        <f t="shared" ca="1" si="255"/>
        <v>0</v>
      </c>
      <c r="K689" s="165">
        <f t="shared" ca="1" si="256"/>
        <v>0</v>
      </c>
      <c r="L689" s="165">
        <f t="shared" ca="1" si="257"/>
        <v>0</v>
      </c>
      <c r="M689" s="165">
        <f t="shared" ca="1" si="258"/>
        <v>0</v>
      </c>
      <c r="N689" s="165">
        <f t="shared" ca="1" si="259"/>
        <v>0</v>
      </c>
      <c r="O689" s="165">
        <f t="shared" ca="1" si="260"/>
        <v>0</v>
      </c>
      <c r="P689" s="165">
        <f t="shared" ca="1" si="261"/>
        <v>0</v>
      </c>
      <c r="Q689" s="165">
        <f t="shared" ca="1" si="262"/>
        <v>0</v>
      </c>
      <c r="R689" s="165">
        <f t="shared" ca="1" si="263"/>
        <v>0</v>
      </c>
      <c r="S689" s="165" t="str">
        <f t="shared" ca="1" si="264"/>
        <v/>
      </c>
      <c r="T689" s="168">
        <f t="shared" ca="1" si="269"/>
        <v>0</v>
      </c>
      <c r="U689" s="168">
        <f t="shared" ca="1" si="270"/>
        <v>0</v>
      </c>
      <c r="V689" s="168">
        <f t="shared" ca="1" si="271"/>
        <v>0</v>
      </c>
      <c r="W689" s="168">
        <f t="shared" ca="1" si="272"/>
        <v>0</v>
      </c>
      <c r="X689" s="165">
        <f t="shared" si="265"/>
        <v>29</v>
      </c>
      <c r="Y689" s="165" t="str">
        <f t="shared" ca="1" si="273"/>
        <v>Robert Crawford, 32 - 0 1/0/1900</v>
      </c>
      <c r="Z689" s="165" t="str">
        <f t="shared" ca="1" si="274"/>
        <v/>
      </c>
      <c r="AA689" s="225" t="str">
        <f>Season_Summary!$P$1</f>
        <v>2A BB</v>
      </c>
    </row>
    <row r="690" spans="1:27" x14ac:dyDescent="0.2">
      <c r="A690" s="165" t="str">
        <f t="shared" ca="1" si="266"/>
        <v>Jace Bruce, 40</v>
      </c>
      <c r="B690" s="165" t="str">
        <f>Roster!$B$1</f>
        <v>Upton</v>
      </c>
      <c r="C690" s="165">
        <f t="shared" ca="1" si="267"/>
        <v>0</v>
      </c>
      <c r="D690" s="175">
        <f t="shared" ca="1" si="268"/>
        <v>0</v>
      </c>
      <c r="E690" s="165">
        <f t="shared" ca="1" si="250"/>
        <v>0</v>
      </c>
      <c r="F690" s="165">
        <f t="shared" ca="1" si="251"/>
        <v>0</v>
      </c>
      <c r="G690" s="165">
        <f t="shared" ca="1" si="252"/>
        <v>0</v>
      </c>
      <c r="H690" s="165">
        <f t="shared" ca="1" si="253"/>
        <v>0</v>
      </c>
      <c r="I690" s="165">
        <f t="shared" ca="1" si="254"/>
        <v>0</v>
      </c>
      <c r="J690" s="165">
        <f t="shared" ca="1" si="255"/>
        <v>0</v>
      </c>
      <c r="K690" s="165">
        <f t="shared" ca="1" si="256"/>
        <v>0</v>
      </c>
      <c r="L690" s="165">
        <f t="shared" ca="1" si="257"/>
        <v>0</v>
      </c>
      <c r="M690" s="165">
        <f t="shared" ca="1" si="258"/>
        <v>0</v>
      </c>
      <c r="N690" s="165">
        <f t="shared" ca="1" si="259"/>
        <v>0</v>
      </c>
      <c r="O690" s="165">
        <f t="shared" ca="1" si="260"/>
        <v>0</v>
      </c>
      <c r="P690" s="165">
        <f t="shared" ca="1" si="261"/>
        <v>0</v>
      </c>
      <c r="Q690" s="165">
        <f t="shared" ca="1" si="262"/>
        <v>0</v>
      </c>
      <c r="R690" s="165">
        <f t="shared" ca="1" si="263"/>
        <v>0</v>
      </c>
      <c r="S690" s="165" t="str">
        <f t="shared" ca="1" si="264"/>
        <v/>
      </c>
      <c r="T690" s="168">
        <f t="shared" ca="1" si="269"/>
        <v>0</v>
      </c>
      <c r="U690" s="168">
        <f t="shared" ca="1" si="270"/>
        <v>0</v>
      </c>
      <c r="V690" s="168">
        <f t="shared" ca="1" si="271"/>
        <v>0</v>
      </c>
      <c r="W690" s="168">
        <f t="shared" ca="1" si="272"/>
        <v>0</v>
      </c>
      <c r="X690" s="165">
        <f t="shared" si="265"/>
        <v>29</v>
      </c>
      <c r="Y690" s="165" t="str">
        <f t="shared" ca="1" si="273"/>
        <v>Jace Bruce, 40 - 0 1/0/1900</v>
      </c>
      <c r="Z690" s="165" t="str">
        <f t="shared" ca="1" si="274"/>
        <v/>
      </c>
      <c r="AA690" s="225" t="str">
        <f>Season_Summary!$P$1</f>
        <v>2A BB</v>
      </c>
    </row>
    <row r="691" spans="1:27" x14ac:dyDescent="0.2">
      <c r="A691" s="165" t="str">
        <f t="shared" ca="1" si="266"/>
        <v>Ethan Mills, 2</v>
      </c>
      <c r="B691" s="165" t="str">
        <f>Roster!$B$1</f>
        <v>Upton</v>
      </c>
      <c r="C691" s="165">
        <f t="shared" ca="1" si="267"/>
        <v>0</v>
      </c>
      <c r="D691" s="175">
        <f t="shared" ca="1" si="268"/>
        <v>0</v>
      </c>
      <c r="E691" s="165">
        <f t="shared" ca="1" si="250"/>
        <v>0</v>
      </c>
      <c r="F691" s="165">
        <f t="shared" ca="1" si="251"/>
        <v>0</v>
      </c>
      <c r="G691" s="165">
        <f t="shared" ca="1" si="252"/>
        <v>0</v>
      </c>
      <c r="H691" s="165">
        <f t="shared" ca="1" si="253"/>
        <v>0</v>
      </c>
      <c r="I691" s="165">
        <f t="shared" ca="1" si="254"/>
        <v>0</v>
      </c>
      <c r="J691" s="165">
        <f t="shared" ca="1" si="255"/>
        <v>0</v>
      </c>
      <c r="K691" s="165">
        <f t="shared" ca="1" si="256"/>
        <v>0</v>
      </c>
      <c r="L691" s="165">
        <f t="shared" ca="1" si="257"/>
        <v>0</v>
      </c>
      <c r="M691" s="165">
        <f t="shared" ca="1" si="258"/>
        <v>0</v>
      </c>
      <c r="N691" s="165">
        <f t="shared" ca="1" si="259"/>
        <v>0</v>
      </c>
      <c r="O691" s="165">
        <f t="shared" ca="1" si="260"/>
        <v>0</v>
      </c>
      <c r="P691" s="165">
        <f t="shared" ca="1" si="261"/>
        <v>0</v>
      </c>
      <c r="Q691" s="165">
        <f t="shared" ca="1" si="262"/>
        <v>0</v>
      </c>
      <c r="R691" s="165">
        <f t="shared" ca="1" si="263"/>
        <v>0</v>
      </c>
      <c r="S691" s="165" t="str">
        <f t="shared" ca="1" si="264"/>
        <v/>
      </c>
      <c r="T691" s="168">
        <f t="shared" ca="1" si="269"/>
        <v>0</v>
      </c>
      <c r="U691" s="168">
        <f t="shared" ca="1" si="270"/>
        <v>0</v>
      </c>
      <c r="V691" s="168">
        <f t="shared" ca="1" si="271"/>
        <v>0</v>
      </c>
      <c r="W691" s="168">
        <f t="shared" ca="1" si="272"/>
        <v>0</v>
      </c>
      <c r="X691" s="165">
        <f t="shared" si="265"/>
        <v>29</v>
      </c>
      <c r="Y691" s="165" t="str">
        <f t="shared" ca="1" si="273"/>
        <v>Ethan Mills, 2 - 0 1/0/1900</v>
      </c>
      <c r="Z691" s="165" t="str">
        <f t="shared" ca="1" si="274"/>
        <v/>
      </c>
      <c r="AA691" s="225" t="str">
        <f>Season_Summary!$P$1</f>
        <v>2A BB</v>
      </c>
    </row>
    <row r="692" spans="1:27" x14ac:dyDescent="0.2">
      <c r="A692" s="165" t="str">
        <f t="shared" ca="1" si="266"/>
        <v>Bridger Alishouse, 2</v>
      </c>
      <c r="B692" s="165" t="str">
        <f>Roster!$B$1</f>
        <v>Upton</v>
      </c>
      <c r="C692" s="165">
        <f t="shared" ca="1" si="267"/>
        <v>0</v>
      </c>
      <c r="D692" s="175">
        <f t="shared" ca="1" si="268"/>
        <v>0</v>
      </c>
      <c r="E692" s="165">
        <f t="shared" ca="1" si="250"/>
        <v>0</v>
      </c>
      <c r="F692" s="165">
        <f t="shared" ca="1" si="251"/>
        <v>0</v>
      </c>
      <c r="G692" s="165">
        <f t="shared" ca="1" si="252"/>
        <v>0</v>
      </c>
      <c r="H692" s="165">
        <f t="shared" ca="1" si="253"/>
        <v>0</v>
      </c>
      <c r="I692" s="165">
        <f t="shared" ca="1" si="254"/>
        <v>0</v>
      </c>
      <c r="J692" s="165">
        <f t="shared" ca="1" si="255"/>
        <v>0</v>
      </c>
      <c r="K692" s="165">
        <f t="shared" ca="1" si="256"/>
        <v>0</v>
      </c>
      <c r="L692" s="165">
        <f t="shared" ca="1" si="257"/>
        <v>0</v>
      </c>
      <c r="M692" s="165">
        <f t="shared" ca="1" si="258"/>
        <v>0</v>
      </c>
      <c r="N692" s="165">
        <f t="shared" ca="1" si="259"/>
        <v>0</v>
      </c>
      <c r="O692" s="165">
        <f t="shared" ca="1" si="260"/>
        <v>0</v>
      </c>
      <c r="P692" s="165">
        <f t="shared" ca="1" si="261"/>
        <v>0</v>
      </c>
      <c r="Q692" s="165">
        <f t="shared" ca="1" si="262"/>
        <v>0</v>
      </c>
      <c r="R692" s="165">
        <f t="shared" ca="1" si="263"/>
        <v>0</v>
      </c>
      <c r="S692" s="165" t="str">
        <f t="shared" ca="1" si="264"/>
        <v/>
      </c>
      <c r="T692" s="168">
        <f t="shared" ca="1" si="269"/>
        <v>0</v>
      </c>
      <c r="U692" s="168">
        <f t="shared" ca="1" si="270"/>
        <v>0</v>
      </c>
      <c r="V692" s="168">
        <f t="shared" ca="1" si="271"/>
        <v>0</v>
      </c>
      <c r="W692" s="168">
        <f t="shared" ca="1" si="272"/>
        <v>0</v>
      </c>
      <c r="X692" s="165">
        <f t="shared" si="265"/>
        <v>29</v>
      </c>
      <c r="Y692" s="165" t="str">
        <f t="shared" ca="1" si="273"/>
        <v>Bridger Alishouse, 2 - 0 1/0/1900</v>
      </c>
      <c r="Z692" s="165" t="str">
        <f t="shared" ca="1" si="274"/>
        <v/>
      </c>
      <c r="AA692" s="225" t="str">
        <f>Season_Summary!$P$1</f>
        <v>2A BB</v>
      </c>
    </row>
    <row r="693" spans="1:27" x14ac:dyDescent="0.2">
      <c r="A693" s="165" t="str">
        <f t="shared" ca="1" si="266"/>
        <v>Landon Keever, 4</v>
      </c>
      <c r="B693" s="165" t="str">
        <f>Roster!$B$1</f>
        <v>Upton</v>
      </c>
      <c r="C693" s="165">
        <f t="shared" ca="1" si="267"/>
        <v>0</v>
      </c>
      <c r="D693" s="175">
        <f t="shared" ca="1" si="268"/>
        <v>0</v>
      </c>
      <c r="E693" s="165">
        <f t="shared" ca="1" si="250"/>
        <v>0</v>
      </c>
      <c r="F693" s="165">
        <f t="shared" ca="1" si="251"/>
        <v>0</v>
      </c>
      <c r="G693" s="165">
        <f t="shared" ca="1" si="252"/>
        <v>0</v>
      </c>
      <c r="H693" s="165">
        <f t="shared" ca="1" si="253"/>
        <v>0</v>
      </c>
      <c r="I693" s="165">
        <f t="shared" ca="1" si="254"/>
        <v>0</v>
      </c>
      <c r="J693" s="165">
        <f t="shared" ca="1" si="255"/>
        <v>0</v>
      </c>
      <c r="K693" s="165">
        <f t="shared" ca="1" si="256"/>
        <v>0</v>
      </c>
      <c r="L693" s="165">
        <f t="shared" ca="1" si="257"/>
        <v>0</v>
      </c>
      <c r="M693" s="165">
        <f t="shared" ca="1" si="258"/>
        <v>0</v>
      </c>
      <c r="N693" s="165">
        <f t="shared" ca="1" si="259"/>
        <v>0</v>
      </c>
      <c r="O693" s="165">
        <f t="shared" ca="1" si="260"/>
        <v>0</v>
      </c>
      <c r="P693" s="165">
        <f t="shared" ca="1" si="261"/>
        <v>0</v>
      </c>
      <c r="Q693" s="165">
        <f t="shared" ca="1" si="262"/>
        <v>0</v>
      </c>
      <c r="R693" s="165">
        <f t="shared" ca="1" si="263"/>
        <v>0</v>
      </c>
      <c r="S693" s="165" t="str">
        <f t="shared" ca="1" si="264"/>
        <v/>
      </c>
      <c r="T693" s="168">
        <f t="shared" ca="1" si="269"/>
        <v>0</v>
      </c>
      <c r="U693" s="168">
        <f t="shared" ca="1" si="270"/>
        <v>0</v>
      </c>
      <c r="V693" s="168">
        <f t="shared" ca="1" si="271"/>
        <v>0</v>
      </c>
      <c r="W693" s="168">
        <f t="shared" ca="1" si="272"/>
        <v>0</v>
      </c>
      <c r="X693" s="165">
        <f t="shared" si="265"/>
        <v>29</v>
      </c>
      <c r="Y693" s="165" t="str">
        <f t="shared" ca="1" si="273"/>
        <v>Landon Keever, 4 - 0 1/0/1900</v>
      </c>
      <c r="Z693" s="165" t="str">
        <f t="shared" ca="1" si="274"/>
        <v/>
      </c>
      <c r="AA693" s="225" t="str">
        <f>Season_Summary!$P$1</f>
        <v>2A BB</v>
      </c>
    </row>
    <row r="694" spans="1:27" x14ac:dyDescent="0.2">
      <c r="A694" s="165" t="str">
        <f t="shared" ca="1" si="266"/>
        <v>DJ Till, 4</v>
      </c>
      <c r="B694" s="165" t="str">
        <f>Roster!$B$1</f>
        <v>Upton</v>
      </c>
      <c r="C694" s="165">
        <f t="shared" ca="1" si="267"/>
        <v>0</v>
      </c>
      <c r="D694" s="175">
        <f t="shared" ca="1" si="268"/>
        <v>0</v>
      </c>
      <c r="E694" s="165">
        <f t="shared" ca="1" si="250"/>
        <v>0</v>
      </c>
      <c r="F694" s="165">
        <f t="shared" ca="1" si="251"/>
        <v>0</v>
      </c>
      <c r="G694" s="165">
        <f t="shared" ca="1" si="252"/>
        <v>0</v>
      </c>
      <c r="H694" s="165">
        <f t="shared" ca="1" si="253"/>
        <v>0</v>
      </c>
      <c r="I694" s="165">
        <f t="shared" ca="1" si="254"/>
        <v>0</v>
      </c>
      <c r="J694" s="165">
        <f t="shared" ca="1" si="255"/>
        <v>0</v>
      </c>
      <c r="K694" s="165">
        <f t="shared" ca="1" si="256"/>
        <v>0</v>
      </c>
      <c r="L694" s="165">
        <f t="shared" ca="1" si="257"/>
        <v>0</v>
      </c>
      <c r="M694" s="165">
        <f t="shared" ca="1" si="258"/>
        <v>0</v>
      </c>
      <c r="N694" s="165">
        <f t="shared" ca="1" si="259"/>
        <v>0</v>
      </c>
      <c r="O694" s="165">
        <f t="shared" ca="1" si="260"/>
        <v>0</v>
      </c>
      <c r="P694" s="165">
        <f t="shared" ca="1" si="261"/>
        <v>0</v>
      </c>
      <c r="Q694" s="165">
        <f t="shared" ca="1" si="262"/>
        <v>0</v>
      </c>
      <c r="R694" s="165">
        <f t="shared" ca="1" si="263"/>
        <v>0</v>
      </c>
      <c r="S694" s="165" t="str">
        <f t="shared" ca="1" si="264"/>
        <v/>
      </c>
      <c r="T694" s="168">
        <f t="shared" ca="1" si="269"/>
        <v>0</v>
      </c>
      <c r="U694" s="168">
        <f t="shared" ca="1" si="270"/>
        <v>0</v>
      </c>
      <c r="V694" s="168">
        <f t="shared" ca="1" si="271"/>
        <v>0</v>
      </c>
      <c r="W694" s="168">
        <f t="shared" ca="1" si="272"/>
        <v>0</v>
      </c>
      <c r="X694" s="165">
        <f t="shared" si="265"/>
        <v>29</v>
      </c>
      <c r="Y694" s="165" t="str">
        <f t="shared" ca="1" si="273"/>
        <v>DJ Till, 4 - 0 1/0/1900</v>
      </c>
      <c r="Z694" s="165" t="str">
        <f t="shared" ca="1" si="274"/>
        <v/>
      </c>
      <c r="AA694" s="225" t="str">
        <f>Season_Summary!$P$1</f>
        <v>2A BB</v>
      </c>
    </row>
    <row r="695" spans="1:27" x14ac:dyDescent="0.2">
      <c r="A695" s="165" t="str">
        <f t="shared" ca="1" si="266"/>
        <v xml:space="preserve">, </v>
      </c>
      <c r="B695" s="165" t="str">
        <f>Roster!$B$1</f>
        <v>Upton</v>
      </c>
      <c r="C695" s="165">
        <f t="shared" ca="1" si="267"/>
        <v>0</v>
      </c>
      <c r="D695" s="175">
        <f t="shared" ca="1" si="268"/>
        <v>0</v>
      </c>
      <c r="E695" s="165">
        <f t="shared" ca="1" si="250"/>
        <v>0</v>
      </c>
      <c r="F695" s="165">
        <f t="shared" ca="1" si="251"/>
        <v>0</v>
      </c>
      <c r="G695" s="165">
        <f t="shared" ca="1" si="252"/>
        <v>0</v>
      </c>
      <c r="H695" s="165">
        <f t="shared" ca="1" si="253"/>
        <v>0</v>
      </c>
      <c r="I695" s="165">
        <f t="shared" ca="1" si="254"/>
        <v>0</v>
      </c>
      <c r="J695" s="165">
        <f t="shared" ca="1" si="255"/>
        <v>0</v>
      </c>
      <c r="K695" s="165">
        <f t="shared" ca="1" si="256"/>
        <v>0</v>
      </c>
      <c r="L695" s="165">
        <f t="shared" ca="1" si="257"/>
        <v>0</v>
      </c>
      <c r="M695" s="165">
        <f t="shared" ca="1" si="258"/>
        <v>0</v>
      </c>
      <c r="N695" s="165">
        <f t="shared" ca="1" si="259"/>
        <v>0</v>
      </c>
      <c r="O695" s="165">
        <f t="shared" ca="1" si="260"/>
        <v>0</v>
      </c>
      <c r="P695" s="165">
        <f t="shared" ca="1" si="261"/>
        <v>0</v>
      </c>
      <c r="Q695" s="165">
        <f t="shared" ca="1" si="262"/>
        <v>0</v>
      </c>
      <c r="R695" s="165">
        <f t="shared" ca="1" si="263"/>
        <v>0</v>
      </c>
      <c r="S695" s="165" t="str">
        <f t="shared" ca="1" si="264"/>
        <v/>
      </c>
      <c r="T695" s="168">
        <f t="shared" ca="1" si="269"/>
        <v>0</v>
      </c>
      <c r="U695" s="168">
        <f t="shared" ca="1" si="270"/>
        <v>0</v>
      </c>
      <c r="V695" s="168">
        <f t="shared" ca="1" si="271"/>
        <v>0</v>
      </c>
      <c r="W695" s="168">
        <f t="shared" ca="1" si="272"/>
        <v>0</v>
      </c>
      <c r="X695" s="165">
        <f t="shared" si="265"/>
        <v>29</v>
      </c>
      <c r="Y695" s="165" t="str">
        <f t="shared" ca="1" si="273"/>
        <v>,  - 0 1/0/1900</v>
      </c>
      <c r="Z695" s="165" t="str">
        <f t="shared" ca="1" si="274"/>
        <v/>
      </c>
      <c r="AA695" s="225" t="str">
        <f>Season_Summary!$P$1</f>
        <v>2A BB</v>
      </c>
    </row>
    <row r="696" spans="1:27" x14ac:dyDescent="0.2">
      <c r="A696" s="165" t="str">
        <f t="shared" ca="1" si="266"/>
        <v xml:space="preserve">, </v>
      </c>
      <c r="B696" s="165" t="str">
        <f>Roster!$B$1</f>
        <v>Upton</v>
      </c>
      <c r="C696" s="165">
        <f t="shared" ca="1" si="267"/>
        <v>0</v>
      </c>
      <c r="D696" s="175">
        <f t="shared" ca="1" si="268"/>
        <v>0</v>
      </c>
      <c r="E696" s="165">
        <f t="shared" ca="1" si="250"/>
        <v>0</v>
      </c>
      <c r="F696" s="165">
        <f t="shared" ca="1" si="251"/>
        <v>0</v>
      </c>
      <c r="G696" s="165">
        <f t="shared" ca="1" si="252"/>
        <v>0</v>
      </c>
      <c r="H696" s="165">
        <f t="shared" ca="1" si="253"/>
        <v>0</v>
      </c>
      <c r="I696" s="165">
        <f t="shared" ca="1" si="254"/>
        <v>0</v>
      </c>
      <c r="J696" s="165">
        <f t="shared" ca="1" si="255"/>
        <v>0</v>
      </c>
      <c r="K696" s="165">
        <f t="shared" ca="1" si="256"/>
        <v>0</v>
      </c>
      <c r="L696" s="165">
        <f t="shared" ca="1" si="257"/>
        <v>0</v>
      </c>
      <c r="M696" s="165">
        <f t="shared" ca="1" si="258"/>
        <v>0</v>
      </c>
      <c r="N696" s="165">
        <f t="shared" ca="1" si="259"/>
        <v>0</v>
      </c>
      <c r="O696" s="165">
        <f t="shared" ca="1" si="260"/>
        <v>0</v>
      </c>
      <c r="P696" s="165">
        <f t="shared" ca="1" si="261"/>
        <v>0</v>
      </c>
      <c r="Q696" s="165">
        <f t="shared" ca="1" si="262"/>
        <v>0</v>
      </c>
      <c r="R696" s="165">
        <f t="shared" ca="1" si="263"/>
        <v>0</v>
      </c>
      <c r="S696" s="165" t="str">
        <f t="shared" ca="1" si="264"/>
        <v/>
      </c>
      <c r="T696" s="168">
        <f t="shared" ca="1" si="269"/>
        <v>0</v>
      </c>
      <c r="U696" s="168">
        <f t="shared" ca="1" si="270"/>
        <v>0</v>
      </c>
      <c r="V696" s="168">
        <f t="shared" ca="1" si="271"/>
        <v>0</v>
      </c>
      <c r="W696" s="168">
        <f t="shared" ca="1" si="272"/>
        <v>0</v>
      </c>
      <c r="X696" s="165">
        <f t="shared" si="265"/>
        <v>29</v>
      </c>
      <c r="Y696" s="165" t="str">
        <f t="shared" ca="1" si="273"/>
        <v>,  - 0 1/0/1900</v>
      </c>
      <c r="Z696" s="165" t="str">
        <f t="shared" ca="1" si="274"/>
        <v/>
      </c>
      <c r="AA696" s="225" t="str">
        <f>Season_Summary!$P$1</f>
        <v>2A BB</v>
      </c>
    </row>
    <row r="697" spans="1:27" x14ac:dyDescent="0.2">
      <c r="A697" s="165" t="str">
        <f t="shared" ca="1" si="266"/>
        <v xml:space="preserve">, </v>
      </c>
      <c r="B697" s="165" t="str">
        <f>Roster!$B$1</f>
        <v>Upton</v>
      </c>
      <c r="C697" s="165">
        <f t="shared" ca="1" si="267"/>
        <v>0</v>
      </c>
      <c r="D697" s="175">
        <f t="shared" ca="1" si="268"/>
        <v>0</v>
      </c>
      <c r="E697" s="165">
        <f t="shared" ca="1" si="250"/>
        <v>0</v>
      </c>
      <c r="F697" s="165">
        <f t="shared" ca="1" si="251"/>
        <v>0</v>
      </c>
      <c r="G697" s="165">
        <f t="shared" ca="1" si="252"/>
        <v>0</v>
      </c>
      <c r="H697" s="165">
        <f t="shared" ca="1" si="253"/>
        <v>0</v>
      </c>
      <c r="I697" s="165">
        <f t="shared" ca="1" si="254"/>
        <v>0</v>
      </c>
      <c r="J697" s="165">
        <f t="shared" ca="1" si="255"/>
        <v>0</v>
      </c>
      <c r="K697" s="165">
        <f t="shared" ca="1" si="256"/>
        <v>0</v>
      </c>
      <c r="L697" s="165">
        <f t="shared" ca="1" si="257"/>
        <v>0</v>
      </c>
      <c r="M697" s="165">
        <f t="shared" ca="1" si="258"/>
        <v>0</v>
      </c>
      <c r="N697" s="165">
        <f t="shared" ca="1" si="259"/>
        <v>0</v>
      </c>
      <c r="O697" s="165">
        <f t="shared" ca="1" si="260"/>
        <v>0</v>
      </c>
      <c r="P697" s="165">
        <f t="shared" ca="1" si="261"/>
        <v>0</v>
      </c>
      <c r="Q697" s="165">
        <f t="shared" ca="1" si="262"/>
        <v>0</v>
      </c>
      <c r="R697" s="165">
        <f t="shared" ca="1" si="263"/>
        <v>0</v>
      </c>
      <c r="S697" s="165" t="str">
        <f t="shared" ca="1" si="264"/>
        <v/>
      </c>
      <c r="T697" s="168">
        <f t="shared" ca="1" si="269"/>
        <v>0</v>
      </c>
      <c r="U697" s="168">
        <f t="shared" ca="1" si="270"/>
        <v>0</v>
      </c>
      <c r="V697" s="168">
        <f t="shared" ca="1" si="271"/>
        <v>0</v>
      </c>
      <c r="W697" s="168">
        <f t="shared" ca="1" si="272"/>
        <v>0</v>
      </c>
      <c r="X697" s="165">
        <f t="shared" si="265"/>
        <v>29</v>
      </c>
      <c r="Y697" s="165" t="str">
        <f t="shared" ca="1" si="273"/>
        <v>,  - 0 1/0/1900</v>
      </c>
      <c r="Z697" s="165" t="str">
        <f t="shared" ca="1" si="274"/>
        <v/>
      </c>
      <c r="AA697" s="225" t="str">
        <f>Season_Summary!$P$1</f>
        <v>2A BB</v>
      </c>
    </row>
    <row r="698" spans="1:27" x14ac:dyDescent="0.2">
      <c r="A698" s="165" t="str">
        <f t="shared" ca="1" si="266"/>
        <v xml:space="preserve">, </v>
      </c>
      <c r="B698" s="165" t="str">
        <f>Roster!$B$1</f>
        <v>Upton</v>
      </c>
      <c r="C698" s="165">
        <f t="shared" ca="1" si="267"/>
        <v>0</v>
      </c>
      <c r="D698" s="175">
        <f t="shared" ca="1" si="268"/>
        <v>0</v>
      </c>
      <c r="E698" s="165">
        <f t="shared" ca="1" si="250"/>
        <v>0</v>
      </c>
      <c r="F698" s="165">
        <f t="shared" ca="1" si="251"/>
        <v>0</v>
      </c>
      <c r="G698" s="165">
        <f t="shared" ca="1" si="252"/>
        <v>0</v>
      </c>
      <c r="H698" s="165">
        <f t="shared" ca="1" si="253"/>
        <v>0</v>
      </c>
      <c r="I698" s="165">
        <f t="shared" ca="1" si="254"/>
        <v>0</v>
      </c>
      <c r="J698" s="165">
        <f t="shared" ca="1" si="255"/>
        <v>0</v>
      </c>
      <c r="K698" s="165">
        <f t="shared" ca="1" si="256"/>
        <v>0</v>
      </c>
      <c r="L698" s="165">
        <f t="shared" ca="1" si="257"/>
        <v>0</v>
      </c>
      <c r="M698" s="165">
        <f t="shared" ca="1" si="258"/>
        <v>0</v>
      </c>
      <c r="N698" s="165">
        <f t="shared" ca="1" si="259"/>
        <v>0</v>
      </c>
      <c r="O698" s="165">
        <f t="shared" ca="1" si="260"/>
        <v>0</v>
      </c>
      <c r="P698" s="165">
        <f t="shared" ca="1" si="261"/>
        <v>0</v>
      </c>
      <c r="Q698" s="165">
        <f t="shared" ca="1" si="262"/>
        <v>0</v>
      </c>
      <c r="R698" s="165">
        <f t="shared" ca="1" si="263"/>
        <v>0</v>
      </c>
      <c r="S698" s="165" t="str">
        <f t="shared" ca="1" si="264"/>
        <v/>
      </c>
      <c r="T698" s="168">
        <f t="shared" ca="1" si="269"/>
        <v>0</v>
      </c>
      <c r="U698" s="168">
        <f t="shared" ca="1" si="270"/>
        <v>0</v>
      </c>
      <c r="V698" s="168">
        <f t="shared" ca="1" si="271"/>
        <v>0</v>
      </c>
      <c r="W698" s="168">
        <f t="shared" ca="1" si="272"/>
        <v>0</v>
      </c>
      <c r="X698" s="165">
        <f t="shared" si="265"/>
        <v>29</v>
      </c>
      <c r="Y698" s="165" t="str">
        <f t="shared" ca="1" si="273"/>
        <v>,  - 0 1/0/1900</v>
      </c>
      <c r="Z698" s="165" t="str">
        <f t="shared" ca="1" si="274"/>
        <v/>
      </c>
      <c r="AA698" s="225" t="str">
        <f>Season_Summary!$P$1</f>
        <v>2A BB</v>
      </c>
    </row>
    <row r="699" spans="1:27" x14ac:dyDescent="0.2">
      <c r="A699" s="165" t="str">
        <f t="shared" ca="1" si="266"/>
        <v xml:space="preserve">, </v>
      </c>
      <c r="B699" s="165" t="str">
        <f>Roster!$B$1</f>
        <v>Upton</v>
      </c>
      <c r="C699" s="165">
        <f t="shared" ca="1" si="267"/>
        <v>0</v>
      </c>
      <c r="D699" s="175">
        <f t="shared" ca="1" si="268"/>
        <v>0</v>
      </c>
      <c r="E699" s="165">
        <f t="shared" ca="1" si="250"/>
        <v>0</v>
      </c>
      <c r="F699" s="165">
        <f t="shared" ca="1" si="251"/>
        <v>0</v>
      </c>
      <c r="G699" s="165">
        <f t="shared" ca="1" si="252"/>
        <v>0</v>
      </c>
      <c r="H699" s="165">
        <f t="shared" ca="1" si="253"/>
        <v>0</v>
      </c>
      <c r="I699" s="165">
        <f t="shared" ca="1" si="254"/>
        <v>0</v>
      </c>
      <c r="J699" s="165">
        <f t="shared" ca="1" si="255"/>
        <v>0</v>
      </c>
      <c r="K699" s="165">
        <f t="shared" ca="1" si="256"/>
        <v>0</v>
      </c>
      <c r="L699" s="165">
        <f t="shared" ca="1" si="257"/>
        <v>0</v>
      </c>
      <c r="M699" s="165">
        <f t="shared" ca="1" si="258"/>
        <v>0</v>
      </c>
      <c r="N699" s="165">
        <f t="shared" ca="1" si="259"/>
        <v>0</v>
      </c>
      <c r="O699" s="165">
        <f t="shared" ca="1" si="260"/>
        <v>0</v>
      </c>
      <c r="P699" s="165">
        <f t="shared" ca="1" si="261"/>
        <v>0</v>
      </c>
      <c r="Q699" s="165">
        <f t="shared" ca="1" si="262"/>
        <v>0</v>
      </c>
      <c r="R699" s="165">
        <f t="shared" ca="1" si="263"/>
        <v>0</v>
      </c>
      <c r="S699" s="165" t="str">
        <f t="shared" ca="1" si="264"/>
        <v/>
      </c>
      <c r="T699" s="168">
        <f t="shared" ca="1" si="269"/>
        <v>0</v>
      </c>
      <c r="U699" s="168">
        <f t="shared" ca="1" si="270"/>
        <v>0</v>
      </c>
      <c r="V699" s="168">
        <f t="shared" ca="1" si="271"/>
        <v>0</v>
      </c>
      <c r="W699" s="168">
        <f t="shared" ca="1" si="272"/>
        <v>0</v>
      </c>
      <c r="X699" s="165">
        <f t="shared" si="265"/>
        <v>29</v>
      </c>
      <c r="Y699" s="165" t="str">
        <f t="shared" ca="1" si="273"/>
        <v>,  - 0 1/0/1900</v>
      </c>
      <c r="Z699" s="165" t="str">
        <f t="shared" ca="1" si="274"/>
        <v/>
      </c>
      <c r="AA699" s="225" t="str">
        <f>Season_Summary!$P$1</f>
        <v>2A BB</v>
      </c>
    </row>
    <row r="700" spans="1:27" x14ac:dyDescent="0.2">
      <c r="A700" s="165" t="str">
        <f t="shared" ca="1" si="266"/>
        <v xml:space="preserve">, </v>
      </c>
      <c r="B700" s="165" t="str">
        <f>Roster!$B$1</f>
        <v>Upton</v>
      </c>
      <c r="C700" s="165">
        <f t="shared" ca="1" si="267"/>
        <v>0</v>
      </c>
      <c r="D700" s="175">
        <f t="shared" ca="1" si="268"/>
        <v>0</v>
      </c>
      <c r="E700" s="165">
        <f t="shared" ca="1" si="250"/>
        <v>0</v>
      </c>
      <c r="F700" s="165">
        <f t="shared" ca="1" si="251"/>
        <v>0</v>
      </c>
      <c r="G700" s="165">
        <f t="shared" ca="1" si="252"/>
        <v>0</v>
      </c>
      <c r="H700" s="165">
        <f t="shared" ca="1" si="253"/>
        <v>0</v>
      </c>
      <c r="I700" s="165">
        <f t="shared" ca="1" si="254"/>
        <v>0</v>
      </c>
      <c r="J700" s="165">
        <f t="shared" ca="1" si="255"/>
        <v>0</v>
      </c>
      <c r="K700" s="165">
        <f t="shared" ca="1" si="256"/>
        <v>0</v>
      </c>
      <c r="L700" s="165">
        <f t="shared" ca="1" si="257"/>
        <v>0</v>
      </c>
      <c r="M700" s="165">
        <f t="shared" ca="1" si="258"/>
        <v>0</v>
      </c>
      <c r="N700" s="165">
        <f t="shared" ca="1" si="259"/>
        <v>0</v>
      </c>
      <c r="O700" s="165">
        <f t="shared" ca="1" si="260"/>
        <v>0</v>
      </c>
      <c r="P700" s="165">
        <f t="shared" ca="1" si="261"/>
        <v>0</v>
      </c>
      <c r="Q700" s="165">
        <f t="shared" ca="1" si="262"/>
        <v>0</v>
      </c>
      <c r="R700" s="165">
        <f t="shared" ca="1" si="263"/>
        <v>0</v>
      </c>
      <c r="S700" s="165" t="str">
        <f t="shared" ca="1" si="264"/>
        <v/>
      </c>
      <c r="T700" s="168">
        <f t="shared" ca="1" si="269"/>
        <v>0</v>
      </c>
      <c r="U700" s="168">
        <f t="shared" ca="1" si="270"/>
        <v>0</v>
      </c>
      <c r="V700" s="168">
        <f t="shared" ca="1" si="271"/>
        <v>0</v>
      </c>
      <c r="W700" s="168">
        <f t="shared" ca="1" si="272"/>
        <v>0</v>
      </c>
      <c r="X700" s="165">
        <f t="shared" si="265"/>
        <v>29</v>
      </c>
      <c r="Y700" s="165" t="str">
        <f t="shared" ca="1" si="273"/>
        <v>,  - 0 1/0/1900</v>
      </c>
      <c r="Z700" s="165" t="str">
        <f t="shared" ca="1" si="274"/>
        <v/>
      </c>
      <c r="AA700" s="225" t="str">
        <f>Season_Summary!$P$1</f>
        <v>2A BB</v>
      </c>
    </row>
    <row r="701" spans="1:27" x14ac:dyDescent="0.2">
      <c r="A701" s="165" t="str">
        <f t="shared" ca="1" si="266"/>
        <v xml:space="preserve">, </v>
      </c>
      <c r="B701" s="165" t="str">
        <f>Roster!$B$1</f>
        <v>Upton</v>
      </c>
      <c r="C701" s="165">
        <f t="shared" ca="1" si="267"/>
        <v>0</v>
      </c>
      <c r="D701" s="175">
        <f t="shared" ca="1" si="268"/>
        <v>0</v>
      </c>
      <c r="E701" s="165">
        <f t="shared" ca="1" si="250"/>
        <v>0</v>
      </c>
      <c r="F701" s="165">
        <f t="shared" ca="1" si="251"/>
        <v>0</v>
      </c>
      <c r="G701" s="165">
        <f t="shared" ca="1" si="252"/>
        <v>0</v>
      </c>
      <c r="H701" s="165">
        <f t="shared" ca="1" si="253"/>
        <v>0</v>
      </c>
      <c r="I701" s="165">
        <f t="shared" ca="1" si="254"/>
        <v>0</v>
      </c>
      <c r="J701" s="165">
        <f t="shared" ca="1" si="255"/>
        <v>0</v>
      </c>
      <c r="K701" s="165">
        <f t="shared" ca="1" si="256"/>
        <v>0</v>
      </c>
      <c r="L701" s="165">
        <f t="shared" ca="1" si="257"/>
        <v>0</v>
      </c>
      <c r="M701" s="165">
        <f t="shared" ca="1" si="258"/>
        <v>0</v>
      </c>
      <c r="N701" s="165">
        <f t="shared" ca="1" si="259"/>
        <v>0</v>
      </c>
      <c r="O701" s="165">
        <f t="shared" ca="1" si="260"/>
        <v>0</v>
      </c>
      <c r="P701" s="165">
        <f t="shared" ca="1" si="261"/>
        <v>0</v>
      </c>
      <c r="Q701" s="165">
        <f t="shared" ca="1" si="262"/>
        <v>0</v>
      </c>
      <c r="R701" s="165">
        <f t="shared" ca="1" si="263"/>
        <v>0</v>
      </c>
      <c r="S701" s="165" t="str">
        <f t="shared" ca="1" si="264"/>
        <v/>
      </c>
      <c r="T701" s="168">
        <f t="shared" ca="1" si="269"/>
        <v>0</v>
      </c>
      <c r="U701" s="168">
        <f t="shared" ca="1" si="270"/>
        <v>0</v>
      </c>
      <c r="V701" s="168">
        <f t="shared" ca="1" si="271"/>
        <v>0</v>
      </c>
      <c r="W701" s="168">
        <f t="shared" ca="1" si="272"/>
        <v>0</v>
      </c>
      <c r="X701" s="165">
        <f t="shared" si="265"/>
        <v>29</v>
      </c>
      <c r="Y701" s="165" t="str">
        <f t="shared" ca="1" si="273"/>
        <v>,  - 0 1/0/1900</v>
      </c>
      <c r="Z701" s="165" t="str">
        <f t="shared" ca="1" si="274"/>
        <v/>
      </c>
      <c r="AA701" s="225" t="str">
        <f>Season_Summary!$P$1</f>
        <v>2A BB</v>
      </c>
    </row>
    <row r="702" spans="1:27" x14ac:dyDescent="0.2">
      <c r="A702" s="165" t="str">
        <f t="shared" ca="1" si="266"/>
        <v xml:space="preserve">Team, </v>
      </c>
      <c r="B702" s="165" t="str">
        <f>Roster!$B$1</f>
        <v>Upton</v>
      </c>
      <c r="C702" s="165">
        <f t="shared" ca="1" si="267"/>
        <v>0</v>
      </c>
      <c r="D702" s="175">
        <f t="shared" ca="1" si="268"/>
        <v>0</v>
      </c>
      <c r="E702" s="165">
        <f t="shared" ca="1" si="250"/>
        <v>0</v>
      </c>
      <c r="F702" s="165">
        <f t="shared" ca="1" si="251"/>
        <v>0</v>
      </c>
      <c r="G702" s="165">
        <f t="shared" ca="1" si="252"/>
        <v>0</v>
      </c>
      <c r="H702" s="165">
        <f t="shared" ca="1" si="253"/>
        <v>0</v>
      </c>
      <c r="I702" s="165">
        <f t="shared" ca="1" si="254"/>
        <v>0</v>
      </c>
      <c r="J702" s="165">
        <f t="shared" ca="1" si="255"/>
        <v>0</v>
      </c>
      <c r="K702" s="165">
        <f t="shared" ca="1" si="256"/>
        <v>0</v>
      </c>
      <c r="L702" s="165">
        <f t="shared" ca="1" si="257"/>
        <v>0</v>
      </c>
      <c r="M702" s="165">
        <f t="shared" ca="1" si="258"/>
        <v>0</v>
      </c>
      <c r="N702" s="165">
        <f t="shared" ca="1" si="259"/>
        <v>0</v>
      </c>
      <c r="O702" s="165">
        <f t="shared" ca="1" si="260"/>
        <v>0</v>
      </c>
      <c r="P702" s="165">
        <f t="shared" ca="1" si="261"/>
        <v>0</v>
      </c>
      <c r="Q702" s="165">
        <f t="shared" ca="1" si="262"/>
        <v>0</v>
      </c>
      <c r="R702" s="165">
        <f t="shared" ca="1" si="263"/>
        <v>0</v>
      </c>
      <c r="S702" s="165" t="str">
        <f t="shared" ca="1" si="264"/>
        <v/>
      </c>
      <c r="T702" s="168">
        <f t="shared" ca="1" si="269"/>
        <v>0</v>
      </c>
      <c r="U702" s="168">
        <f t="shared" ca="1" si="270"/>
        <v>0</v>
      </c>
      <c r="V702" s="168">
        <f t="shared" ca="1" si="271"/>
        <v>0</v>
      </c>
      <c r="W702" s="168">
        <f t="shared" ca="1" si="272"/>
        <v>0</v>
      </c>
      <c r="X702" s="165">
        <f t="shared" si="265"/>
        <v>29</v>
      </c>
      <c r="Y702" s="165" t="str">
        <f t="shared" ca="1" si="273"/>
        <v>Team,  - 0 1/0/1900</v>
      </c>
      <c r="Z702" s="165" t="str">
        <f t="shared" ca="1" si="274"/>
        <v/>
      </c>
      <c r="AA702" s="225" t="str">
        <f>Season_Summary!$P$1</f>
        <v>2A BB</v>
      </c>
    </row>
    <row r="703" spans="1:27" x14ac:dyDescent="0.2">
      <c r="A703" s="165" t="str">
        <f t="shared" ca="1" si="266"/>
        <v>Payton Watt, 24</v>
      </c>
      <c r="B703" s="165" t="str">
        <f>Roster!$B$1</f>
        <v>Upton</v>
      </c>
      <c r="C703" s="165">
        <f t="shared" ca="1" si="267"/>
        <v>0</v>
      </c>
      <c r="D703" s="175">
        <f t="shared" ca="1" si="268"/>
        <v>0</v>
      </c>
      <c r="E703" s="165">
        <f t="shared" ca="1" si="250"/>
        <v>0</v>
      </c>
      <c r="F703" s="165">
        <f t="shared" ca="1" si="251"/>
        <v>0</v>
      </c>
      <c r="G703" s="165">
        <f t="shared" ca="1" si="252"/>
        <v>0</v>
      </c>
      <c r="H703" s="165">
        <f t="shared" ca="1" si="253"/>
        <v>0</v>
      </c>
      <c r="I703" s="165">
        <f t="shared" ca="1" si="254"/>
        <v>0</v>
      </c>
      <c r="J703" s="165">
        <f t="shared" ca="1" si="255"/>
        <v>0</v>
      </c>
      <c r="K703" s="165">
        <f t="shared" ca="1" si="256"/>
        <v>0</v>
      </c>
      <c r="L703" s="165">
        <f t="shared" ca="1" si="257"/>
        <v>0</v>
      </c>
      <c r="M703" s="165">
        <f t="shared" ca="1" si="258"/>
        <v>0</v>
      </c>
      <c r="N703" s="165">
        <f t="shared" ca="1" si="259"/>
        <v>0</v>
      </c>
      <c r="O703" s="165">
        <f t="shared" ca="1" si="260"/>
        <v>0</v>
      </c>
      <c r="P703" s="165">
        <f t="shared" ca="1" si="261"/>
        <v>0</v>
      </c>
      <c r="Q703" s="165">
        <f t="shared" ca="1" si="262"/>
        <v>0</v>
      </c>
      <c r="R703" s="165">
        <f t="shared" ca="1" si="263"/>
        <v>0</v>
      </c>
      <c r="S703" s="165" t="str">
        <f t="shared" ca="1" si="264"/>
        <v/>
      </c>
      <c r="T703" s="168">
        <f t="shared" ca="1" si="269"/>
        <v>0</v>
      </c>
      <c r="U703" s="168">
        <f t="shared" ca="1" si="270"/>
        <v>0</v>
      </c>
      <c r="V703" s="168">
        <f t="shared" ca="1" si="271"/>
        <v>0</v>
      </c>
      <c r="W703" s="168">
        <f t="shared" ca="1" si="272"/>
        <v>0</v>
      </c>
      <c r="X703" s="165">
        <f t="shared" si="265"/>
        <v>30</v>
      </c>
      <c r="Y703" s="165" t="str">
        <f t="shared" ca="1" si="273"/>
        <v>Payton Watt, 24 - 0 1/0/1900</v>
      </c>
      <c r="Z703" s="165" t="str">
        <f t="shared" ca="1" si="274"/>
        <v/>
      </c>
      <c r="AA703" s="225" t="str">
        <f>Season_Summary!$P$1</f>
        <v>2A BB</v>
      </c>
    </row>
    <row r="704" spans="1:27" x14ac:dyDescent="0.2">
      <c r="A704" s="165" t="str">
        <f t="shared" ca="1" si="266"/>
        <v>Dillon Barritt, 20</v>
      </c>
      <c r="B704" s="165" t="str">
        <f>Roster!$B$1</f>
        <v>Upton</v>
      </c>
      <c r="C704" s="165">
        <f t="shared" ca="1" si="267"/>
        <v>0</v>
      </c>
      <c r="D704" s="175">
        <f t="shared" ca="1" si="268"/>
        <v>0</v>
      </c>
      <c r="E704" s="165">
        <f t="shared" ca="1" si="250"/>
        <v>0</v>
      </c>
      <c r="F704" s="165">
        <f t="shared" ca="1" si="251"/>
        <v>0</v>
      </c>
      <c r="G704" s="165">
        <f t="shared" ca="1" si="252"/>
        <v>0</v>
      </c>
      <c r="H704" s="165">
        <f t="shared" ca="1" si="253"/>
        <v>0</v>
      </c>
      <c r="I704" s="165">
        <f t="shared" ca="1" si="254"/>
        <v>0</v>
      </c>
      <c r="J704" s="165">
        <f t="shared" ca="1" si="255"/>
        <v>0</v>
      </c>
      <c r="K704" s="165">
        <f t="shared" ca="1" si="256"/>
        <v>0</v>
      </c>
      <c r="L704" s="165">
        <f t="shared" ca="1" si="257"/>
        <v>0</v>
      </c>
      <c r="M704" s="165">
        <f t="shared" ca="1" si="258"/>
        <v>0</v>
      </c>
      <c r="N704" s="165">
        <f t="shared" ca="1" si="259"/>
        <v>0</v>
      </c>
      <c r="O704" s="165">
        <f t="shared" ca="1" si="260"/>
        <v>0</v>
      </c>
      <c r="P704" s="165">
        <f t="shared" ca="1" si="261"/>
        <v>0</v>
      </c>
      <c r="Q704" s="165">
        <f t="shared" ca="1" si="262"/>
        <v>0</v>
      </c>
      <c r="R704" s="165">
        <f t="shared" ca="1" si="263"/>
        <v>0</v>
      </c>
      <c r="S704" s="165" t="str">
        <f t="shared" ca="1" si="264"/>
        <v/>
      </c>
      <c r="T704" s="168">
        <f t="shared" ca="1" si="269"/>
        <v>0</v>
      </c>
      <c r="U704" s="168">
        <f t="shared" ca="1" si="270"/>
        <v>0</v>
      </c>
      <c r="V704" s="168">
        <f t="shared" ca="1" si="271"/>
        <v>0</v>
      </c>
      <c r="W704" s="168">
        <f t="shared" ca="1" si="272"/>
        <v>0</v>
      </c>
      <c r="X704" s="165">
        <f t="shared" si="265"/>
        <v>30</v>
      </c>
      <c r="Y704" s="165" t="str">
        <f t="shared" ca="1" si="273"/>
        <v>Dillon Barritt, 20 - 0 1/0/1900</v>
      </c>
      <c r="Z704" s="165" t="str">
        <f t="shared" ca="1" si="274"/>
        <v/>
      </c>
      <c r="AA704" s="225" t="str">
        <f>Season_Summary!$P$1</f>
        <v>2A BB</v>
      </c>
    </row>
    <row r="705" spans="1:27" x14ac:dyDescent="0.2">
      <c r="A705" s="165" t="str">
        <f t="shared" ca="1" si="266"/>
        <v>Dawson Butts, 14</v>
      </c>
      <c r="B705" s="165" t="str">
        <f>Roster!$B$1</f>
        <v>Upton</v>
      </c>
      <c r="C705" s="165">
        <f t="shared" ca="1" si="267"/>
        <v>0</v>
      </c>
      <c r="D705" s="175">
        <f t="shared" ca="1" si="268"/>
        <v>0</v>
      </c>
      <c r="E705" s="165">
        <f t="shared" ca="1" si="250"/>
        <v>0</v>
      </c>
      <c r="F705" s="165">
        <f t="shared" ca="1" si="251"/>
        <v>0</v>
      </c>
      <c r="G705" s="165">
        <f t="shared" ca="1" si="252"/>
        <v>0</v>
      </c>
      <c r="H705" s="165">
        <f t="shared" ca="1" si="253"/>
        <v>0</v>
      </c>
      <c r="I705" s="165">
        <f t="shared" ca="1" si="254"/>
        <v>0</v>
      </c>
      <c r="J705" s="165">
        <f t="shared" ca="1" si="255"/>
        <v>0</v>
      </c>
      <c r="K705" s="165">
        <f t="shared" ca="1" si="256"/>
        <v>0</v>
      </c>
      <c r="L705" s="165">
        <f t="shared" ca="1" si="257"/>
        <v>0</v>
      </c>
      <c r="M705" s="165">
        <f t="shared" ca="1" si="258"/>
        <v>0</v>
      </c>
      <c r="N705" s="165">
        <f t="shared" ca="1" si="259"/>
        <v>0</v>
      </c>
      <c r="O705" s="165">
        <f t="shared" ca="1" si="260"/>
        <v>0</v>
      </c>
      <c r="P705" s="165">
        <f t="shared" ca="1" si="261"/>
        <v>0</v>
      </c>
      <c r="Q705" s="165">
        <f t="shared" ca="1" si="262"/>
        <v>0</v>
      </c>
      <c r="R705" s="165">
        <f t="shared" ca="1" si="263"/>
        <v>0</v>
      </c>
      <c r="S705" s="165" t="str">
        <f t="shared" ca="1" si="264"/>
        <v/>
      </c>
      <c r="T705" s="168">
        <f t="shared" ca="1" si="269"/>
        <v>0</v>
      </c>
      <c r="U705" s="168">
        <f t="shared" ca="1" si="270"/>
        <v>0</v>
      </c>
      <c r="V705" s="168">
        <f t="shared" ca="1" si="271"/>
        <v>0</v>
      </c>
      <c r="W705" s="168">
        <f t="shared" ca="1" si="272"/>
        <v>0</v>
      </c>
      <c r="X705" s="165">
        <f t="shared" si="265"/>
        <v>30</v>
      </c>
      <c r="Y705" s="165" t="str">
        <f t="shared" ca="1" si="273"/>
        <v>Dawson Butts, 14 - 0 1/0/1900</v>
      </c>
      <c r="Z705" s="165" t="str">
        <f t="shared" ca="1" si="274"/>
        <v/>
      </c>
      <c r="AA705" s="225" t="str">
        <f>Season_Summary!$P$1</f>
        <v>2A BB</v>
      </c>
    </row>
    <row r="706" spans="1:27" x14ac:dyDescent="0.2">
      <c r="A706" s="165" t="str">
        <f t="shared" ca="1" si="266"/>
        <v>Jayden Caylor, 12</v>
      </c>
      <c r="B706" s="165" t="str">
        <f>Roster!$B$1</f>
        <v>Upton</v>
      </c>
      <c r="C706" s="165">
        <f t="shared" ca="1" si="267"/>
        <v>0</v>
      </c>
      <c r="D706" s="175">
        <f t="shared" ca="1" si="268"/>
        <v>0</v>
      </c>
      <c r="E706" s="165">
        <f t="shared" ca="1" si="250"/>
        <v>0</v>
      </c>
      <c r="F706" s="165">
        <f t="shared" ca="1" si="251"/>
        <v>0</v>
      </c>
      <c r="G706" s="165">
        <f t="shared" ca="1" si="252"/>
        <v>0</v>
      </c>
      <c r="H706" s="165">
        <f t="shared" ca="1" si="253"/>
        <v>0</v>
      </c>
      <c r="I706" s="165">
        <f t="shared" ca="1" si="254"/>
        <v>0</v>
      </c>
      <c r="J706" s="165">
        <f t="shared" ca="1" si="255"/>
        <v>0</v>
      </c>
      <c r="K706" s="165">
        <f t="shared" ca="1" si="256"/>
        <v>0</v>
      </c>
      <c r="L706" s="165">
        <f t="shared" ca="1" si="257"/>
        <v>0</v>
      </c>
      <c r="M706" s="165">
        <f t="shared" ca="1" si="258"/>
        <v>0</v>
      </c>
      <c r="N706" s="165">
        <f t="shared" ca="1" si="259"/>
        <v>0</v>
      </c>
      <c r="O706" s="165">
        <f t="shared" ca="1" si="260"/>
        <v>0</v>
      </c>
      <c r="P706" s="165">
        <f t="shared" ca="1" si="261"/>
        <v>0</v>
      </c>
      <c r="Q706" s="165">
        <f t="shared" ca="1" si="262"/>
        <v>0</v>
      </c>
      <c r="R706" s="165">
        <f t="shared" ca="1" si="263"/>
        <v>0</v>
      </c>
      <c r="S706" s="165" t="str">
        <f t="shared" ca="1" si="264"/>
        <v/>
      </c>
      <c r="T706" s="168">
        <f t="shared" ca="1" si="269"/>
        <v>0</v>
      </c>
      <c r="U706" s="168">
        <f t="shared" ca="1" si="270"/>
        <v>0</v>
      </c>
      <c r="V706" s="168">
        <f t="shared" ca="1" si="271"/>
        <v>0</v>
      </c>
      <c r="W706" s="168">
        <f t="shared" ca="1" si="272"/>
        <v>0</v>
      </c>
      <c r="X706" s="165">
        <f t="shared" si="265"/>
        <v>30</v>
      </c>
      <c r="Y706" s="165" t="str">
        <f t="shared" ca="1" si="273"/>
        <v>Jayden Caylor, 12 - 0 1/0/1900</v>
      </c>
      <c r="Z706" s="165" t="str">
        <f t="shared" ca="1" si="274"/>
        <v/>
      </c>
      <c r="AA706" s="225" t="str">
        <f>Season_Summary!$P$1</f>
        <v>2A BB</v>
      </c>
    </row>
    <row r="707" spans="1:27" x14ac:dyDescent="0.2">
      <c r="A707" s="165" t="str">
        <f t="shared" ca="1" si="266"/>
        <v>Clayton Louderback, 23</v>
      </c>
      <c r="B707" s="165" t="str">
        <f>Roster!$B$1</f>
        <v>Upton</v>
      </c>
      <c r="C707" s="165">
        <f t="shared" ca="1" si="267"/>
        <v>0</v>
      </c>
      <c r="D707" s="175">
        <f t="shared" ca="1" si="268"/>
        <v>0</v>
      </c>
      <c r="E707" s="165">
        <f t="shared" ca="1" si="250"/>
        <v>0</v>
      </c>
      <c r="F707" s="165">
        <f t="shared" ca="1" si="251"/>
        <v>0</v>
      </c>
      <c r="G707" s="165">
        <f t="shared" ca="1" si="252"/>
        <v>0</v>
      </c>
      <c r="H707" s="165">
        <f t="shared" ca="1" si="253"/>
        <v>0</v>
      </c>
      <c r="I707" s="165">
        <f t="shared" ca="1" si="254"/>
        <v>0</v>
      </c>
      <c r="J707" s="165">
        <f t="shared" ca="1" si="255"/>
        <v>0</v>
      </c>
      <c r="K707" s="165">
        <f t="shared" ca="1" si="256"/>
        <v>0</v>
      </c>
      <c r="L707" s="165">
        <f t="shared" ca="1" si="257"/>
        <v>0</v>
      </c>
      <c r="M707" s="165">
        <f t="shared" ca="1" si="258"/>
        <v>0</v>
      </c>
      <c r="N707" s="165">
        <f t="shared" ca="1" si="259"/>
        <v>0</v>
      </c>
      <c r="O707" s="165">
        <f t="shared" ca="1" si="260"/>
        <v>0</v>
      </c>
      <c r="P707" s="165">
        <f t="shared" ca="1" si="261"/>
        <v>0</v>
      </c>
      <c r="Q707" s="165">
        <f t="shared" ca="1" si="262"/>
        <v>0</v>
      </c>
      <c r="R707" s="165">
        <f t="shared" ca="1" si="263"/>
        <v>0</v>
      </c>
      <c r="S707" s="165" t="str">
        <f t="shared" ca="1" si="264"/>
        <v/>
      </c>
      <c r="T707" s="168">
        <f t="shared" ca="1" si="269"/>
        <v>0</v>
      </c>
      <c r="U707" s="168">
        <f t="shared" ca="1" si="270"/>
        <v>0</v>
      </c>
      <c r="V707" s="168">
        <f t="shared" ca="1" si="271"/>
        <v>0</v>
      </c>
      <c r="W707" s="168">
        <f t="shared" ca="1" si="272"/>
        <v>0</v>
      </c>
      <c r="X707" s="165">
        <f t="shared" si="265"/>
        <v>30</v>
      </c>
      <c r="Y707" s="165" t="str">
        <f t="shared" ca="1" si="273"/>
        <v>Clayton Louderback, 23 - 0 1/0/1900</v>
      </c>
      <c r="Z707" s="165" t="str">
        <f t="shared" ca="1" si="274"/>
        <v/>
      </c>
      <c r="AA707" s="225" t="str">
        <f>Season_Summary!$P$1</f>
        <v>2A BB</v>
      </c>
    </row>
    <row r="708" spans="1:27" x14ac:dyDescent="0.2">
      <c r="A708" s="165" t="str">
        <f t="shared" ca="1" si="266"/>
        <v>Jess Claycomb, 10</v>
      </c>
      <c r="B708" s="165" t="str">
        <f>Roster!$B$1</f>
        <v>Upton</v>
      </c>
      <c r="C708" s="165">
        <f t="shared" ca="1" si="267"/>
        <v>0</v>
      </c>
      <c r="D708" s="175">
        <f t="shared" ca="1" si="268"/>
        <v>0</v>
      </c>
      <c r="E708" s="165">
        <f t="shared" ca="1" si="250"/>
        <v>0</v>
      </c>
      <c r="F708" s="165">
        <f t="shared" ca="1" si="251"/>
        <v>0</v>
      </c>
      <c r="G708" s="165">
        <f t="shared" ca="1" si="252"/>
        <v>0</v>
      </c>
      <c r="H708" s="165">
        <f t="shared" ca="1" si="253"/>
        <v>0</v>
      </c>
      <c r="I708" s="165">
        <f t="shared" ca="1" si="254"/>
        <v>0</v>
      </c>
      <c r="J708" s="165">
        <f t="shared" ca="1" si="255"/>
        <v>0</v>
      </c>
      <c r="K708" s="165">
        <f t="shared" ca="1" si="256"/>
        <v>0</v>
      </c>
      <c r="L708" s="165">
        <f t="shared" ca="1" si="257"/>
        <v>0</v>
      </c>
      <c r="M708" s="165">
        <f t="shared" ca="1" si="258"/>
        <v>0</v>
      </c>
      <c r="N708" s="165">
        <f t="shared" ca="1" si="259"/>
        <v>0</v>
      </c>
      <c r="O708" s="165">
        <f t="shared" ca="1" si="260"/>
        <v>0</v>
      </c>
      <c r="P708" s="165">
        <f t="shared" ca="1" si="261"/>
        <v>0</v>
      </c>
      <c r="Q708" s="165">
        <f t="shared" ca="1" si="262"/>
        <v>0</v>
      </c>
      <c r="R708" s="165">
        <f t="shared" ca="1" si="263"/>
        <v>0</v>
      </c>
      <c r="S708" s="165" t="str">
        <f t="shared" ca="1" si="264"/>
        <v/>
      </c>
      <c r="T708" s="168">
        <f t="shared" ca="1" si="269"/>
        <v>0</v>
      </c>
      <c r="U708" s="168">
        <f t="shared" ca="1" si="270"/>
        <v>0</v>
      </c>
      <c r="V708" s="168">
        <f t="shared" ca="1" si="271"/>
        <v>0</v>
      </c>
      <c r="W708" s="168">
        <f t="shared" ca="1" si="272"/>
        <v>0</v>
      </c>
      <c r="X708" s="165">
        <f t="shared" si="265"/>
        <v>30</v>
      </c>
      <c r="Y708" s="165" t="str">
        <f t="shared" ca="1" si="273"/>
        <v>Jess Claycomb, 10 - 0 1/0/1900</v>
      </c>
      <c r="Z708" s="165" t="str">
        <f t="shared" ca="1" si="274"/>
        <v/>
      </c>
      <c r="AA708" s="225" t="str">
        <f>Season_Summary!$P$1</f>
        <v>2A BB</v>
      </c>
    </row>
    <row r="709" spans="1:27" x14ac:dyDescent="0.2">
      <c r="A709" s="165" t="str">
        <f t="shared" ca="1" si="266"/>
        <v>Maxx Cowger, 4</v>
      </c>
      <c r="B709" s="165" t="str">
        <f>Roster!$B$1</f>
        <v>Upton</v>
      </c>
      <c r="C709" s="165">
        <f t="shared" ca="1" si="267"/>
        <v>0</v>
      </c>
      <c r="D709" s="175">
        <f t="shared" ca="1" si="268"/>
        <v>0</v>
      </c>
      <c r="E709" s="165">
        <f t="shared" ca="1" si="250"/>
        <v>0</v>
      </c>
      <c r="F709" s="165">
        <f t="shared" ca="1" si="251"/>
        <v>0</v>
      </c>
      <c r="G709" s="165">
        <f t="shared" ca="1" si="252"/>
        <v>0</v>
      </c>
      <c r="H709" s="165">
        <f t="shared" ca="1" si="253"/>
        <v>0</v>
      </c>
      <c r="I709" s="165">
        <f t="shared" ca="1" si="254"/>
        <v>0</v>
      </c>
      <c r="J709" s="165">
        <f t="shared" ca="1" si="255"/>
        <v>0</v>
      </c>
      <c r="K709" s="165">
        <f t="shared" ca="1" si="256"/>
        <v>0</v>
      </c>
      <c r="L709" s="165">
        <f t="shared" ca="1" si="257"/>
        <v>0</v>
      </c>
      <c r="M709" s="165">
        <f t="shared" ca="1" si="258"/>
        <v>0</v>
      </c>
      <c r="N709" s="165">
        <f t="shared" ca="1" si="259"/>
        <v>0</v>
      </c>
      <c r="O709" s="165">
        <f t="shared" ca="1" si="260"/>
        <v>0</v>
      </c>
      <c r="P709" s="165">
        <f t="shared" ca="1" si="261"/>
        <v>0</v>
      </c>
      <c r="Q709" s="165">
        <f t="shared" ca="1" si="262"/>
        <v>0</v>
      </c>
      <c r="R709" s="165">
        <f t="shared" ca="1" si="263"/>
        <v>0</v>
      </c>
      <c r="S709" s="165" t="str">
        <f t="shared" ca="1" si="264"/>
        <v/>
      </c>
      <c r="T709" s="168">
        <f t="shared" ca="1" si="269"/>
        <v>0</v>
      </c>
      <c r="U709" s="168">
        <f t="shared" ca="1" si="270"/>
        <v>0</v>
      </c>
      <c r="V709" s="168">
        <f t="shared" ca="1" si="271"/>
        <v>0</v>
      </c>
      <c r="W709" s="168">
        <f t="shared" ca="1" si="272"/>
        <v>0</v>
      </c>
      <c r="X709" s="165">
        <f t="shared" si="265"/>
        <v>30</v>
      </c>
      <c r="Y709" s="165" t="str">
        <f t="shared" ca="1" si="273"/>
        <v>Maxx Cowger, 4 - 0 1/0/1900</v>
      </c>
      <c r="Z709" s="165" t="str">
        <f t="shared" ca="1" si="274"/>
        <v/>
      </c>
      <c r="AA709" s="225" t="str">
        <f>Season_Summary!$P$1</f>
        <v>2A BB</v>
      </c>
    </row>
    <row r="710" spans="1:27" x14ac:dyDescent="0.2">
      <c r="A710" s="165" t="str">
        <f t="shared" ca="1" si="266"/>
        <v>Brayden Bruce, 22</v>
      </c>
      <c r="B710" s="165" t="str">
        <f>Roster!$B$1</f>
        <v>Upton</v>
      </c>
      <c r="C710" s="165">
        <f t="shared" ca="1" si="267"/>
        <v>0</v>
      </c>
      <c r="D710" s="175">
        <f t="shared" ca="1" si="268"/>
        <v>0</v>
      </c>
      <c r="E710" s="165">
        <f t="shared" ca="1" si="250"/>
        <v>0</v>
      </c>
      <c r="F710" s="165">
        <f t="shared" ca="1" si="251"/>
        <v>0</v>
      </c>
      <c r="G710" s="165">
        <f t="shared" ca="1" si="252"/>
        <v>0</v>
      </c>
      <c r="H710" s="165">
        <f t="shared" ca="1" si="253"/>
        <v>0</v>
      </c>
      <c r="I710" s="165">
        <f t="shared" ca="1" si="254"/>
        <v>0</v>
      </c>
      <c r="J710" s="165">
        <f t="shared" ca="1" si="255"/>
        <v>0</v>
      </c>
      <c r="K710" s="165">
        <f t="shared" ca="1" si="256"/>
        <v>0</v>
      </c>
      <c r="L710" s="165">
        <f t="shared" ca="1" si="257"/>
        <v>0</v>
      </c>
      <c r="M710" s="165">
        <f t="shared" ca="1" si="258"/>
        <v>0</v>
      </c>
      <c r="N710" s="165">
        <f t="shared" ca="1" si="259"/>
        <v>0</v>
      </c>
      <c r="O710" s="165">
        <f t="shared" ca="1" si="260"/>
        <v>0</v>
      </c>
      <c r="P710" s="165">
        <f t="shared" ca="1" si="261"/>
        <v>0</v>
      </c>
      <c r="Q710" s="165">
        <f t="shared" ca="1" si="262"/>
        <v>0</v>
      </c>
      <c r="R710" s="165">
        <f t="shared" ca="1" si="263"/>
        <v>0</v>
      </c>
      <c r="S710" s="165" t="str">
        <f t="shared" ca="1" si="264"/>
        <v/>
      </c>
      <c r="T710" s="168">
        <f t="shared" ca="1" si="269"/>
        <v>0</v>
      </c>
      <c r="U710" s="168">
        <f t="shared" ca="1" si="270"/>
        <v>0</v>
      </c>
      <c r="V710" s="168">
        <f t="shared" ca="1" si="271"/>
        <v>0</v>
      </c>
      <c r="W710" s="168">
        <f t="shared" ca="1" si="272"/>
        <v>0</v>
      </c>
      <c r="X710" s="165">
        <f t="shared" si="265"/>
        <v>30</v>
      </c>
      <c r="Y710" s="165" t="str">
        <f t="shared" ca="1" si="273"/>
        <v>Brayden Bruce, 22 - 0 1/0/1900</v>
      </c>
      <c r="Z710" s="165" t="str">
        <f t="shared" ca="1" si="274"/>
        <v/>
      </c>
      <c r="AA710" s="225" t="str">
        <f>Season_Summary!$P$1</f>
        <v>2A BB</v>
      </c>
    </row>
    <row r="711" spans="1:27" x14ac:dyDescent="0.2">
      <c r="A711" s="165" t="str">
        <f t="shared" ca="1" si="266"/>
        <v>Jo Bishop, 30</v>
      </c>
      <c r="B711" s="165" t="str">
        <f>Roster!$B$1</f>
        <v>Upton</v>
      </c>
      <c r="C711" s="165">
        <f t="shared" ca="1" si="267"/>
        <v>0</v>
      </c>
      <c r="D711" s="175">
        <f t="shared" ca="1" si="268"/>
        <v>0</v>
      </c>
      <c r="E711" s="165">
        <f t="shared" ref="E711:E774" ca="1" si="275">INDIRECT("'game1 ("&amp;$X711&amp;")'!"&amp;ADDRESS(ROW(A$7)+MOD(ROW(A711)-7,24),COLUMN(C711)))</f>
        <v>0</v>
      </c>
      <c r="F711" s="165">
        <f t="shared" ref="F711:F774" ca="1" si="276">INDIRECT("'game1 ("&amp;$X711&amp;")'!"&amp;ADDRESS(ROW(B$7)+MOD(ROW(B711)-7,24),COLUMN(D711)))</f>
        <v>0</v>
      </c>
      <c r="G711" s="165">
        <f t="shared" ref="G711:G774" ca="1" si="277">INDIRECT("'game1 ("&amp;$X711&amp;")'!"&amp;ADDRESS(ROW(C$7)+MOD(ROW(C711)-7,24),COLUMN(E711)))</f>
        <v>0</v>
      </c>
      <c r="H711" s="165">
        <f t="shared" ref="H711:H774" ca="1" si="278">INDIRECT("'game1 ("&amp;$X711&amp;")'!"&amp;ADDRESS(ROW(D$7)+MOD(ROW(D711)-7,24),COLUMN(F711)))</f>
        <v>0</v>
      </c>
      <c r="I711" s="165">
        <f t="shared" ref="I711:I774" ca="1" si="279">INDIRECT("'game1 ("&amp;$X711&amp;")'!"&amp;ADDRESS(ROW(E$7)+MOD(ROW(E711)-7,24),COLUMN(G711)))</f>
        <v>0</v>
      </c>
      <c r="J711" s="165">
        <f t="shared" ref="J711:J774" ca="1" si="280">INDIRECT("'game1 ("&amp;$X711&amp;")'!"&amp;ADDRESS(ROW(F$7)+MOD(ROW(F711)-7,24),COLUMN(H711)))</f>
        <v>0</v>
      </c>
      <c r="K711" s="165">
        <f t="shared" ref="K711:K774" ca="1" si="281">INDIRECT("'game1 ("&amp;$X711&amp;")'!"&amp;ADDRESS(ROW(G$7)+MOD(ROW(G711)-7,24),COLUMN(I711)))</f>
        <v>0</v>
      </c>
      <c r="L711" s="165">
        <f t="shared" ref="L711:L774" ca="1" si="282">INDIRECT("'game1 ("&amp;$X711&amp;")'!"&amp;ADDRESS(ROW(H$7)+MOD(ROW(H711)-7,24),COLUMN(J711)))</f>
        <v>0</v>
      </c>
      <c r="M711" s="165">
        <f t="shared" ref="M711:M774" ca="1" si="283">INDIRECT("'game1 ("&amp;$X711&amp;")'!"&amp;ADDRESS(ROW(I$7)+MOD(ROW(I711)-7,24),COLUMN(K711)))</f>
        <v>0</v>
      </c>
      <c r="N711" s="165">
        <f t="shared" ref="N711:N774" ca="1" si="284">INDIRECT("'game1 ("&amp;$X711&amp;")'!"&amp;ADDRESS(ROW(J$7)+MOD(ROW(J711)-7,24),COLUMN(L711)))</f>
        <v>0</v>
      </c>
      <c r="O711" s="165">
        <f t="shared" ref="O711:O774" ca="1" si="285">INDIRECT("'game1 ("&amp;$X711&amp;")'!"&amp;ADDRESS(ROW(K$7)+MOD(ROW(K711)-7,24),COLUMN(M711)))</f>
        <v>0</v>
      </c>
      <c r="P711" s="165">
        <f t="shared" ref="P711:P774" ca="1" si="286">INDIRECT("'game1 ("&amp;$X711&amp;")'!"&amp;ADDRESS(ROW(L$7)+MOD(ROW(L711)-7,24),COLUMN(N711)))</f>
        <v>0</v>
      </c>
      <c r="Q711" s="165">
        <f t="shared" ref="Q711:Q774" ca="1" si="287">INDIRECT("'game1 ("&amp;$X711&amp;")'!"&amp;ADDRESS(ROW(M$7)+MOD(ROW(M711)-7,24),COLUMN(O711)))</f>
        <v>0</v>
      </c>
      <c r="R711" s="165">
        <f t="shared" ref="R711:R774" ca="1" si="288">INDIRECT("'game1 ("&amp;$X711&amp;")'!"&amp;ADDRESS(ROW(N$7)+MOD(ROW(N711)-7,24),COLUMN(P711)))</f>
        <v>0</v>
      </c>
      <c r="S711" s="165" t="str">
        <f t="shared" ref="S711:S774" ca="1" si="289">INDIRECT("'game1 ("&amp;$X711&amp;")'!"&amp;ADDRESS(ROW(O$7)+MOD(ROW(O711)-7,24),COLUMN(Q711)))</f>
        <v/>
      </c>
      <c r="T711" s="168">
        <f t="shared" ca="1" si="269"/>
        <v>0</v>
      </c>
      <c r="U711" s="168">
        <f t="shared" ca="1" si="270"/>
        <v>0</v>
      </c>
      <c r="V711" s="168">
        <f t="shared" ca="1" si="271"/>
        <v>0</v>
      </c>
      <c r="W711" s="168">
        <f t="shared" ca="1" si="272"/>
        <v>0</v>
      </c>
      <c r="X711" s="165">
        <f t="shared" ref="X711:X774" si="290">INT((ROW(A711)-7)/24)+1</f>
        <v>30</v>
      </c>
      <c r="Y711" s="165" t="str">
        <f t="shared" ca="1" si="273"/>
        <v>Jo Bishop, 30 - 0 1/0/1900</v>
      </c>
      <c r="Z711" s="165" t="str">
        <f t="shared" ca="1" si="274"/>
        <v/>
      </c>
      <c r="AA711" s="225" t="str">
        <f>Season_Summary!$P$1</f>
        <v>2A BB</v>
      </c>
    </row>
    <row r="712" spans="1:27" x14ac:dyDescent="0.2">
      <c r="A712" s="165" t="str">
        <f t="shared" ref="A712:A775" ca="1" si="291">CONCATENATE(INDIRECT("Roster!B"&amp;ROW(A$7)+MOD(ROW(A712)-7,24)),", ",INDIRECT("Roster!a"&amp;ROW(A$7)+MOD(ROW(A712)-7,24)))</f>
        <v>Nolan Turner, 33</v>
      </c>
      <c r="B712" s="165" t="str">
        <f>Roster!$B$1</f>
        <v>Upton</v>
      </c>
      <c r="C712" s="165">
        <f t="shared" ref="C712:C775" ca="1" si="292">INDIRECT("'game1 ("&amp;$X712&amp;")'!$C$2")</f>
        <v>0</v>
      </c>
      <c r="D712" s="175">
        <f t="shared" ref="D712:D775" ca="1" si="293">INDIRECT("'game1 ("&amp;$X712&amp;")'!$k$2")</f>
        <v>0</v>
      </c>
      <c r="E712" s="165">
        <f t="shared" ca="1" si="275"/>
        <v>0</v>
      </c>
      <c r="F712" s="165">
        <f t="shared" ca="1" si="276"/>
        <v>0</v>
      </c>
      <c r="G712" s="165">
        <f t="shared" ca="1" si="277"/>
        <v>0</v>
      </c>
      <c r="H712" s="165">
        <f t="shared" ca="1" si="278"/>
        <v>0</v>
      </c>
      <c r="I712" s="165">
        <f t="shared" ca="1" si="279"/>
        <v>0</v>
      </c>
      <c r="J712" s="165">
        <f t="shared" ca="1" si="280"/>
        <v>0</v>
      </c>
      <c r="K712" s="165">
        <f t="shared" ca="1" si="281"/>
        <v>0</v>
      </c>
      <c r="L712" s="165">
        <f t="shared" ca="1" si="282"/>
        <v>0</v>
      </c>
      <c r="M712" s="165">
        <f t="shared" ca="1" si="283"/>
        <v>0</v>
      </c>
      <c r="N712" s="165">
        <f t="shared" ca="1" si="284"/>
        <v>0</v>
      </c>
      <c r="O712" s="165">
        <f t="shared" ca="1" si="285"/>
        <v>0</v>
      </c>
      <c r="P712" s="165">
        <f t="shared" ca="1" si="286"/>
        <v>0</v>
      </c>
      <c r="Q712" s="165">
        <f t="shared" ca="1" si="287"/>
        <v>0</v>
      </c>
      <c r="R712" s="165">
        <f t="shared" ca="1" si="288"/>
        <v>0</v>
      </c>
      <c r="S712" s="165" t="str">
        <f t="shared" ca="1" si="289"/>
        <v/>
      </c>
      <c r="T712" s="168">
        <f t="shared" ref="T712:T775" ca="1" si="294">IF(G712&lt;$D$2,0,INDIRECT("'game1 ("&amp;$X712&amp;")'!"&amp;ADDRESS(ROW(M$7)+MOD(ROW(M712)-7,24),COLUMN(R712))))</f>
        <v>0</v>
      </c>
      <c r="U712" s="168">
        <f t="shared" ref="U712:U775" ca="1" si="295">IF(I712&lt;$D$2,0,INDIRECT("'game1 ("&amp;$X712&amp;")'!"&amp;ADDRESS(ROW(N$7)+MOD(ROW(N712)-7,24),COLUMN(S712))))</f>
        <v>0</v>
      </c>
      <c r="V712" s="168">
        <f t="shared" ref="V712:V775" ca="1" si="296">IF(K712&lt;$D$2,0,INDIRECT("'game1 ("&amp;$X712&amp;")'!"&amp;ADDRESS(ROW(O$7)+MOD(ROW(O712)-7,24),COLUMN(T712))))</f>
        <v>0</v>
      </c>
      <c r="W712" s="168">
        <f t="shared" ref="W712:W775" ca="1" si="297">IF(G712+I712&lt;$D$2,0,INDIRECT("'game1 ("&amp;$X712&amp;")'!"&amp;ADDRESS(ROW(O$7)+MOD(ROW(O712)-7,24),COLUMN(U712))))</f>
        <v>0</v>
      </c>
      <c r="X712" s="165">
        <f t="shared" si="290"/>
        <v>30</v>
      </c>
      <c r="Y712" s="165" t="str">
        <f t="shared" ref="Y712:Y775" ca="1" si="298">CONCATENATE(A712," - ",C712," ",MONTH(D712),"/",DAY(D712),"/",YEAR(D712))</f>
        <v>Nolan Turner, 33 - 0 1/0/1900</v>
      </c>
      <c r="Z712" s="165" t="str">
        <f t="shared" ref="Z712:Z775" ca="1" si="299">IFERROR(INDIRECT("'game1 ("&amp;$X712&amp;")'!$a$2"),"")</f>
        <v/>
      </c>
      <c r="AA712" s="225" t="str">
        <f>Season_Summary!$P$1</f>
        <v>2A BB</v>
      </c>
    </row>
    <row r="713" spans="1:27" x14ac:dyDescent="0.2">
      <c r="A713" s="165" t="str">
        <f t="shared" ca="1" si="291"/>
        <v>Robert Crawford, 32</v>
      </c>
      <c r="B713" s="165" t="str">
        <f>Roster!$B$1</f>
        <v>Upton</v>
      </c>
      <c r="C713" s="165">
        <f t="shared" ca="1" si="292"/>
        <v>0</v>
      </c>
      <c r="D713" s="175">
        <f t="shared" ca="1" si="293"/>
        <v>0</v>
      </c>
      <c r="E713" s="165">
        <f t="shared" ca="1" si="275"/>
        <v>0</v>
      </c>
      <c r="F713" s="165">
        <f t="shared" ca="1" si="276"/>
        <v>0</v>
      </c>
      <c r="G713" s="165">
        <f t="shared" ca="1" si="277"/>
        <v>0</v>
      </c>
      <c r="H713" s="165">
        <f t="shared" ca="1" si="278"/>
        <v>0</v>
      </c>
      <c r="I713" s="165">
        <f t="shared" ca="1" si="279"/>
        <v>0</v>
      </c>
      <c r="J713" s="165">
        <f t="shared" ca="1" si="280"/>
        <v>0</v>
      </c>
      <c r="K713" s="165">
        <f t="shared" ca="1" si="281"/>
        <v>0</v>
      </c>
      <c r="L713" s="165">
        <f t="shared" ca="1" si="282"/>
        <v>0</v>
      </c>
      <c r="M713" s="165">
        <f t="shared" ca="1" si="283"/>
        <v>0</v>
      </c>
      <c r="N713" s="165">
        <f t="shared" ca="1" si="284"/>
        <v>0</v>
      </c>
      <c r="O713" s="165">
        <f t="shared" ca="1" si="285"/>
        <v>0</v>
      </c>
      <c r="P713" s="165">
        <f t="shared" ca="1" si="286"/>
        <v>0</v>
      </c>
      <c r="Q713" s="165">
        <f t="shared" ca="1" si="287"/>
        <v>0</v>
      </c>
      <c r="R713" s="165">
        <f t="shared" ca="1" si="288"/>
        <v>0</v>
      </c>
      <c r="S713" s="165" t="str">
        <f t="shared" ca="1" si="289"/>
        <v/>
      </c>
      <c r="T713" s="168">
        <f t="shared" ca="1" si="294"/>
        <v>0</v>
      </c>
      <c r="U713" s="168">
        <f t="shared" ca="1" si="295"/>
        <v>0</v>
      </c>
      <c r="V713" s="168">
        <f t="shared" ca="1" si="296"/>
        <v>0</v>
      </c>
      <c r="W713" s="168">
        <f t="shared" ca="1" si="297"/>
        <v>0</v>
      </c>
      <c r="X713" s="165">
        <f t="shared" si="290"/>
        <v>30</v>
      </c>
      <c r="Y713" s="165" t="str">
        <f t="shared" ca="1" si="298"/>
        <v>Robert Crawford, 32 - 0 1/0/1900</v>
      </c>
      <c r="Z713" s="165" t="str">
        <f t="shared" ca="1" si="299"/>
        <v/>
      </c>
      <c r="AA713" s="225" t="str">
        <f>Season_Summary!$P$1</f>
        <v>2A BB</v>
      </c>
    </row>
    <row r="714" spans="1:27" x14ac:dyDescent="0.2">
      <c r="A714" s="165" t="str">
        <f t="shared" ca="1" si="291"/>
        <v>Jace Bruce, 40</v>
      </c>
      <c r="B714" s="165" t="str">
        <f>Roster!$B$1</f>
        <v>Upton</v>
      </c>
      <c r="C714" s="165">
        <f t="shared" ca="1" si="292"/>
        <v>0</v>
      </c>
      <c r="D714" s="175">
        <f t="shared" ca="1" si="293"/>
        <v>0</v>
      </c>
      <c r="E714" s="165">
        <f t="shared" ca="1" si="275"/>
        <v>0</v>
      </c>
      <c r="F714" s="165">
        <f t="shared" ca="1" si="276"/>
        <v>0</v>
      </c>
      <c r="G714" s="165">
        <f t="shared" ca="1" si="277"/>
        <v>0</v>
      </c>
      <c r="H714" s="165">
        <f t="shared" ca="1" si="278"/>
        <v>0</v>
      </c>
      <c r="I714" s="165">
        <f t="shared" ca="1" si="279"/>
        <v>0</v>
      </c>
      <c r="J714" s="165">
        <f t="shared" ca="1" si="280"/>
        <v>0</v>
      </c>
      <c r="K714" s="165">
        <f t="shared" ca="1" si="281"/>
        <v>0</v>
      </c>
      <c r="L714" s="165">
        <f t="shared" ca="1" si="282"/>
        <v>0</v>
      </c>
      <c r="M714" s="165">
        <f t="shared" ca="1" si="283"/>
        <v>0</v>
      </c>
      <c r="N714" s="165">
        <f t="shared" ca="1" si="284"/>
        <v>0</v>
      </c>
      <c r="O714" s="165">
        <f t="shared" ca="1" si="285"/>
        <v>0</v>
      </c>
      <c r="P714" s="165">
        <f t="shared" ca="1" si="286"/>
        <v>0</v>
      </c>
      <c r="Q714" s="165">
        <f t="shared" ca="1" si="287"/>
        <v>0</v>
      </c>
      <c r="R714" s="165">
        <f t="shared" ca="1" si="288"/>
        <v>0</v>
      </c>
      <c r="S714" s="165" t="str">
        <f t="shared" ca="1" si="289"/>
        <v/>
      </c>
      <c r="T714" s="168">
        <f t="shared" ca="1" si="294"/>
        <v>0</v>
      </c>
      <c r="U714" s="168">
        <f t="shared" ca="1" si="295"/>
        <v>0</v>
      </c>
      <c r="V714" s="168">
        <f t="shared" ca="1" si="296"/>
        <v>0</v>
      </c>
      <c r="W714" s="168">
        <f t="shared" ca="1" si="297"/>
        <v>0</v>
      </c>
      <c r="X714" s="165">
        <f t="shared" si="290"/>
        <v>30</v>
      </c>
      <c r="Y714" s="165" t="str">
        <f t="shared" ca="1" si="298"/>
        <v>Jace Bruce, 40 - 0 1/0/1900</v>
      </c>
      <c r="Z714" s="165" t="str">
        <f t="shared" ca="1" si="299"/>
        <v/>
      </c>
      <c r="AA714" s="225" t="str">
        <f>Season_Summary!$P$1</f>
        <v>2A BB</v>
      </c>
    </row>
    <row r="715" spans="1:27" x14ac:dyDescent="0.2">
      <c r="A715" s="165" t="str">
        <f t="shared" ca="1" si="291"/>
        <v>Ethan Mills, 2</v>
      </c>
      <c r="B715" s="165" t="str">
        <f>Roster!$B$1</f>
        <v>Upton</v>
      </c>
      <c r="C715" s="165">
        <f t="shared" ca="1" si="292"/>
        <v>0</v>
      </c>
      <c r="D715" s="175">
        <f t="shared" ca="1" si="293"/>
        <v>0</v>
      </c>
      <c r="E715" s="165">
        <f t="shared" ca="1" si="275"/>
        <v>0</v>
      </c>
      <c r="F715" s="165">
        <f t="shared" ca="1" si="276"/>
        <v>0</v>
      </c>
      <c r="G715" s="165">
        <f t="shared" ca="1" si="277"/>
        <v>0</v>
      </c>
      <c r="H715" s="165">
        <f t="shared" ca="1" si="278"/>
        <v>0</v>
      </c>
      <c r="I715" s="165">
        <f t="shared" ca="1" si="279"/>
        <v>0</v>
      </c>
      <c r="J715" s="165">
        <f t="shared" ca="1" si="280"/>
        <v>0</v>
      </c>
      <c r="K715" s="165">
        <f t="shared" ca="1" si="281"/>
        <v>0</v>
      </c>
      <c r="L715" s="165">
        <f t="shared" ca="1" si="282"/>
        <v>0</v>
      </c>
      <c r="M715" s="165">
        <f t="shared" ca="1" si="283"/>
        <v>0</v>
      </c>
      <c r="N715" s="165">
        <f t="shared" ca="1" si="284"/>
        <v>0</v>
      </c>
      <c r="O715" s="165">
        <f t="shared" ca="1" si="285"/>
        <v>0</v>
      </c>
      <c r="P715" s="165">
        <f t="shared" ca="1" si="286"/>
        <v>0</v>
      </c>
      <c r="Q715" s="165">
        <f t="shared" ca="1" si="287"/>
        <v>0</v>
      </c>
      <c r="R715" s="165">
        <f t="shared" ca="1" si="288"/>
        <v>0</v>
      </c>
      <c r="S715" s="165" t="str">
        <f t="shared" ca="1" si="289"/>
        <v/>
      </c>
      <c r="T715" s="168">
        <f t="shared" ca="1" si="294"/>
        <v>0</v>
      </c>
      <c r="U715" s="168">
        <f t="shared" ca="1" si="295"/>
        <v>0</v>
      </c>
      <c r="V715" s="168">
        <f t="shared" ca="1" si="296"/>
        <v>0</v>
      </c>
      <c r="W715" s="168">
        <f t="shared" ca="1" si="297"/>
        <v>0</v>
      </c>
      <c r="X715" s="165">
        <f t="shared" si="290"/>
        <v>30</v>
      </c>
      <c r="Y715" s="165" t="str">
        <f t="shared" ca="1" si="298"/>
        <v>Ethan Mills, 2 - 0 1/0/1900</v>
      </c>
      <c r="Z715" s="165" t="str">
        <f t="shared" ca="1" si="299"/>
        <v/>
      </c>
      <c r="AA715" s="225" t="str">
        <f>Season_Summary!$P$1</f>
        <v>2A BB</v>
      </c>
    </row>
    <row r="716" spans="1:27" x14ac:dyDescent="0.2">
      <c r="A716" s="165" t="str">
        <f t="shared" ca="1" si="291"/>
        <v>Bridger Alishouse, 2</v>
      </c>
      <c r="B716" s="165" t="str">
        <f>Roster!$B$1</f>
        <v>Upton</v>
      </c>
      <c r="C716" s="165">
        <f t="shared" ca="1" si="292"/>
        <v>0</v>
      </c>
      <c r="D716" s="175">
        <f t="shared" ca="1" si="293"/>
        <v>0</v>
      </c>
      <c r="E716" s="165">
        <f t="shared" ca="1" si="275"/>
        <v>0</v>
      </c>
      <c r="F716" s="165">
        <f t="shared" ca="1" si="276"/>
        <v>0</v>
      </c>
      <c r="G716" s="165">
        <f t="shared" ca="1" si="277"/>
        <v>0</v>
      </c>
      <c r="H716" s="165">
        <f t="shared" ca="1" si="278"/>
        <v>0</v>
      </c>
      <c r="I716" s="165">
        <f t="shared" ca="1" si="279"/>
        <v>0</v>
      </c>
      <c r="J716" s="165">
        <f t="shared" ca="1" si="280"/>
        <v>0</v>
      </c>
      <c r="K716" s="165">
        <f t="shared" ca="1" si="281"/>
        <v>0</v>
      </c>
      <c r="L716" s="165">
        <f t="shared" ca="1" si="282"/>
        <v>0</v>
      </c>
      <c r="M716" s="165">
        <f t="shared" ca="1" si="283"/>
        <v>0</v>
      </c>
      <c r="N716" s="165">
        <f t="shared" ca="1" si="284"/>
        <v>0</v>
      </c>
      <c r="O716" s="165">
        <f t="shared" ca="1" si="285"/>
        <v>0</v>
      </c>
      <c r="P716" s="165">
        <f t="shared" ca="1" si="286"/>
        <v>0</v>
      </c>
      <c r="Q716" s="165">
        <f t="shared" ca="1" si="287"/>
        <v>0</v>
      </c>
      <c r="R716" s="165">
        <f t="shared" ca="1" si="288"/>
        <v>0</v>
      </c>
      <c r="S716" s="165" t="str">
        <f t="shared" ca="1" si="289"/>
        <v/>
      </c>
      <c r="T716" s="168">
        <f t="shared" ca="1" si="294"/>
        <v>0</v>
      </c>
      <c r="U716" s="168">
        <f t="shared" ca="1" si="295"/>
        <v>0</v>
      </c>
      <c r="V716" s="168">
        <f t="shared" ca="1" si="296"/>
        <v>0</v>
      </c>
      <c r="W716" s="168">
        <f t="shared" ca="1" si="297"/>
        <v>0</v>
      </c>
      <c r="X716" s="165">
        <f t="shared" si="290"/>
        <v>30</v>
      </c>
      <c r="Y716" s="165" t="str">
        <f t="shared" ca="1" si="298"/>
        <v>Bridger Alishouse, 2 - 0 1/0/1900</v>
      </c>
      <c r="Z716" s="165" t="str">
        <f t="shared" ca="1" si="299"/>
        <v/>
      </c>
      <c r="AA716" s="225" t="str">
        <f>Season_Summary!$P$1</f>
        <v>2A BB</v>
      </c>
    </row>
    <row r="717" spans="1:27" x14ac:dyDescent="0.2">
      <c r="A717" s="165" t="str">
        <f t="shared" ca="1" si="291"/>
        <v>Landon Keever, 4</v>
      </c>
      <c r="B717" s="165" t="str">
        <f>Roster!$B$1</f>
        <v>Upton</v>
      </c>
      <c r="C717" s="165">
        <f t="shared" ca="1" si="292"/>
        <v>0</v>
      </c>
      <c r="D717" s="175">
        <f t="shared" ca="1" si="293"/>
        <v>0</v>
      </c>
      <c r="E717" s="165">
        <f t="shared" ca="1" si="275"/>
        <v>0</v>
      </c>
      <c r="F717" s="165">
        <f t="shared" ca="1" si="276"/>
        <v>0</v>
      </c>
      <c r="G717" s="165">
        <f t="shared" ca="1" si="277"/>
        <v>0</v>
      </c>
      <c r="H717" s="165">
        <f t="shared" ca="1" si="278"/>
        <v>0</v>
      </c>
      <c r="I717" s="165">
        <f t="shared" ca="1" si="279"/>
        <v>0</v>
      </c>
      <c r="J717" s="165">
        <f t="shared" ca="1" si="280"/>
        <v>0</v>
      </c>
      <c r="K717" s="165">
        <f t="shared" ca="1" si="281"/>
        <v>0</v>
      </c>
      <c r="L717" s="165">
        <f t="shared" ca="1" si="282"/>
        <v>0</v>
      </c>
      <c r="M717" s="165">
        <f t="shared" ca="1" si="283"/>
        <v>0</v>
      </c>
      <c r="N717" s="165">
        <f t="shared" ca="1" si="284"/>
        <v>0</v>
      </c>
      <c r="O717" s="165">
        <f t="shared" ca="1" si="285"/>
        <v>0</v>
      </c>
      <c r="P717" s="165">
        <f t="shared" ca="1" si="286"/>
        <v>0</v>
      </c>
      <c r="Q717" s="165">
        <f t="shared" ca="1" si="287"/>
        <v>0</v>
      </c>
      <c r="R717" s="165">
        <f t="shared" ca="1" si="288"/>
        <v>0</v>
      </c>
      <c r="S717" s="165" t="str">
        <f t="shared" ca="1" si="289"/>
        <v/>
      </c>
      <c r="T717" s="168">
        <f t="shared" ca="1" si="294"/>
        <v>0</v>
      </c>
      <c r="U717" s="168">
        <f t="shared" ca="1" si="295"/>
        <v>0</v>
      </c>
      <c r="V717" s="168">
        <f t="shared" ca="1" si="296"/>
        <v>0</v>
      </c>
      <c r="W717" s="168">
        <f t="shared" ca="1" si="297"/>
        <v>0</v>
      </c>
      <c r="X717" s="165">
        <f t="shared" si="290"/>
        <v>30</v>
      </c>
      <c r="Y717" s="165" t="str">
        <f t="shared" ca="1" si="298"/>
        <v>Landon Keever, 4 - 0 1/0/1900</v>
      </c>
      <c r="Z717" s="165" t="str">
        <f t="shared" ca="1" si="299"/>
        <v/>
      </c>
      <c r="AA717" s="225" t="str">
        <f>Season_Summary!$P$1</f>
        <v>2A BB</v>
      </c>
    </row>
    <row r="718" spans="1:27" x14ac:dyDescent="0.2">
      <c r="A718" s="165" t="str">
        <f t="shared" ca="1" si="291"/>
        <v>DJ Till, 4</v>
      </c>
      <c r="B718" s="165" t="str">
        <f>Roster!$B$1</f>
        <v>Upton</v>
      </c>
      <c r="C718" s="165">
        <f t="shared" ca="1" si="292"/>
        <v>0</v>
      </c>
      <c r="D718" s="175">
        <f t="shared" ca="1" si="293"/>
        <v>0</v>
      </c>
      <c r="E718" s="165">
        <f t="shared" ca="1" si="275"/>
        <v>0</v>
      </c>
      <c r="F718" s="165">
        <f t="shared" ca="1" si="276"/>
        <v>0</v>
      </c>
      <c r="G718" s="165">
        <f t="shared" ca="1" si="277"/>
        <v>0</v>
      </c>
      <c r="H718" s="165">
        <f t="shared" ca="1" si="278"/>
        <v>0</v>
      </c>
      <c r="I718" s="165">
        <f t="shared" ca="1" si="279"/>
        <v>0</v>
      </c>
      <c r="J718" s="165">
        <f t="shared" ca="1" si="280"/>
        <v>0</v>
      </c>
      <c r="K718" s="165">
        <f t="shared" ca="1" si="281"/>
        <v>0</v>
      </c>
      <c r="L718" s="165">
        <f t="shared" ca="1" si="282"/>
        <v>0</v>
      </c>
      <c r="M718" s="165">
        <f t="shared" ca="1" si="283"/>
        <v>0</v>
      </c>
      <c r="N718" s="165">
        <f t="shared" ca="1" si="284"/>
        <v>0</v>
      </c>
      <c r="O718" s="165">
        <f t="shared" ca="1" si="285"/>
        <v>0</v>
      </c>
      <c r="P718" s="165">
        <f t="shared" ca="1" si="286"/>
        <v>0</v>
      </c>
      <c r="Q718" s="165">
        <f t="shared" ca="1" si="287"/>
        <v>0</v>
      </c>
      <c r="R718" s="165">
        <f t="shared" ca="1" si="288"/>
        <v>0</v>
      </c>
      <c r="S718" s="165" t="str">
        <f t="shared" ca="1" si="289"/>
        <v/>
      </c>
      <c r="T718" s="168">
        <f t="shared" ca="1" si="294"/>
        <v>0</v>
      </c>
      <c r="U718" s="168">
        <f t="shared" ca="1" si="295"/>
        <v>0</v>
      </c>
      <c r="V718" s="168">
        <f t="shared" ca="1" si="296"/>
        <v>0</v>
      </c>
      <c r="W718" s="168">
        <f t="shared" ca="1" si="297"/>
        <v>0</v>
      </c>
      <c r="X718" s="165">
        <f t="shared" si="290"/>
        <v>30</v>
      </c>
      <c r="Y718" s="165" t="str">
        <f t="shared" ca="1" si="298"/>
        <v>DJ Till, 4 - 0 1/0/1900</v>
      </c>
      <c r="Z718" s="165" t="str">
        <f t="shared" ca="1" si="299"/>
        <v/>
      </c>
      <c r="AA718" s="225" t="str">
        <f>Season_Summary!$P$1</f>
        <v>2A BB</v>
      </c>
    </row>
    <row r="719" spans="1:27" x14ac:dyDescent="0.2">
      <c r="A719" s="165" t="str">
        <f t="shared" ca="1" si="291"/>
        <v xml:space="preserve">, </v>
      </c>
      <c r="B719" s="165" t="str">
        <f>Roster!$B$1</f>
        <v>Upton</v>
      </c>
      <c r="C719" s="165">
        <f t="shared" ca="1" si="292"/>
        <v>0</v>
      </c>
      <c r="D719" s="175">
        <f t="shared" ca="1" si="293"/>
        <v>0</v>
      </c>
      <c r="E719" s="165">
        <f t="shared" ca="1" si="275"/>
        <v>0</v>
      </c>
      <c r="F719" s="165">
        <f t="shared" ca="1" si="276"/>
        <v>0</v>
      </c>
      <c r="G719" s="165">
        <f t="shared" ca="1" si="277"/>
        <v>0</v>
      </c>
      <c r="H719" s="165">
        <f t="shared" ca="1" si="278"/>
        <v>0</v>
      </c>
      <c r="I719" s="165">
        <f t="shared" ca="1" si="279"/>
        <v>0</v>
      </c>
      <c r="J719" s="165">
        <f t="shared" ca="1" si="280"/>
        <v>0</v>
      </c>
      <c r="K719" s="165">
        <f t="shared" ca="1" si="281"/>
        <v>0</v>
      </c>
      <c r="L719" s="165">
        <f t="shared" ca="1" si="282"/>
        <v>0</v>
      </c>
      <c r="M719" s="165">
        <f t="shared" ca="1" si="283"/>
        <v>0</v>
      </c>
      <c r="N719" s="165">
        <f t="shared" ca="1" si="284"/>
        <v>0</v>
      </c>
      <c r="O719" s="165">
        <f t="shared" ca="1" si="285"/>
        <v>0</v>
      </c>
      <c r="P719" s="165">
        <f t="shared" ca="1" si="286"/>
        <v>0</v>
      </c>
      <c r="Q719" s="165">
        <f t="shared" ca="1" si="287"/>
        <v>0</v>
      </c>
      <c r="R719" s="165">
        <f t="shared" ca="1" si="288"/>
        <v>0</v>
      </c>
      <c r="S719" s="165" t="str">
        <f t="shared" ca="1" si="289"/>
        <v/>
      </c>
      <c r="T719" s="168">
        <f t="shared" ca="1" si="294"/>
        <v>0</v>
      </c>
      <c r="U719" s="168">
        <f t="shared" ca="1" si="295"/>
        <v>0</v>
      </c>
      <c r="V719" s="168">
        <f t="shared" ca="1" si="296"/>
        <v>0</v>
      </c>
      <c r="W719" s="168">
        <f t="shared" ca="1" si="297"/>
        <v>0</v>
      </c>
      <c r="X719" s="165">
        <f t="shared" si="290"/>
        <v>30</v>
      </c>
      <c r="Y719" s="165" t="str">
        <f t="shared" ca="1" si="298"/>
        <v>,  - 0 1/0/1900</v>
      </c>
      <c r="Z719" s="165" t="str">
        <f t="shared" ca="1" si="299"/>
        <v/>
      </c>
      <c r="AA719" s="225" t="str">
        <f>Season_Summary!$P$1</f>
        <v>2A BB</v>
      </c>
    </row>
    <row r="720" spans="1:27" x14ac:dyDescent="0.2">
      <c r="A720" s="165" t="str">
        <f t="shared" ca="1" si="291"/>
        <v xml:space="preserve">, </v>
      </c>
      <c r="B720" s="165" t="str">
        <f>Roster!$B$1</f>
        <v>Upton</v>
      </c>
      <c r="C720" s="165">
        <f t="shared" ca="1" si="292"/>
        <v>0</v>
      </c>
      <c r="D720" s="175">
        <f t="shared" ca="1" si="293"/>
        <v>0</v>
      </c>
      <c r="E720" s="165">
        <f t="shared" ca="1" si="275"/>
        <v>0</v>
      </c>
      <c r="F720" s="165">
        <f t="shared" ca="1" si="276"/>
        <v>0</v>
      </c>
      <c r="G720" s="165">
        <f t="shared" ca="1" si="277"/>
        <v>0</v>
      </c>
      <c r="H720" s="165">
        <f t="shared" ca="1" si="278"/>
        <v>0</v>
      </c>
      <c r="I720" s="165">
        <f t="shared" ca="1" si="279"/>
        <v>0</v>
      </c>
      <c r="J720" s="165">
        <f t="shared" ca="1" si="280"/>
        <v>0</v>
      </c>
      <c r="K720" s="165">
        <f t="shared" ca="1" si="281"/>
        <v>0</v>
      </c>
      <c r="L720" s="165">
        <f t="shared" ca="1" si="282"/>
        <v>0</v>
      </c>
      <c r="M720" s="165">
        <f t="shared" ca="1" si="283"/>
        <v>0</v>
      </c>
      <c r="N720" s="165">
        <f t="shared" ca="1" si="284"/>
        <v>0</v>
      </c>
      <c r="O720" s="165">
        <f t="shared" ca="1" si="285"/>
        <v>0</v>
      </c>
      <c r="P720" s="165">
        <f t="shared" ca="1" si="286"/>
        <v>0</v>
      </c>
      <c r="Q720" s="165">
        <f t="shared" ca="1" si="287"/>
        <v>0</v>
      </c>
      <c r="R720" s="165">
        <f t="shared" ca="1" si="288"/>
        <v>0</v>
      </c>
      <c r="S720" s="165" t="str">
        <f t="shared" ca="1" si="289"/>
        <v/>
      </c>
      <c r="T720" s="168">
        <f t="shared" ca="1" si="294"/>
        <v>0</v>
      </c>
      <c r="U720" s="168">
        <f t="shared" ca="1" si="295"/>
        <v>0</v>
      </c>
      <c r="V720" s="168">
        <f t="shared" ca="1" si="296"/>
        <v>0</v>
      </c>
      <c r="W720" s="168">
        <f t="shared" ca="1" si="297"/>
        <v>0</v>
      </c>
      <c r="X720" s="165">
        <f t="shared" si="290"/>
        <v>30</v>
      </c>
      <c r="Y720" s="165" t="str">
        <f t="shared" ca="1" si="298"/>
        <v>,  - 0 1/0/1900</v>
      </c>
      <c r="Z720" s="165" t="str">
        <f t="shared" ca="1" si="299"/>
        <v/>
      </c>
      <c r="AA720" s="225" t="str">
        <f>Season_Summary!$P$1</f>
        <v>2A BB</v>
      </c>
    </row>
    <row r="721" spans="1:27" x14ac:dyDescent="0.2">
      <c r="A721" s="165" t="str">
        <f t="shared" ca="1" si="291"/>
        <v xml:space="preserve">, </v>
      </c>
      <c r="B721" s="165" t="str">
        <f>Roster!$B$1</f>
        <v>Upton</v>
      </c>
      <c r="C721" s="165">
        <f t="shared" ca="1" si="292"/>
        <v>0</v>
      </c>
      <c r="D721" s="175">
        <f t="shared" ca="1" si="293"/>
        <v>0</v>
      </c>
      <c r="E721" s="165">
        <f t="shared" ca="1" si="275"/>
        <v>0</v>
      </c>
      <c r="F721" s="165">
        <f t="shared" ca="1" si="276"/>
        <v>0</v>
      </c>
      <c r="G721" s="165">
        <f t="shared" ca="1" si="277"/>
        <v>0</v>
      </c>
      <c r="H721" s="165">
        <f t="shared" ca="1" si="278"/>
        <v>0</v>
      </c>
      <c r="I721" s="165">
        <f t="shared" ca="1" si="279"/>
        <v>0</v>
      </c>
      <c r="J721" s="165">
        <f t="shared" ca="1" si="280"/>
        <v>0</v>
      </c>
      <c r="K721" s="165">
        <f t="shared" ca="1" si="281"/>
        <v>0</v>
      </c>
      <c r="L721" s="165">
        <f t="shared" ca="1" si="282"/>
        <v>0</v>
      </c>
      <c r="M721" s="165">
        <f t="shared" ca="1" si="283"/>
        <v>0</v>
      </c>
      <c r="N721" s="165">
        <f t="shared" ca="1" si="284"/>
        <v>0</v>
      </c>
      <c r="O721" s="165">
        <f t="shared" ca="1" si="285"/>
        <v>0</v>
      </c>
      <c r="P721" s="165">
        <f t="shared" ca="1" si="286"/>
        <v>0</v>
      </c>
      <c r="Q721" s="165">
        <f t="shared" ca="1" si="287"/>
        <v>0</v>
      </c>
      <c r="R721" s="165">
        <f t="shared" ca="1" si="288"/>
        <v>0</v>
      </c>
      <c r="S721" s="165" t="str">
        <f t="shared" ca="1" si="289"/>
        <v/>
      </c>
      <c r="T721" s="168">
        <f t="shared" ca="1" si="294"/>
        <v>0</v>
      </c>
      <c r="U721" s="168">
        <f t="shared" ca="1" si="295"/>
        <v>0</v>
      </c>
      <c r="V721" s="168">
        <f t="shared" ca="1" si="296"/>
        <v>0</v>
      </c>
      <c r="W721" s="168">
        <f t="shared" ca="1" si="297"/>
        <v>0</v>
      </c>
      <c r="X721" s="165">
        <f t="shared" si="290"/>
        <v>30</v>
      </c>
      <c r="Y721" s="165" t="str">
        <f t="shared" ca="1" si="298"/>
        <v>,  - 0 1/0/1900</v>
      </c>
      <c r="Z721" s="165" t="str">
        <f t="shared" ca="1" si="299"/>
        <v/>
      </c>
      <c r="AA721" s="225" t="str">
        <f>Season_Summary!$P$1</f>
        <v>2A BB</v>
      </c>
    </row>
    <row r="722" spans="1:27" x14ac:dyDescent="0.2">
      <c r="A722" s="165" t="str">
        <f t="shared" ca="1" si="291"/>
        <v xml:space="preserve">, </v>
      </c>
      <c r="B722" s="165" t="str">
        <f>Roster!$B$1</f>
        <v>Upton</v>
      </c>
      <c r="C722" s="165">
        <f t="shared" ca="1" si="292"/>
        <v>0</v>
      </c>
      <c r="D722" s="175">
        <f t="shared" ca="1" si="293"/>
        <v>0</v>
      </c>
      <c r="E722" s="165">
        <f t="shared" ca="1" si="275"/>
        <v>0</v>
      </c>
      <c r="F722" s="165">
        <f t="shared" ca="1" si="276"/>
        <v>0</v>
      </c>
      <c r="G722" s="165">
        <f t="shared" ca="1" si="277"/>
        <v>0</v>
      </c>
      <c r="H722" s="165">
        <f t="shared" ca="1" si="278"/>
        <v>0</v>
      </c>
      <c r="I722" s="165">
        <f t="shared" ca="1" si="279"/>
        <v>0</v>
      </c>
      <c r="J722" s="165">
        <f t="shared" ca="1" si="280"/>
        <v>0</v>
      </c>
      <c r="K722" s="165">
        <f t="shared" ca="1" si="281"/>
        <v>0</v>
      </c>
      <c r="L722" s="165">
        <f t="shared" ca="1" si="282"/>
        <v>0</v>
      </c>
      <c r="M722" s="165">
        <f t="shared" ca="1" si="283"/>
        <v>0</v>
      </c>
      <c r="N722" s="165">
        <f t="shared" ca="1" si="284"/>
        <v>0</v>
      </c>
      <c r="O722" s="165">
        <f t="shared" ca="1" si="285"/>
        <v>0</v>
      </c>
      <c r="P722" s="165">
        <f t="shared" ca="1" si="286"/>
        <v>0</v>
      </c>
      <c r="Q722" s="165">
        <f t="shared" ca="1" si="287"/>
        <v>0</v>
      </c>
      <c r="R722" s="165">
        <f t="shared" ca="1" si="288"/>
        <v>0</v>
      </c>
      <c r="S722" s="165" t="str">
        <f t="shared" ca="1" si="289"/>
        <v/>
      </c>
      <c r="T722" s="168">
        <f t="shared" ca="1" si="294"/>
        <v>0</v>
      </c>
      <c r="U722" s="168">
        <f t="shared" ca="1" si="295"/>
        <v>0</v>
      </c>
      <c r="V722" s="168">
        <f t="shared" ca="1" si="296"/>
        <v>0</v>
      </c>
      <c r="W722" s="168">
        <f t="shared" ca="1" si="297"/>
        <v>0</v>
      </c>
      <c r="X722" s="165">
        <f t="shared" si="290"/>
        <v>30</v>
      </c>
      <c r="Y722" s="165" t="str">
        <f t="shared" ca="1" si="298"/>
        <v>,  - 0 1/0/1900</v>
      </c>
      <c r="Z722" s="165" t="str">
        <f t="shared" ca="1" si="299"/>
        <v/>
      </c>
      <c r="AA722" s="225" t="str">
        <f>Season_Summary!$P$1</f>
        <v>2A BB</v>
      </c>
    </row>
    <row r="723" spans="1:27" x14ac:dyDescent="0.2">
      <c r="A723" s="165" t="str">
        <f t="shared" ca="1" si="291"/>
        <v xml:space="preserve">, </v>
      </c>
      <c r="B723" s="165" t="str">
        <f>Roster!$B$1</f>
        <v>Upton</v>
      </c>
      <c r="C723" s="165">
        <f t="shared" ca="1" si="292"/>
        <v>0</v>
      </c>
      <c r="D723" s="175">
        <f t="shared" ca="1" si="293"/>
        <v>0</v>
      </c>
      <c r="E723" s="165">
        <f t="shared" ca="1" si="275"/>
        <v>0</v>
      </c>
      <c r="F723" s="165">
        <f t="shared" ca="1" si="276"/>
        <v>0</v>
      </c>
      <c r="G723" s="165">
        <f t="shared" ca="1" si="277"/>
        <v>0</v>
      </c>
      <c r="H723" s="165">
        <f t="shared" ca="1" si="278"/>
        <v>0</v>
      </c>
      <c r="I723" s="165">
        <f t="shared" ca="1" si="279"/>
        <v>0</v>
      </c>
      <c r="J723" s="165">
        <f t="shared" ca="1" si="280"/>
        <v>0</v>
      </c>
      <c r="K723" s="165">
        <f t="shared" ca="1" si="281"/>
        <v>0</v>
      </c>
      <c r="L723" s="165">
        <f t="shared" ca="1" si="282"/>
        <v>0</v>
      </c>
      <c r="M723" s="165">
        <f t="shared" ca="1" si="283"/>
        <v>0</v>
      </c>
      <c r="N723" s="165">
        <f t="shared" ca="1" si="284"/>
        <v>0</v>
      </c>
      <c r="O723" s="165">
        <f t="shared" ca="1" si="285"/>
        <v>0</v>
      </c>
      <c r="P723" s="165">
        <f t="shared" ca="1" si="286"/>
        <v>0</v>
      </c>
      <c r="Q723" s="165">
        <f t="shared" ca="1" si="287"/>
        <v>0</v>
      </c>
      <c r="R723" s="165">
        <f t="shared" ca="1" si="288"/>
        <v>0</v>
      </c>
      <c r="S723" s="165" t="str">
        <f t="shared" ca="1" si="289"/>
        <v/>
      </c>
      <c r="T723" s="168">
        <f t="shared" ca="1" si="294"/>
        <v>0</v>
      </c>
      <c r="U723" s="168">
        <f t="shared" ca="1" si="295"/>
        <v>0</v>
      </c>
      <c r="V723" s="168">
        <f t="shared" ca="1" si="296"/>
        <v>0</v>
      </c>
      <c r="W723" s="168">
        <f t="shared" ca="1" si="297"/>
        <v>0</v>
      </c>
      <c r="X723" s="165">
        <f t="shared" si="290"/>
        <v>30</v>
      </c>
      <c r="Y723" s="165" t="str">
        <f t="shared" ca="1" si="298"/>
        <v>,  - 0 1/0/1900</v>
      </c>
      <c r="Z723" s="165" t="str">
        <f t="shared" ca="1" si="299"/>
        <v/>
      </c>
      <c r="AA723" s="225" t="str">
        <f>Season_Summary!$P$1</f>
        <v>2A BB</v>
      </c>
    </row>
    <row r="724" spans="1:27" x14ac:dyDescent="0.2">
      <c r="A724" s="165" t="str">
        <f t="shared" ca="1" si="291"/>
        <v xml:space="preserve">, </v>
      </c>
      <c r="B724" s="165" t="str">
        <f>Roster!$B$1</f>
        <v>Upton</v>
      </c>
      <c r="C724" s="165">
        <f t="shared" ca="1" si="292"/>
        <v>0</v>
      </c>
      <c r="D724" s="175">
        <f t="shared" ca="1" si="293"/>
        <v>0</v>
      </c>
      <c r="E724" s="165">
        <f t="shared" ca="1" si="275"/>
        <v>0</v>
      </c>
      <c r="F724" s="165">
        <f t="shared" ca="1" si="276"/>
        <v>0</v>
      </c>
      <c r="G724" s="165">
        <f t="shared" ca="1" si="277"/>
        <v>0</v>
      </c>
      <c r="H724" s="165">
        <f t="shared" ca="1" si="278"/>
        <v>0</v>
      </c>
      <c r="I724" s="165">
        <f t="shared" ca="1" si="279"/>
        <v>0</v>
      </c>
      <c r="J724" s="165">
        <f t="shared" ca="1" si="280"/>
        <v>0</v>
      </c>
      <c r="K724" s="165">
        <f t="shared" ca="1" si="281"/>
        <v>0</v>
      </c>
      <c r="L724" s="165">
        <f t="shared" ca="1" si="282"/>
        <v>0</v>
      </c>
      <c r="M724" s="165">
        <f t="shared" ca="1" si="283"/>
        <v>0</v>
      </c>
      <c r="N724" s="165">
        <f t="shared" ca="1" si="284"/>
        <v>0</v>
      </c>
      <c r="O724" s="165">
        <f t="shared" ca="1" si="285"/>
        <v>0</v>
      </c>
      <c r="P724" s="165">
        <f t="shared" ca="1" si="286"/>
        <v>0</v>
      </c>
      <c r="Q724" s="165">
        <f t="shared" ca="1" si="287"/>
        <v>0</v>
      </c>
      <c r="R724" s="165">
        <f t="shared" ca="1" si="288"/>
        <v>0</v>
      </c>
      <c r="S724" s="165" t="str">
        <f t="shared" ca="1" si="289"/>
        <v/>
      </c>
      <c r="T724" s="168">
        <f t="shared" ca="1" si="294"/>
        <v>0</v>
      </c>
      <c r="U724" s="168">
        <f t="shared" ca="1" si="295"/>
        <v>0</v>
      </c>
      <c r="V724" s="168">
        <f t="shared" ca="1" si="296"/>
        <v>0</v>
      </c>
      <c r="W724" s="168">
        <f t="shared" ca="1" si="297"/>
        <v>0</v>
      </c>
      <c r="X724" s="165">
        <f t="shared" si="290"/>
        <v>30</v>
      </c>
      <c r="Y724" s="165" t="str">
        <f t="shared" ca="1" si="298"/>
        <v>,  - 0 1/0/1900</v>
      </c>
      <c r="Z724" s="165" t="str">
        <f t="shared" ca="1" si="299"/>
        <v/>
      </c>
      <c r="AA724" s="225" t="str">
        <f>Season_Summary!$P$1</f>
        <v>2A BB</v>
      </c>
    </row>
    <row r="725" spans="1:27" x14ac:dyDescent="0.2">
      <c r="A725" s="165" t="str">
        <f t="shared" ca="1" si="291"/>
        <v xml:space="preserve">, </v>
      </c>
      <c r="B725" s="165" t="str">
        <f>Roster!$B$1</f>
        <v>Upton</v>
      </c>
      <c r="C725" s="165">
        <f t="shared" ca="1" si="292"/>
        <v>0</v>
      </c>
      <c r="D725" s="175">
        <f t="shared" ca="1" si="293"/>
        <v>0</v>
      </c>
      <c r="E725" s="165">
        <f t="shared" ca="1" si="275"/>
        <v>0</v>
      </c>
      <c r="F725" s="165">
        <f t="shared" ca="1" si="276"/>
        <v>0</v>
      </c>
      <c r="G725" s="165">
        <f t="shared" ca="1" si="277"/>
        <v>0</v>
      </c>
      <c r="H725" s="165">
        <f t="shared" ca="1" si="278"/>
        <v>0</v>
      </c>
      <c r="I725" s="165">
        <f t="shared" ca="1" si="279"/>
        <v>0</v>
      </c>
      <c r="J725" s="165">
        <f t="shared" ca="1" si="280"/>
        <v>0</v>
      </c>
      <c r="K725" s="165">
        <f t="shared" ca="1" si="281"/>
        <v>0</v>
      </c>
      <c r="L725" s="165">
        <f t="shared" ca="1" si="282"/>
        <v>0</v>
      </c>
      <c r="M725" s="165">
        <f t="shared" ca="1" si="283"/>
        <v>0</v>
      </c>
      <c r="N725" s="165">
        <f t="shared" ca="1" si="284"/>
        <v>0</v>
      </c>
      <c r="O725" s="165">
        <f t="shared" ca="1" si="285"/>
        <v>0</v>
      </c>
      <c r="P725" s="165">
        <f t="shared" ca="1" si="286"/>
        <v>0</v>
      </c>
      <c r="Q725" s="165">
        <f t="shared" ca="1" si="287"/>
        <v>0</v>
      </c>
      <c r="R725" s="165">
        <f t="shared" ca="1" si="288"/>
        <v>0</v>
      </c>
      <c r="S725" s="165" t="str">
        <f t="shared" ca="1" si="289"/>
        <v/>
      </c>
      <c r="T725" s="168">
        <f t="shared" ca="1" si="294"/>
        <v>0</v>
      </c>
      <c r="U725" s="168">
        <f t="shared" ca="1" si="295"/>
        <v>0</v>
      </c>
      <c r="V725" s="168">
        <f t="shared" ca="1" si="296"/>
        <v>0</v>
      </c>
      <c r="W725" s="168">
        <f t="shared" ca="1" si="297"/>
        <v>0</v>
      </c>
      <c r="X725" s="165">
        <f t="shared" si="290"/>
        <v>30</v>
      </c>
      <c r="Y725" s="165" t="str">
        <f t="shared" ca="1" si="298"/>
        <v>,  - 0 1/0/1900</v>
      </c>
      <c r="Z725" s="165" t="str">
        <f t="shared" ca="1" si="299"/>
        <v/>
      </c>
      <c r="AA725" s="225" t="str">
        <f>Season_Summary!$P$1</f>
        <v>2A BB</v>
      </c>
    </row>
    <row r="726" spans="1:27" x14ac:dyDescent="0.2">
      <c r="A726" s="165" t="str">
        <f t="shared" ca="1" si="291"/>
        <v xml:space="preserve">Team, </v>
      </c>
      <c r="B726" s="165" t="str">
        <f>Roster!$B$1</f>
        <v>Upton</v>
      </c>
      <c r="C726" s="165">
        <f t="shared" ca="1" si="292"/>
        <v>0</v>
      </c>
      <c r="D726" s="175">
        <f t="shared" ca="1" si="293"/>
        <v>0</v>
      </c>
      <c r="E726" s="165">
        <f t="shared" ca="1" si="275"/>
        <v>0</v>
      </c>
      <c r="F726" s="165">
        <f t="shared" ca="1" si="276"/>
        <v>0</v>
      </c>
      <c r="G726" s="165">
        <f t="shared" ca="1" si="277"/>
        <v>0</v>
      </c>
      <c r="H726" s="165">
        <f t="shared" ca="1" si="278"/>
        <v>0</v>
      </c>
      <c r="I726" s="165">
        <f t="shared" ca="1" si="279"/>
        <v>0</v>
      </c>
      <c r="J726" s="165">
        <f t="shared" ca="1" si="280"/>
        <v>0</v>
      </c>
      <c r="K726" s="165">
        <f t="shared" ca="1" si="281"/>
        <v>0</v>
      </c>
      <c r="L726" s="165">
        <f t="shared" ca="1" si="282"/>
        <v>0</v>
      </c>
      <c r="M726" s="165">
        <f t="shared" ca="1" si="283"/>
        <v>0</v>
      </c>
      <c r="N726" s="165">
        <f t="shared" ca="1" si="284"/>
        <v>0</v>
      </c>
      <c r="O726" s="165">
        <f t="shared" ca="1" si="285"/>
        <v>0</v>
      </c>
      <c r="P726" s="165">
        <f t="shared" ca="1" si="286"/>
        <v>0</v>
      </c>
      <c r="Q726" s="165">
        <f t="shared" ca="1" si="287"/>
        <v>0</v>
      </c>
      <c r="R726" s="165">
        <f t="shared" ca="1" si="288"/>
        <v>0</v>
      </c>
      <c r="S726" s="165" t="str">
        <f t="shared" ca="1" si="289"/>
        <v/>
      </c>
      <c r="T726" s="168">
        <f t="shared" ca="1" si="294"/>
        <v>0</v>
      </c>
      <c r="U726" s="168">
        <f t="shared" ca="1" si="295"/>
        <v>0</v>
      </c>
      <c r="V726" s="168">
        <f t="shared" ca="1" si="296"/>
        <v>0</v>
      </c>
      <c r="W726" s="168">
        <f t="shared" ca="1" si="297"/>
        <v>0</v>
      </c>
      <c r="X726" s="165">
        <f t="shared" si="290"/>
        <v>30</v>
      </c>
      <c r="Y726" s="165" t="str">
        <f t="shared" ca="1" si="298"/>
        <v>Team,  - 0 1/0/1900</v>
      </c>
      <c r="Z726" s="165" t="str">
        <f t="shared" ca="1" si="299"/>
        <v/>
      </c>
      <c r="AA726" s="225" t="str">
        <f>Season_Summary!$P$1</f>
        <v>2A BB</v>
      </c>
    </row>
    <row r="727" spans="1:27" x14ac:dyDescent="0.2">
      <c r="A727" s="165" t="str">
        <f t="shared" ca="1" si="291"/>
        <v>Payton Watt, 24</v>
      </c>
      <c r="B727" s="165" t="str">
        <f>Roster!$B$1</f>
        <v>Upton</v>
      </c>
      <c r="C727" s="165">
        <f t="shared" ca="1" si="292"/>
        <v>0</v>
      </c>
      <c r="D727" s="175">
        <f t="shared" ca="1" si="293"/>
        <v>0</v>
      </c>
      <c r="E727" s="165">
        <f t="shared" ca="1" si="275"/>
        <v>0</v>
      </c>
      <c r="F727" s="165">
        <f t="shared" ca="1" si="276"/>
        <v>0</v>
      </c>
      <c r="G727" s="165">
        <f t="shared" ca="1" si="277"/>
        <v>0</v>
      </c>
      <c r="H727" s="165">
        <f t="shared" ca="1" si="278"/>
        <v>0</v>
      </c>
      <c r="I727" s="165">
        <f t="shared" ca="1" si="279"/>
        <v>0</v>
      </c>
      <c r="J727" s="165">
        <f t="shared" ca="1" si="280"/>
        <v>0</v>
      </c>
      <c r="K727" s="165">
        <f t="shared" ca="1" si="281"/>
        <v>0</v>
      </c>
      <c r="L727" s="165">
        <f t="shared" ca="1" si="282"/>
        <v>0</v>
      </c>
      <c r="M727" s="165">
        <f t="shared" ca="1" si="283"/>
        <v>0</v>
      </c>
      <c r="N727" s="165">
        <f t="shared" ca="1" si="284"/>
        <v>0</v>
      </c>
      <c r="O727" s="165">
        <f t="shared" ca="1" si="285"/>
        <v>0</v>
      </c>
      <c r="P727" s="165">
        <f t="shared" ca="1" si="286"/>
        <v>0</v>
      </c>
      <c r="Q727" s="165">
        <f t="shared" ca="1" si="287"/>
        <v>0</v>
      </c>
      <c r="R727" s="165">
        <f t="shared" ca="1" si="288"/>
        <v>0</v>
      </c>
      <c r="S727" s="165" t="str">
        <f t="shared" ca="1" si="289"/>
        <v/>
      </c>
      <c r="T727" s="168">
        <f t="shared" ca="1" si="294"/>
        <v>0</v>
      </c>
      <c r="U727" s="168">
        <f t="shared" ca="1" si="295"/>
        <v>0</v>
      </c>
      <c r="V727" s="168">
        <f t="shared" ca="1" si="296"/>
        <v>0</v>
      </c>
      <c r="W727" s="168">
        <f t="shared" ca="1" si="297"/>
        <v>0</v>
      </c>
      <c r="X727" s="165">
        <f t="shared" si="290"/>
        <v>31</v>
      </c>
      <c r="Y727" s="165" t="str">
        <f t="shared" ca="1" si="298"/>
        <v>Payton Watt, 24 - 0 1/0/1900</v>
      </c>
      <c r="Z727" s="165" t="str">
        <f t="shared" ca="1" si="299"/>
        <v/>
      </c>
      <c r="AA727" s="225" t="str">
        <f>Season_Summary!$P$1</f>
        <v>2A BB</v>
      </c>
    </row>
    <row r="728" spans="1:27" x14ac:dyDescent="0.2">
      <c r="A728" s="165" t="str">
        <f t="shared" ca="1" si="291"/>
        <v>Dillon Barritt, 20</v>
      </c>
      <c r="B728" s="165" t="str">
        <f>Roster!$B$1</f>
        <v>Upton</v>
      </c>
      <c r="C728" s="165">
        <f t="shared" ca="1" si="292"/>
        <v>0</v>
      </c>
      <c r="D728" s="175">
        <f t="shared" ca="1" si="293"/>
        <v>0</v>
      </c>
      <c r="E728" s="165">
        <f t="shared" ca="1" si="275"/>
        <v>0</v>
      </c>
      <c r="F728" s="165">
        <f t="shared" ca="1" si="276"/>
        <v>0</v>
      </c>
      <c r="G728" s="165">
        <f t="shared" ca="1" si="277"/>
        <v>0</v>
      </c>
      <c r="H728" s="165">
        <f t="shared" ca="1" si="278"/>
        <v>0</v>
      </c>
      <c r="I728" s="165">
        <f t="shared" ca="1" si="279"/>
        <v>0</v>
      </c>
      <c r="J728" s="165">
        <f t="shared" ca="1" si="280"/>
        <v>0</v>
      </c>
      <c r="K728" s="165">
        <f t="shared" ca="1" si="281"/>
        <v>0</v>
      </c>
      <c r="L728" s="165">
        <f t="shared" ca="1" si="282"/>
        <v>0</v>
      </c>
      <c r="M728" s="165">
        <f t="shared" ca="1" si="283"/>
        <v>0</v>
      </c>
      <c r="N728" s="165">
        <f t="shared" ca="1" si="284"/>
        <v>0</v>
      </c>
      <c r="O728" s="165">
        <f t="shared" ca="1" si="285"/>
        <v>0</v>
      </c>
      <c r="P728" s="165">
        <f t="shared" ca="1" si="286"/>
        <v>0</v>
      </c>
      <c r="Q728" s="165">
        <f t="shared" ca="1" si="287"/>
        <v>0</v>
      </c>
      <c r="R728" s="165">
        <f t="shared" ca="1" si="288"/>
        <v>0</v>
      </c>
      <c r="S728" s="165" t="str">
        <f t="shared" ca="1" si="289"/>
        <v/>
      </c>
      <c r="T728" s="168">
        <f t="shared" ca="1" si="294"/>
        <v>0</v>
      </c>
      <c r="U728" s="168">
        <f t="shared" ca="1" si="295"/>
        <v>0</v>
      </c>
      <c r="V728" s="168">
        <f t="shared" ca="1" si="296"/>
        <v>0</v>
      </c>
      <c r="W728" s="168">
        <f t="shared" ca="1" si="297"/>
        <v>0</v>
      </c>
      <c r="X728" s="165">
        <f t="shared" si="290"/>
        <v>31</v>
      </c>
      <c r="Y728" s="165" t="str">
        <f t="shared" ca="1" si="298"/>
        <v>Dillon Barritt, 20 - 0 1/0/1900</v>
      </c>
      <c r="Z728" s="165" t="str">
        <f t="shared" ca="1" si="299"/>
        <v/>
      </c>
      <c r="AA728" s="225" t="str">
        <f>Season_Summary!$P$1</f>
        <v>2A BB</v>
      </c>
    </row>
    <row r="729" spans="1:27" x14ac:dyDescent="0.2">
      <c r="A729" s="165" t="str">
        <f t="shared" ca="1" si="291"/>
        <v>Dawson Butts, 14</v>
      </c>
      <c r="B729" s="165" t="str">
        <f>Roster!$B$1</f>
        <v>Upton</v>
      </c>
      <c r="C729" s="165">
        <f t="shared" ca="1" si="292"/>
        <v>0</v>
      </c>
      <c r="D729" s="175">
        <f t="shared" ca="1" si="293"/>
        <v>0</v>
      </c>
      <c r="E729" s="165">
        <f t="shared" ca="1" si="275"/>
        <v>0</v>
      </c>
      <c r="F729" s="165">
        <f t="shared" ca="1" si="276"/>
        <v>0</v>
      </c>
      <c r="G729" s="165">
        <f t="shared" ca="1" si="277"/>
        <v>0</v>
      </c>
      <c r="H729" s="165">
        <f t="shared" ca="1" si="278"/>
        <v>0</v>
      </c>
      <c r="I729" s="165">
        <f t="shared" ca="1" si="279"/>
        <v>0</v>
      </c>
      <c r="J729" s="165">
        <f t="shared" ca="1" si="280"/>
        <v>0</v>
      </c>
      <c r="K729" s="165">
        <f t="shared" ca="1" si="281"/>
        <v>0</v>
      </c>
      <c r="L729" s="165">
        <f t="shared" ca="1" si="282"/>
        <v>0</v>
      </c>
      <c r="M729" s="165">
        <f t="shared" ca="1" si="283"/>
        <v>0</v>
      </c>
      <c r="N729" s="165">
        <f t="shared" ca="1" si="284"/>
        <v>0</v>
      </c>
      <c r="O729" s="165">
        <f t="shared" ca="1" si="285"/>
        <v>0</v>
      </c>
      <c r="P729" s="165">
        <f t="shared" ca="1" si="286"/>
        <v>0</v>
      </c>
      <c r="Q729" s="165">
        <f t="shared" ca="1" si="287"/>
        <v>0</v>
      </c>
      <c r="R729" s="165">
        <f t="shared" ca="1" si="288"/>
        <v>0</v>
      </c>
      <c r="S729" s="165" t="str">
        <f t="shared" ca="1" si="289"/>
        <v/>
      </c>
      <c r="T729" s="168">
        <f t="shared" ca="1" si="294"/>
        <v>0</v>
      </c>
      <c r="U729" s="168">
        <f t="shared" ca="1" si="295"/>
        <v>0</v>
      </c>
      <c r="V729" s="168">
        <f t="shared" ca="1" si="296"/>
        <v>0</v>
      </c>
      <c r="W729" s="168">
        <f t="shared" ca="1" si="297"/>
        <v>0</v>
      </c>
      <c r="X729" s="165">
        <f t="shared" si="290"/>
        <v>31</v>
      </c>
      <c r="Y729" s="165" t="str">
        <f t="shared" ca="1" si="298"/>
        <v>Dawson Butts, 14 - 0 1/0/1900</v>
      </c>
      <c r="Z729" s="165" t="str">
        <f t="shared" ca="1" si="299"/>
        <v/>
      </c>
      <c r="AA729" s="225" t="str">
        <f>Season_Summary!$P$1</f>
        <v>2A BB</v>
      </c>
    </row>
    <row r="730" spans="1:27" x14ac:dyDescent="0.2">
      <c r="A730" s="165" t="str">
        <f t="shared" ca="1" si="291"/>
        <v>Jayden Caylor, 12</v>
      </c>
      <c r="B730" s="165" t="str">
        <f>Roster!$B$1</f>
        <v>Upton</v>
      </c>
      <c r="C730" s="165">
        <f t="shared" ca="1" si="292"/>
        <v>0</v>
      </c>
      <c r="D730" s="175">
        <f t="shared" ca="1" si="293"/>
        <v>0</v>
      </c>
      <c r="E730" s="165">
        <f t="shared" ca="1" si="275"/>
        <v>0</v>
      </c>
      <c r="F730" s="165">
        <f t="shared" ca="1" si="276"/>
        <v>0</v>
      </c>
      <c r="G730" s="165">
        <f t="shared" ca="1" si="277"/>
        <v>0</v>
      </c>
      <c r="H730" s="165">
        <f t="shared" ca="1" si="278"/>
        <v>0</v>
      </c>
      <c r="I730" s="165">
        <f t="shared" ca="1" si="279"/>
        <v>0</v>
      </c>
      <c r="J730" s="165">
        <f t="shared" ca="1" si="280"/>
        <v>0</v>
      </c>
      <c r="K730" s="165">
        <f t="shared" ca="1" si="281"/>
        <v>0</v>
      </c>
      <c r="L730" s="165">
        <f t="shared" ca="1" si="282"/>
        <v>0</v>
      </c>
      <c r="M730" s="165">
        <f t="shared" ca="1" si="283"/>
        <v>0</v>
      </c>
      <c r="N730" s="165">
        <f t="shared" ca="1" si="284"/>
        <v>0</v>
      </c>
      <c r="O730" s="165">
        <f t="shared" ca="1" si="285"/>
        <v>0</v>
      </c>
      <c r="P730" s="165">
        <f t="shared" ca="1" si="286"/>
        <v>0</v>
      </c>
      <c r="Q730" s="165">
        <f t="shared" ca="1" si="287"/>
        <v>0</v>
      </c>
      <c r="R730" s="165">
        <f t="shared" ca="1" si="288"/>
        <v>0</v>
      </c>
      <c r="S730" s="165" t="str">
        <f t="shared" ca="1" si="289"/>
        <v/>
      </c>
      <c r="T730" s="168">
        <f t="shared" ca="1" si="294"/>
        <v>0</v>
      </c>
      <c r="U730" s="168">
        <f t="shared" ca="1" si="295"/>
        <v>0</v>
      </c>
      <c r="V730" s="168">
        <f t="shared" ca="1" si="296"/>
        <v>0</v>
      </c>
      <c r="W730" s="168">
        <f t="shared" ca="1" si="297"/>
        <v>0</v>
      </c>
      <c r="X730" s="165">
        <f t="shared" si="290"/>
        <v>31</v>
      </c>
      <c r="Y730" s="165" t="str">
        <f t="shared" ca="1" si="298"/>
        <v>Jayden Caylor, 12 - 0 1/0/1900</v>
      </c>
      <c r="Z730" s="165" t="str">
        <f t="shared" ca="1" si="299"/>
        <v/>
      </c>
      <c r="AA730" s="225" t="str">
        <f>Season_Summary!$P$1</f>
        <v>2A BB</v>
      </c>
    </row>
    <row r="731" spans="1:27" x14ac:dyDescent="0.2">
      <c r="A731" s="165" t="str">
        <f t="shared" ca="1" si="291"/>
        <v>Clayton Louderback, 23</v>
      </c>
      <c r="B731" s="165" t="str">
        <f>Roster!$B$1</f>
        <v>Upton</v>
      </c>
      <c r="C731" s="165">
        <f t="shared" ca="1" si="292"/>
        <v>0</v>
      </c>
      <c r="D731" s="175">
        <f t="shared" ca="1" si="293"/>
        <v>0</v>
      </c>
      <c r="E731" s="165">
        <f t="shared" ca="1" si="275"/>
        <v>0</v>
      </c>
      <c r="F731" s="165">
        <f t="shared" ca="1" si="276"/>
        <v>0</v>
      </c>
      <c r="G731" s="165">
        <f t="shared" ca="1" si="277"/>
        <v>0</v>
      </c>
      <c r="H731" s="165">
        <f t="shared" ca="1" si="278"/>
        <v>0</v>
      </c>
      <c r="I731" s="165">
        <f t="shared" ca="1" si="279"/>
        <v>0</v>
      </c>
      <c r="J731" s="165">
        <f t="shared" ca="1" si="280"/>
        <v>0</v>
      </c>
      <c r="K731" s="165">
        <f t="shared" ca="1" si="281"/>
        <v>0</v>
      </c>
      <c r="L731" s="165">
        <f t="shared" ca="1" si="282"/>
        <v>0</v>
      </c>
      <c r="M731" s="165">
        <f t="shared" ca="1" si="283"/>
        <v>0</v>
      </c>
      <c r="N731" s="165">
        <f t="shared" ca="1" si="284"/>
        <v>0</v>
      </c>
      <c r="O731" s="165">
        <f t="shared" ca="1" si="285"/>
        <v>0</v>
      </c>
      <c r="P731" s="165">
        <f t="shared" ca="1" si="286"/>
        <v>0</v>
      </c>
      <c r="Q731" s="165">
        <f t="shared" ca="1" si="287"/>
        <v>0</v>
      </c>
      <c r="R731" s="165">
        <f t="shared" ca="1" si="288"/>
        <v>0</v>
      </c>
      <c r="S731" s="165" t="str">
        <f t="shared" ca="1" si="289"/>
        <v/>
      </c>
      <c r="T731" s="168">
        <f t="shared" ca="1" si="294"/>
        <v>0</v>
      </c>
      <c r="U731" s="168">
        <f t="shared" ca="1" si="295"/>
        <v>0</v>
      </c>
      <c r="V731" s="168">
        <f t="shared" ca="1" si="296"/>
        <v>0</v>
      </c>
      <c r="W731" s="168">
        <f t="shared" ca="1" si="297"/>
        <v>0</v>
      </c>
      <c r="X731" s="165">
        <f t="shared" si="290"/>
        <v>31</v>
      </c>
      <c r="Y731" s="165" t="str">
        <f t="shared" ca="1" si="298"/>
        <v>Clayton Louderback, 23 - 0 1/0/1900</v>
      </c>
      <c r="Z731" s="165" t="str">
        <f t="shared" ca="1" si="299"/>
        <v/>
      </c>
      <c r="AA731" s="225" t="str">
        <f>Season_Summary!$P$1</f>
        <v>2A BB</v>
      </c>
    </row>
    <row r="732" spans="1:27" x14ac:dyDescent="0.2">
      <c r="A732" s="165" t="str">
        <f t="shared" ca="1" si="291"/>
        <v>Jess Claycomb, 10</v>
      </c>
      <c r="B732" s="165" t="str">
        <f>Roster!$B$1</f>
        <v>Upton</v>
      </c>
      <c r="C732" s="165">
        <f t="shared" ca="1" si="292"/>
        <v>0</v>
      </c>
      <c r="D732" s="175">
        <f t="shared" ca="1" si="293"/>
        <v>0</v>
      </c>
      <c r="E732" s="165">
        <f t="shared" ca="1" si="275"/>
        <v>0</v>
      </c>
      <c r="F732" s="165">
        <f t="shared" ca="1" si="276"/>
        <v>0</v>
      </c>
      <c r="G732" s="165">
        <f t="shared" ca="1" si="277"/>
        <v>0</v>
      </c>
      <c r="H732" s="165">
        <f t="shared" ca="1" si="278"/>
        <v>0</v>
      </c>
      <c r="I732" s="165">
        <f t="shared" ca="1" si="279"/>
        <v>0</v>
      </c>
      <c r="J732" s="165">
        <f t="shared" ca="1" si="280"/>
        <v>0</v>
      </c>
      <c r="K732" s="165">
        <f t="shared" ca="1" si="281"/>
        <v>0</v>
      </c>
      <c r="L732" s="165">
        <f t="shared" ca="1" si="282"/>
        <v>0</v>
      </c>
      <c r="M732" s="165">
        <f t="shared" ca="1" si="283"/>
        <v>0</v>
      </c>
      <c r="N732" s="165">
        <f t="shared" ca="1" si="284"/>
        <v>0</v>
      </c>
      <c r="O732" s="165">
        <f t="shared" ca="1" si="285"/>
        <v>0</v>
      </c>
      <c r="P732" s="165">
        <f t="shared" ca="1" si="286"/>
        <v>0</v>
      </c>
      <c r="Q732" s="165">
        <f t="shared" ca="1" si="287"/>
        <v>0</v>
      </c>
      <c r="R732" s="165">
        <f t="shared" ca="1" si="288"/>
        <v>0</v>
      </c>
      <c r="S732" s="165" t="str">
        <f t="shared" ca="1" si="289"/>
        <v/>
      </c>
      <c r="T732" s="168">
        <f t="shared" ca="1" si="294"/>
        <v>0</v>
      </c>
      <c r="U732" s="168">
        <f t="shared" ca="1" si="295"/>
        <v>0</v>
      </c>
      <c r="V732" s="168">
        <f t="shared" ca="1" si="296"/>
        <v>0</v>
      </c>
      <c r="W732" s="168">
        <f t="shared" ca="1" si="297"/>
        <v>0</v>
      </c>
      <c r="X732" s="165">
        <f t="shared" si="290"/>
        <v>31</v>
      </c>
      <c r="Y732" s="165" t="str">
        <f t="shared" ca="1" si="298"/>
        <v>Jess Claycomb, 10 - 0 1/0/1900</v>
      </c>
      <c r="Z732" s="165" t="str">
        <f t="shared" ca="1" si="299"/>
        <v/>
      </c>
      <c r="AA732" s="225" t="str">
        <f>Season_Summary!$P$1</f>
        <v>2A BB</v>
      </c>
    </row>
    <row r="733" spans="1:27" x14ac:dyDescent="0.2">
      <c r="A733" s="165" t="str">
        <f t="shared" ca="1" si="291"/>
        <v>Maxx Cowger, 4</v>
      </c>
      <c r="B733" s="165" t="str">
        <f>Roster!$B$1</f>
        <v>Upton</v>
      </c>
      <c r="C733" s="165">
        <f t="shared" ca="1" si="292"/>
        <v>0</v>
      </c>
      <c r="D733" s="175">
        <f t="shared" ca="1" si="293"/>
        <v>0</v>
      </c>
      <c r="E733" s="165">
        <f t="shared" ca="1" si="275"/>
        <v>0</v>
      </c>
      <c r="F733" s="165">
        <f t="shared" ca="1" si="276"/>
        <v>0</v>
      </c>
      <c r="G733" s="165">
        <f t="shared" ca="1" si="277"/>
        <v>0</v>
      </c>
      <c r="H733" s="165">
        <f t="shared" ca="1" si="278"/>
        <v>0</v>
      </c>
      <c r="I733" s="165">
        <f t="shared" ca="1" si="279"/>
        <v>0</v>
      </c>
      <c r="J733" s="165">
        <f t="shared" ca="1" si="280"/>
        <v>0</v>
      </c>
      <c r="K733" s="165">
        <f t="shared" ca="1" si="281"/>
        <v>0</v>
      </c>
      <c r="L733" s="165">
        <f t="shared" ca="1" si="282"/>
        <v>0</v>
      </c>
      <c r="M733" s="165">
        <f t="shared" ca="1" si="283"/>
        <v>0</v>
      </c>
      <c r="N733" s="165">
        <f t="shared" ca="1" si="284"/>
        <v>0</v>
      </c>
      <c r="O733" s="165">
        <f t="shared" ca="1" si="285"/>
        <v>0</v>
      </c>
      <c r="P733" s="165">
        <f t="shared" ca="1" si="286"/>
        <v>0</v>
      </c>
      <c r="Q733" s="165">
        <f t="shared" ca="1" si="287"/>
        <v>0</v>
      </c>
      <c r="R733" s="165">
        <f t="shared" ca="1" si="288"/>
        <v>0</v>
      </c>
      <c r="S733" s="165" t="str">
        <f t="shared" ca="1" si="289"/>
        <v/>
      </c>
      <c r="T733" s="168">
        <f t="shared" ca="1" si="294"/>
        <v>0</v>
      </c>
      <c r="U733" s="168">
        <f t="shared" ca="1" si="295"/>
        <v>0</v>
      </c>
      <c r="V733" s="168">
        <f t="shared" ca="1" si="296"/>
        <v>0</v>
      </c>
      <c r="W733" s="168">
        <f t="shared" ca="1" si="297"/>
        <v>0</v>
      </c>
      <c r="X733" s="165">
        <f t="shared" si="290"/>
        <v>31</v>
      </c>
      <c r="Y733" s="165" t="str">
        <f t="shared" ca="1" si="298"/>
        <v>Maxx Cowger, 4 - 0 1/0/1900</v>
      </c>
      <c r="Z733" s="165" t="str">
        <f t="shared" ca="1" si="299"/>
        <v/>
      </c>
      <c r="AA733" s="225" t="str">
        <f>Season_Summary!$P$1</f>
        <v>2A BB</v>
      </c>
    </row>
    <row r="734" spans="1:27" x14ac:dyDescent="0.2">
      <c r="A734" s="165" t="str">
        <f t="shared" ca="1" si="291"/>
        <v>Brayden Bruce, 22</v>
      </c>
      <c r="B734" s="165" t="str">
        <f>Roster!$B$1</f>
        <v>Upton</v>
      </c>
      <c r="C734" s="165">
        <f t="shared" ca="1" si="292"/>
        <v>0</v>
      </c>
      <c r="D734" s="175">
        <f t="shared" ca="1" si="293"/>
        <v>0</v>
      </c>
      <c r="E734" s="165">
        <f t="shared" ca="1" si="275"/>
        <v>0</v>
      </c>
      <c r="F734" s="165">
        <f t="shared" ca="1" si="276"/>
        <v>0</v>
      </c>
      <c r="G734" s="165">
        <f t="shared" ca="1" si="277"/>
        <v>0</v>
      </c>
      <c r="H734" s="165">
        <f t="shared" ca="1" si="278"/>
        <v>0</v>
      </c>
      <c r="I734" s="165">
        <f t="shared" ca="1" si="279"/>
        <v>0</v>
      </c>
      <c r="J734" s="165">
        <f t="shared" ca="1" si="280"/>
        <v>0</v>
      </c>
      <c r="K734" s="165">
        <f t="shared" ca="1" si="281"/>
        <v>0</v>
      </c>
      <c r="L734" s="165">
        <f t="shared" ca="1" si="282"/>
        <v>0</v>
      </c>
      <c r="M734" s="165">
        <f t="shared" ca="1" si="283"/>
        <v>0</v>
      </c>
      <c r="N734" s="165">
        <f t="shared" ca="1" si="284"/>
        <v>0</v>
      </c>
      <c r="O734" s="165">
        <f t="shared" ca="1" si="285"/>
        <v>0</v>
      </c>
      <c r="P734" s="165">
        <f t="shared" ca="1" si="286"/>
        <v>0</v>
      </c>
      <c r="Q734" s="165">
        <f t="shared" ca="1" si="287"/>
        <v>0</v>
      </c>
      <c r="R734" s="165">
        <f t="shared" ca="1" si="288"/>
        <v>0</v>
      </c>
      <c r="S734" s="165" t="str">
        <f t="shared" ca="1" si="289"/>
        <v/>
      </c>
      <c r="T734" s="168">
        <f t="shared" ca="1" si="294"/>
        <v>0</v>
      </c>
      <c r="U734" s="168">
        <f t="shared" ca="1" si="295"/>
        <v>0</v>
      </c>
      <c r="V734" s="168">
        <f t="shared" ca="1" si="296"/>
        <v>0</v>
      </c>
      <c r="W734" s="168">
        <f t="shared" ca="1" si="297"/>
        <v>0</v>
      </c>
      <c r="X734" s="165">
        <f t="shared" si="290"/>
        <v>31</v>
      </c>
      <c r="Y734" s="165" t="str">
        <f t="shared" ca="1" si="298"/>
        <v>Brayden Bruce, 22 - 0 1/0/1900</v>
      </c>
      <c r="Z734" s="165" t="str">
        <f t="shared" ca="1" si="299"/>
        <v/>
      </c>
      <c r="AA734" s="225" t="str">
        <f>Season_Summary!$P$1</f>
        <v>2A BB</v>
      </c>
    </row>
    <row r="735" spans="1:27" x14ac:dyDescent="0.2">
      <c r="A735" s="165" t="str">
        <f t="shared" ca="1" si="291"/>
        <v>Jo Bishop, 30</v>
      </c>
      <c r="B735" s="165" t="str">
        <f>Roster!$B$1</f>
        <v>Upton</v>
      </c>
      <c r="C735" s="165">
        <f t="shared" ca="1" si="292"/>
        <v>0</v>
      </c>
      <c r="D735" s="175">
        <f t="shared" ca="1" si="293"/>
        <v>0</v>
      </c>
      <c r="E735" s="165">
        <f t="shared" ca="1" si="275"/>
        <v>0</v>
      </c>
      <c r="F735" s="165">
        <f t="shared" ca="1" si="276"/>
        <v>0</v>
      </c>
      <c r="G735" s="165">
        <f t="shared" ca="1" si="277"/>
        <v>0</v>
      </c>
      <c r="H735" s="165">
        <f t="shared" ca="1" si="278"/>
        <v>0</v>
      </c>
      <c r="I735" s="165">
        <f t="shared" ca="1" si="279"/>
        <v>0</v>
      </c>
      <c r="J735" s="165">
        <f t="shared" ca="1" si="280"/>
        <v>0</v>
      </c>
      <c r="K735" s="165">
        <f t="shared" ca="1" si="281"/>
        <v>0</v>
      </c>
      <c r="L735" s="165">
        <f t="shared" ca="1" si="282"/>
        <v>0</v>
      </c>
      <c r="M735" s="165">
        <f t="shared" ca="1" si="283"/>
        <v>0</v>
      </c>
      <c r="N735" s="165">
        <f t="shared" ca="1" si="284"/>
        <v>0</v>
      </c>
      <c r="O735" s="165">
        <f t="shared" ca="1" si="285"/>
        <v>0</v>
      </c>
      <c r="P735" s="165">
        <f t="shared" ca="1" si="286"/>
        <v>0</v>
      </c>
      <c r="Q735" s="165">
        <f t="shared" ca="1" si="287"/>
        <v>0</v>
      </c>
      <c r="R735" s="165">
        <f t="shared" ca="1" si="288"/>
        <v>0</v>
      </c>
      <c r="S735" s="165" t="str">
        <f t="shared" ca="1" si="289"/>
        <v/>
      </c>
      <c r="T735" s="168">
        <f t="shared" ca="1" si="294"/>
        <v>0</v>
      </c>
      <c r="U735" s="168">
        <f t="shared" ca="1" si="295"/>
        <v>0</v>
      </c>
      <c r="V735" s="168">
        <f t="shared" ca="1" si="296"/>
        <v>0</v>
      </c>
      <c r="W735" s="168">
        <f t="shared" ca="1" si="297"/>
        <v>0</v>
      </c>
      <c r="X735" s="165">
        <f t="shared" si="290"/>
        <v>31</v>
      </c>
      <c r="Y735" s="165" t="str">
        <f t="shared" ca="1" si="298"/>
        <v>Jo Bishop, 30 - 0 1/0/1900</v>
      </c>
      <c r="Z735" s="165" t="str">
        <f t="shared" ca="1" si="299"/>
        <v/>
      </c>
      <c r="AA735" s="225" t="str">
        <f>Season_Summary!$P$1</f>
        <v>2A BB</v>
      </c>
    </row>
    <row r="736" spans="1:27" x14ac:dyDescent="0.2">
      <c r="A736" s="165" t="str">
        <f t="shared" ca="1" si="291"/>
        <v>Nolan Turner, 33</v>
      </c>
      <c r="B736" s="165" t="str">
        <f>Roster!$B$1</f>
        <v>Upton</v>
      </c>
      <c r="C736" s="165">
        <f t="shared" ca="1" si="292"/>
        <v>0</v>
      </c>
      <c r="D736" s="175">
        <f t="shared" ca="1" si="293"/>
        <v>0</v>
      </c>
      <c r="E736" s="165">
        <f t="shared" ca="1" si="275"/>
        <v>0</v>
      </c>
      <c r="F736" s="165">
        <f t="shared" ca="1" si="276"/>
        <v>0</v>
      </c>
      <c r="G736" s="165">
        <f t="shared" ca="1" si="277"/>
        <v>0</v>
      </c>
      <c r="H736" s="165">
        <f t="shared" ca="1" si="278"/>
        <v>0</v>
      </c>
      <c r="I736" s="165">
        <f t="shared" ca="1" si="279"/>
        <v>0</v>
      </c>
      <c r="J736" s="165">
        <f t="shared" ca="1" si="280"/>
        <v>0</v>
      </c>
      <c r="K736" s="165">
        <f t="shared" ca="1" si="281"/>
        <v>0</v>
      </c>
      <c r="L736" s="165">
        <f t="shared" ca="1" si="282"/>
        <v>0</v>
      </c>
      <c r="M736" s="165">
        <f t="shared" ca="1" si="283"/>
        <v>0</v>
      </c>
      <c r="N736" s="165">
        <f t="shared" ca="1" si="284"/>
        <v>0</v>
      </c>
      <c r="O736" s="165">
        <f t="shared" ca="1" si="285"/>
        <v>0</v>
      </c>
      <c r="P736" s="165">
        <f t="shared" ca="1" si="286"/>
        <v>0</v>
      </c>
      <c r="Q736" s="165">
        <f t="shared" ca="1" si="287"/>
        <v>0</v>
      </c>
      <c r="R736" s="165">
        <f t="shared" ca="1" si="288"/>
        <v>0</v>
      </c>
      <c r="S736" s="165" t="str">
        <f t="shared" ca="1" si="289"/>
        <v/>
      </c>
      <c r="T736" s="168">
        <f t="shared" ca="1" si="294"/>
        <v>0</v>
      </c>
      <c r="U736" s="168">
        <f t="shared" ca="1" si="295"/>
        <v>0</v>
      </c>
      <c r="V736" s="168">
        <f t="shared" ca="1" si="296"/>
        <v>0</v>
      </c>
      <c r="W736" s="168">
        <f t="shared" ca="1" si="297"/>
        <v>0</v>
      </c>
      <c r="X736" s="165">
        <f t="shared" si="290"/>
        <v>31</v>
      </c>
      <c r="Y736" s="165" t="str">
        <f t="shared" ca="1" si="298"/>
        <v>Nolan Turner, 33 - 0 1/0/1900</v>
      </c>
      <c r="Z736" s="165" t="str">
        <f t="shared" ca="1" si="299"/>
        <v/>
      </c>
      <c r="AA736" s="225" t="str">
        <f>Season_Summary!$P$1</f>
        <v>2A BB</v>
      </c>
    </row>
    <row r="737" spans="1:27" x14ac:dyDescent="0.2">
      <c r="A737" s="165" t="str">
        <f t="shared" ca="1" si="291"/>
        <v>Robert Crawford, 32</v>
      </c>
      <c r="B737" s="165" t="str">
        <f>Roster!$B$1</f>
        <v>Upton</v>
      </c>
      <c r="C737" s="165">
        <f t="shared" ca="1" si="292"/>
        <v>0</v>
      </c>
      <c r="D737" s="175">
        <f t="shared" ca="1" si="293"/>
        <v>0</v>
      </c>
      <c r="E737" s="165">
        <f t="shared" ca="1" si="275"/>
        <v>0</v>
      </c>
      <c r="F737" s="165">
        <f t="shared" ca="1" si="276"/>
        <v>0</v>
      </c>
      <c r="G737" s="165">
        <f t="shared" ca="1" si="277"/>
        <v>0</v>
      </c>
      <c r="H737" s="165">
        <f t="shared" ca="1" si="278"/>
        <v>0</v>
      </c>
      <c r="I737" s="165">
        <f t="shared" ca="1" si="279"/>
        <v>0</v>
      </c>
      <c r="J737" s="165">
        <f t="shared" ca="1" si="280"/>
        <v>0</v>
      </c>
      <c r="K737" s="165">
        <f t="shared" ca="1" si="281"/>
        <v>0</v>
      </c>
      <c r="L737" s="165">
        <f t="shared" ca="1" si="282"/>
        <v>0</v>
      </c>
      <c r="M737" s="165">
        <f t="shared" ca="1" si="283"/>
        <v>0</v>
      </c>
      <c r="N737" s="165">
        <f t="shared" ca="1" si="284"/>
        <v>0</v>
      </c>
      <c r="O737" s="165">
        <f t="shared" ca="1" si="285"/>
        <v>0</v>
      </c>
      <c r="P737" s="165">
        <f t="shared" ca="1" si="286"/>
        <v>0</v>
      </c>
      <c r="Q737" s="165">
        <f t="shared" ca="1" si="287"/>
        <v>0</v>
      </c>
      <c r="R737" s="165">
        <f t="shared" ca="1" si="288"/>
        <v>0</v>
      </c>
      <c r="S737" s="165" t="str">
        <f t="shared" ca="1" si="289"/>
        <v/>
      </c>
      <c r="T737" s="168">
        <f t="shared" ca="1" si="294"/>
        <v>0</v>
      </c>
      <c r="U737" s="168">
        <f t="shared" ca="1" si="295"/>
        <v>0</v>
      </c>
      <c r="V737" s="168">
        <f t="shared" ca="1" si="296"/>
        <v>0</v>
      </c>
      <c r="W737" s="168">
        <f t="shared" ca="1" si="297"/>
        <v>0</v>
      </c>
      <c r="X737" s="165">
        <f t="shared" si="290"/>
        <v>31</v>
      </c>
      <c r="Y737" s="165" t="str">
        <f t="shared" ca="1" si="298"/>
        <v>Robert Crawford, 32 - 0 1/0/1900</v>
      </c>
      <c r="Z737" s="165" t="str">
        <f t="shared" ca="1" si="299"/>
        <v/>
      </c>
      <c r="AA737" s="225" t="str">
        <f>Season_Summary!$P$1</f>
        <v>2A BB</v>
      </c>
    </row>
    <row r="738" spans="1:27" x14ac:dyDescent="0.2">
      <c r="A738" s="165" t="str">
        <f t="shared" ca="1" si="291"/>
        <v>Jace Bruce, 40</v>
      </c>
      <c r="B738" s="165" t="str">
        <f>Roster!$B$1</f>
        <v>Upton</v>
      </c>
      <c r="C738" s="165">
        <f t="shared" ca="1" si="292"/>
        <v>0</v>
      </c>
      <c r="D738" s="175">
        <f t="shared" ca="1" si="293"/>
        <v>0</v>
      </c>
      <c r="E738" s="165">
        <f t="shared" ca="1" si="275"/>
        <v>0</v>
      </c>
      <c r="F738" s="165">
        <f t="shared" ca="1" si="276"/>
        <v>0</v>
      </c>
      <c r="G738" s="165">
        <f t="shared" ca="1" si="277"/>
        <v>0</v>
      </c>
      <c r="H738" s="165">
        <f t="shared" ca="1" si="278"/>
        <v>0</v>
      </c>
      <c r="I738" s="165">
        <f t="shared" ca="1" si="279"/>
        <v>0</v>
      </c>
      <c r="J738" s="165">
        <f t="shared" ca="1" si="280"/>
        <v>0</v>
      </c>
      <c r="K738" s="165">
        <f t="shared" ca="1" si="281"/>
        <v>0</v>
      </c>
      <c r="L738" s="165">
        <f t="shared" ca="1" si="282"/>
        <v>0</v>
      </c>
      <c r="M738" s="165">
        <f t="shared" ca="1" si="283"/>
        <v>0</v>
      </c>
      <c r="N738" s="165">
        <f t="shared" ca="1" si="284"/>
        <v>0</v>
      </c>
      <c r="O738" s="165">
        <f t="shared" ca="1" si="285"/>
        <v>0</v>
      </c>
      <c r="P738" s="165">
        <f t="shared" ca="1" si="286"/>
        <v>0</v>
      </c>
      <c r="Q738" s="165">
        <f t="shared" ca="1" si="287"/>
        <v>0</v>
      </c>
      <c r="R738" s="165">
        <f t="shared" ca="1" si="288"/>
        <v>0</v>
      </c>
      <c r="S738" s="165" t="str">
        <f t="shared" ca="1" si="289"/>
        <v/>
      </c>
      <c r="T738" s="168">
        <f t="shared" ca="1" si="294"/>
        <v>0</v>
      </c>
      <c r="U738" s="168">
        <f t="shared" ca="1" si="295"/>
        <v>0</v>
      </c>
      <c r="V738" s="168">
        <f t="shared" ca="1" si="296"/>
        <v>0</v>
      </c>
      <c r="W738" s="168">
        <f t="shared" ca="1" si="297"/>
        <v>0</v>
      </c>
      <c r="X738" s="165">
        <f t="shared" si="290"/>
        <v>31</v>
      </c>
      <c r="Y738" s="165" t="str">
        <f t="shared" ca="1" si="298"/>
        <v>Jace Bruce, 40 - 0 1/0/1900</v>
      </c>
      <c r="Z738" s="165" t="str">
        <f t="shared" ca="1" si="299"/>
        <v/>
      </c>
      <c r="AA738" s="225" t="str">
        <f>Season_Summary!$P$1</f>
        <v>2A BB</v>
      </c>
    </row>
    <row r="739" spans="1:27" x14ac:dyDescent="0.2">
      <c r="A739" s="165" t="str">
        <f t="shared" ca="1" si="291"/>
        <v>Ethan Mills, 2</v>
      </c>
      <c r="B739" s="165" t="str">
        <f>Roster!$B$1</f>
        <v>Upton</v>
      </c>
      <c r="C739" s="165">
        <f t="shared" ca="1" si="292"/>
        <v>0</v>
      </c>
      <c r="D739" s="175">
        <f t="shared" ca="1" si="293"/>
        <v>0</v>
      </c>
      <c r="E739" s="165">
        <f t="shared" ca="1" si="275"/>
        <v>0</v>
      </c>
      <c r="F739" s="165">
        <f t="shared" ca="1" si="276"/>
        <v>0</v>
      </c>
      <c r="G739" s="165">
        <f t="shared" ca="1" si="277"/>
        <v>0</v>
      </c>
      <c r="H739" s="165">
        <f t="shared" ca="1" si="278"/>
        <v>0</v>
      </c>
      <c r="I739" s="165">
        <f t="shared" ca="1" si="279"/>
        <v>0</v>
      </c>
      <c r="J739" s="165">
        <f t="shared" ca="1" si="280"/>
        <v>0</v>
      </c>
      <c r="K739" s="165">
        <f t="shared" ca="1" si="281"/>
        <v>0</v>
      </c>
      <c r="L739" s="165">
        <f t="shared" ca="1" si="282"/>
        <v>0</v>
      </c>
      <c r="M739" s="165">
        <f t="shared" ca="1" si="283"/>
        <v>0</v>
      </c>
      <c r="N739" s="165">
        <f t="shared" ca="1" si="284"/>
        <v>0</v>
      </c>
      <c r="O739" s="165">
        <f t="shared" ca="1" si="285"/>
        <v>0</v>
      </c>
      <c r="P739" s="165">
        <f t="shared" ca="1" si="286"/>
        <v>0</v>
      </c>
      <c r="Q739" s="165">
        <f t="shared" ca="1" si="287"/>
        <v>0</v>
      </c>
      <c r="R739" s="165">
        <f t="shared" ca="1" si="288"/>
        <v>0</v>
      </c>
      <c r="S739" s="165" t="str">
        <f t="shared" ca="1" si="289"/>
        <v/>
      </c>
      <c r="T739" s="168">
        <f t="shared" ca="1" si="294"/>
        <v>0</v>
      </c>
      <c r="U739" s="168">
        <f t="shared" ca="1" si="295"/>
        <v>0</v>
      </c>
      <c r="V739" s="168">
        <f t="shared" ca="1" si="296"/>
        <v>0</v>
      </c>
      <c r="W739" s="168">
        <f t="shared" ca="1" si="297"/>
        <v>0</v>
      </c>
      <c r="X739" s="165">
        <f t="shared" si="290"/>
        <v>31</v>
      </c>
      <c r="Y739" s="165" t="str">
        <f t="shared" ca="1" si="298"/>
        <v>Ethan Mills, 2 - 0 1/0/1900</v>
      </c>
      <c r="Z739" s="165" t="str">
        <f t="shared" ca="1" si="299"/>
        <v/>
      </c>
      <c r="AA739" s="225" t="str">
        <f>Season_Summary!$P$1</f>
        <v>2A BB</v>
      </c>
    </row>
    <row r="740" spans="1:27" x14ac:dyDescent="0.2">
      <c r="A740" s="165" t="str">
        <f t="shared" ca="1" si="291"/>
        <v>Bridger Alishouse, 2</v>
      </c>
      <c r="B740" s="165" t="str">
        <f>Roster!$B$1</f>
        <v>Upton</v>
      </c>
      <c r="C740" s="165">
        <f t="shared" ca="1" si="292"/>
        <v>0</v>
      </c>
      <c r="D740" s="175">
        <f t="shared" ca="1" si="293"/>
        <v>0</v>
      </c>
      <c r="E740" s="165">
        <f t="shared" ca="1" si="275"/>
        <v>0</v>
      </c>
      <c r="F740" s="165">
        <f t="shared" ca="1" si="276"/>
        <v>0</v>
      </c>
      <c r="G740" s="165">
        <f t="shared" ca="1" si="277"/>
        <v>0</v>
      </c>
      <c r="H740" s="165">
        <f t="shared" ca="1" si="278"/>
        <v>0</v>
      </c>
      <c r="I740" s="165">
        <f t="shared" ca="1" si="279"/>
        <v>0</v>
      </c>
      <c r="J740" s="165">
        <f t="shared" ca="1" si="280"/>
        <v>0</v>
      </c>
      <c r="K740" s="165">
        <f t="shared" ca="1" si="281"/>
        <v>0</v>
      </c>
      <c r="L740" s="165">
        <f t="shared" ca="1" si="282"/>
        <v>0</v>
      </c>
      <c r="M740" s="165">
        <f t="shared" ca="1" si="283"/>
        <v>0</v>
      </c>
      <c r="N740" s="165">
        <f t="shared" ca="1" si="284"/>
        <v>0</v>
      </c>
      <c r="O740" s="165">
        <f t="shared" ca="1" si="285"/>
        <v>0</v>
      </c>
      <c r="P740" s="165">
        <f t="shared" ca="1" si="286"/>
        <v>0</v>
      </c>
      <c r="Q740" s="165">
        <f t="shared" ca="1" si="287"/>
        <v>0</v>
      </c>
      <c r="R740" s="165">
        <f t="shared" ca="1" si="288"/>
        <v>0</v>
      </c>
      <c r="S740" s="165" t="str">
        <f t="shared" ca="1" si="289"/>
        <v/>
      </c>
      <c r="T740" s="168">
        <f t="shared" ca="1" si="294"/>
        <v>0</v>
      </c>
      <c r="U740" s="168">
        <f t="shared" ca="1" si="295"/>
        <v>0</v>
      </c>
      <c r="V740" s="168">
        <f t="shared" ca="1" si="296"/>
        <v>0</v>
      </c>
      <c r="W740" s="168">
        <f t="shared" ca="1" si="297"/>
        <v>0</v>
      </c>
      <c r="X740" s="165">
        <f t="shared" si="290"/>
        <v>31</v>
      </c>
      <c r="Y740" s="165" t="str">
        <f t="shared" ca="1" si="298"/>
        <v>Bridger Alishouse, 2 - 0 1/0/1900</v>
      </c>
      <c r="Z740" s="165" t="str">
        <f t="shared" ca="1" si="299"/>
        <v/>
      </c>
      <c r="AA740" s="225" t="str">
        <f>Season_Summary!$P$1</f>
        <v>2A BB</v>
      </c>
    </row>
    <row r="741" spans="1:27" x14ac:dyDescent="0.2">
      <c r="A741" s="165" t="str">
        <f t="shared" ca="1" si="291"/>
        <v>Landon Keever, 4</v>
      </c>
      <c r="B741" s="165" t="str">
        <f>Roster!$B$1</f>
        <v>Upton</v>
      </c>
      <c r="C741" s="165">
        <f t="shared" ca="1" si="292"/>
        <v>0</v>
      </c>
      <c r="D741" s="175">
        <f t="shared" ca="1" si="293"/>
        <v>0</v>
      </c>
      <c r="E741" s="165">
        <f t="shared" ca="1" si="275"/>
        <v>0</v>
      </c>
      <c r="F741" s="165">
        <f t="shared" ca="1" si="276"/>
        <v>0</v>
      </c>
      <c r="G741" s="165">
        <f t="shared" ca="1" si="277"/>
        <v>0</v>
      </c>
      <c r="H741" s="165">
        <f t="shared" ca="1" si="278"/>
        <v>0</v>
      </c>
      <c r="I741" s="165">
        <f t="shared" ca="1" si="279"/>
        <v>0</v>
      </c>
      <c r="J741" s="165">
        <f t="shared" ca="1" si="280"/>
        <v>0</v>
      </c>
      <c r="K741" s="165">
        <f t="shared" ca="1" si="281"/>
        <v>0</v>
      </c>
      <c r="L741" s="165">
        <f t="shared" ca="1" si="282"/>
        <v>0</v>
      </c>
      <c r="M741" s="165">
        <f t="shared" ca="1" si="283"/>
        <v>0</v>
      </c>
      <c r="N741" s="165">
        <f t="shared" ca="1" si="284"/>
        <v>0</v>
      </c>
      <c r="O741" s="165">
        <f t="shared" ca="1" si="285"/>
        <v>0</v>
      </c>
      <c r="P741" s="165">
        <f t="shared" ca="1" si="286"/>
        <v>0</v>
      </c>
      <c r="Q741" s="165">
        <f t="shared" ca="1" si="287"/>
        <v>0</v>
      </c>
      <c r="R741" s="165">
        <f t="shared" ca="1" si="288"/>
        <v>0</v>
      </c>
      <c r="S741" s="165" t="str">
        <f t="shared" ca="1" si="289"/>
        <v/>
      </c>
      <c r="T741" s="168">
        <f t="shared" ca="1" si="294"/>
        <v>0</v>
      </c>
      <c r="U741" s="168">
        <f t="shared" ca="1" si="295"/>
        <v>0</v>
      </c>
      <c r="V741" s="168">
        <f t="shared" ca="1" si="296"/>
        <v>0</v>
      </c>
      <c r="W741" s="168">
        <f t="shared" ca="1" si="297"/>
        <v>0</v>
      </c>
      <c r="X741" s="165">
        <f t="shared" si="290"/>
        <v>31</v>
      </c>
      <c r="Y741" s="165" t="str">
        <f t="shared" ca="1" si="298"/>
        <v>Landon Keever, 4 - 0 1/0/1900</v>
      </c>
      <c r="Z741" s="165" t="str">
        <f t="shared" ca="1" si="299"/>
        <v/>
      </c>
      <c r="AA741" s="225" t="str">
        <f>Season_Summary!$P$1</f>
        <v>2A BB</v>
      </c>
    </row>
    <row r="742" spans="1:27" x14ac:dyDescent="0.2">
      <c r="A742" s="165" t="str">
        <f t="shared" ca="1" si="291"/>
        <v>DJ Till, 4</v>
      </c>
      <c r="B742" s="165" t="str">
        <f>Roster!$B$1</f>
        <v>Upton</v>
      </c>
      <c r="C742" s="165">
        <f t="shared" ca="1" si="292"/>
        <v>0</v>
      </c>
      <c r="D742" s="175">
        <f t="shared" ca="1" si="293"/>
        <v>0</v>
      </c>
      <c r="E742" s="165">
        <f t="shared" ca="1" si="275"/>
        <v>0</v>
      </c>
      <c r="F742" s="165">
        <f t="shared" ca="1" si="276"/>
        <v>0</v>
      </c>
      <c r="G742" s="165">
        <f t="shared" ca="1" si="277"/>
        <v>0</v>
      </c>
      <c r="H742" s="165">
        <f t="shared" ca="1" si="278"/>
        <v>0</v>
      </c>
      <c r="I742" s="165">
        <f t="shared" ca="1" si="279"/>
        <v>0</v>
      </c>
      <c r="J742" s="165">
        <f t="shared" ca="1" si="280"/>
        <v>0</v>
      </c>
      <c r="K742" s="165">
        <f t="shared" ca="1" si="281"/>
        <v>0</v>
      </c>
      <c r="L742" s="165">
        <f t="shared" ca="1" si="282"/>
        <v>0</v>
      </c>
      <c r="M742" s="165">
        <f t="shared" ca="1" si="283"/>
        <v>0</v>
      </c>
      <c r="N742" s="165">
        <f t="shared" ca="1" si="284"/>
        <v>0</v>
      </c>
      <c r="O742" s="165">
        <f t="shared" ca="1" si="285"/>
        <v>0</v>
      </c>
      <c r="P742" s="165">
        <f t="shared" ca="1" si="286"/>
        <v>0</v>
      </c>
      <c r="Q742" s="165">
        <f t="shared" ca="1" si="287"/>
        <v>0</v>
      </c>
      <c r="R742" s="165">
        <f t="shared" ca="1" si="288"/>
        <v>0</v>
      </c>
      <c r="S742" s="165" t="str">
        <f t="shared" ca="1" si="289"/>
        <v/>
      </c>
      <c r="T742" s="168">
        <f t="shared" ca="1" si="294"/>
        <v>0</v>
      </c>
      <c r="U742" s="168">
        <f t="shared" ca="1" si="295"/>
        <v>0</v>
      </c>
      <c r="V742" s="168">
        <f t="shared" ca="1" si="296"/>
        <v>0</v>
      </c>
      <c r="W742" s="168">
        <f t="shared" ca="1" si="297"/>
        <v>0</v>
      </c>
      <c r="X742" s="165">
        <f t="shared" si="290"/>
        <v>31</v>
      </c>
      <c r="Y742" s="165" t="str">
        <f t="shared" ca="1" si="298"/>
        <v>DJ Till, 4 - 0 1/0/1900</v>
      </c>
      <c r="Z742" s="165" t="str">
        <f t="shared" ca="1" si="299"/>
        <v/>
      </c>
      <c r="AA742" s="225" t="str">
        <f>Season_Summary!$P$1</f>
        <v>2A BB</v>
      </c>
    </row>
    <row r="743" spans="1:27" x14ac:dyDescent="0.2">
      <c r="A743" s="165" t="str">
        <f t="shared" ca="1" si="291"/>
        <v xml:space="preserve">, </v>
      </c>
      <c r="B743" s="165" t="str">
        <f>Roster!$B$1</f>
        <v>Upton</v>
      </c>
      <c r="C743" s="165">
        <f t="shared" ca="1" si="292"/>
        <v>0</v>
      </c>
      <c r="D743" s="175">
        <f t="shared" ca="1" si="293"/>
        <v>0</v>
      </c>
      <c r="E743" s="165">
        <f t="shared" ca="1" si="275"/>
        <v>0</v>
      </c>
      <c r="F743" s="165">
        <f t="shared" ca="1" si="276"/>
        <v>0</v>
      </c>
      <c r="G743" s="165">
        <f t="shared" ca="1" si="277"/>
        <v>0</v>
      </c>
      <c r="H743" s="165">
        <f t="shared" ca="1" si="278"/>
        <v>0</v>
      </c>
      <c r="I743" s="165">
        <f t="shared" ca="1" si="279"/>
        <v>0</v>
      </c>
      <c r="J743" s="165">
        <f t="shared" ca="1" si="280"/>
        <v>0</v>
      </c>
      <c r="K743" s="165">
        <f t="shared" ca="1" si="281"/>
        <v>0</v>
      </c>
      <c r="L743" s="165">
        <f t="shared" ca="1" si="282"/>
        <v>0</v>
      </c>
      <c r="M743" s="165">
        <f t="shared" ca="1" si="283"/>
        <v>0</v>
      </c>
      <c r="N743" s="165">
        <f t="shared" ca="1" si="284"/>
        <v>0</v>
      </c>
      <c r="O743" s="165">
        <f t="shared" ca="1" si="285"/>
        <v>0</v>
      </c>
      <c r="P743" s="165">
        <f t="shared" ca="1" si="286"/>
        <v>0</v>
      </c>
      <c r="Q743" s="165">
        <f t="shared" ca="1" si="287"/>
        <v>0</v>
      </c>
      <c r="R743" s="165">
        <f t="shared" ca="1" si="288"/>
        <v>0</v>
      </c>
      <c r="S743" s="165" t="str">
        <f t="shared" ca="1" si="289"/>
        <v/>
      </c>
      <c r="T743" s="168">
        <f t="shared" ca="1" si="294"/>
        <v>0</v>
      </c>
      <c r="U743" s="168">
        <f t="shared" ca="1" si="295"/>
        <v>0</v>
      </c>
      <c r="V743" s="168">
        <f t="shared" ca="1" si="296"/>
        <v>0</v>
      </c>
      <c r="W743" s="168">
        <f t="shared" ca="1" si="297"/>
        <v>0</v>
      </c>
      <c r="X743" s="165">
        <f t="shared" si="290"/>
        <v>31</v>
      </c>
      <c r="Y743" s="165" t="str">
        <f t="shared" ca="1" si="298"/>
        <v>,  - 0 1/0/1900</v>
      </c>
      <c r="Z743" s="165" t="str">
        <f t="shared" ca="1" si="299"/>
        <v/>
      </c>
      <c r="AA743" s="225" t="str">
        <f>Season_Summary!$P$1</f>
        <v>2A BB</v>
      </c>
    </row>
    <row r="744" spans="1:27" x14ac:dyDescent="0.2">
      <c r="A744" s="165" t="str">
        <f t="shared" ca="1" si="291"/>
        <v xml:space="preserve">, </v>
      </c>
      <c r="B744" s="165" t="str">
        <f>Roster!$B$1</f>
        <v>Upton</v>
      </c>
      <c r="C744" s="165">
        <f t="shared" ca="1" si="292"/>
        <v>0</v>
      </c>
      <c r="D744" s="175">
        <f t="shared" ca="1" si="293"/>
        <v>0</v>
      </c>
      <c r="E744" s="165">
        <f t="shared" ca="1" si="275"/>
        <v>0</v>
      </c>
      <c r="F744" s="165">
        <f t="shared" ca="1" si="276"/>
        <v>0</v>
      </c>
      <c r="G744" s="165">
        <f t="shared" ca="1" si="277"/>
        <v>0</v>
      </c>
      <c r="H744" s="165">
        <f t="shared" ca="1" si="278"/>
        <v>0</v>
      </c>
      <c r="I744" s="165">
        <f t="shared" ca="1" si="279"/>
        <v>0</v>
      </c>
      <c r="J744" s="165">
        <f t="shared" ca="1" si="280"/>
        <v>0</v>
      </c>
      <c r="K744" s="165">
        <f t="shared" ca="1" si="281"/>
        <v>0</v>
      </c>
      <c r="L744" s="165">
        <f t="shared" ca="1" si="282"/>
        <v>0</v>
      </c>
      <c r="M744" s="165">
        <f t="shared" ca="1" si="283"/>
        <v>0</v>
      </c>
      <c r="N744" s="165">
        <f t="shared" ca="1" si="284"/>
        <v>0</v>
      </c>
      <c r="O744" s="165">
        <f t="shared" ca="1" si="285"/>
        <v>0</v>
      </c>
      <c r="P744" s="165">
        <f t="shared" ca="1" si="286"/>
        <v>0</v>
      </c>
      <c r="Q744" s="165">
        <f t="shared" ca="1" si="287"/>
        <v>0</v>
      </c>
      <c r="R744" s="165">
        <f t="shared" ca="1" si="288"/>
        <v>0</v>
      </c>
      <c r="S744" s="165" t="str">
        <f t="shared" ca="1" si="289"/>
        <v/>
      </c>
      <c r="T744" s="168">
        <f t="shared" ca="1" si="294"/>
        <v>0</v>
      </c>
      <c r="U744" s="168">
        <f t="shared" ca="1" si="295"/>
        <v>0</v>
      </c>
      <c r="V744" s="168">
        <f t="shared" ca="1" si="296"/>
        <v>0</v>
      </c>
      <c r="W744" s="168">
        <f t="shared" ca="1" si="297"/>
        <v>0</v>
      </c>
      <c r="X744" s="165">
        <f t="shared" si="290"/>
        <v>31</v>
      </c>
      <c r="Y744" s="165" t="str">
        <f t="shared" ca="1" si="298"/>
        <v>,  - 0 1/0/1900</v>
      </c>
      <c r="Z744" s="165" t="str">
        <f t="shared" ca="1" si="299"/>
        <v/>
      </c>
      <c r="AA744" s="225" t="str">
        <f>Season_Summary!$P$1</f>
        <v>2A BB</v>
      </c>
    </row>
    <row r="745" spans="1:27" x14ac:dyDescent="0.2">
      <c r="A745" s="165" t="str">
        <f t="shared" ca="1" si="291"/>
        <v xml:space="preserve">, </v>
      </c>
      <c r="B745" s="165" t="str">
        <f>Roster!$B$1</f>
        <v>Upton</v>
      </c>
      <c r="C745" s="165">
        <f t="shared" ca="1" si="292"/>
        <v>0</v>
      </c>
      <c r="D745" s="175">
        <f t="shared" ca="1" si="293"/>
        <v>0</v>
      </c>
      <c r="E745" s="165">
        <f t="shared" ca="1" si="275"/>
        <v>0</v>
      </c>
      <c r="F745" s="165">
        <f t="shared" ca="1" si="276"/>
        <v>0</v>
      </c>
      <c r="G745" s="165">
        <f t="shared" ca="1" si="277"/>
        <v>0</v>
      </c>
      <c r="H745" s="165">
        <f t="shared" ca="1" si="278"/>
        <v>0</v>
      </c>
      <c r="I745" s="165">
        <f t="shared" ca="1" si="279"/>
        <v>0</v>
      </c>
      <c r="J745" s="165">
        <f t="shared" ca="1" si="280"/>
        <v>0</v>
      </c>
      <c r="K745" s="165">
        <f t="shared" ca="1" si="281"/>
        <v>0</v>
      </c>
      <c r="L745" s="165">
        <f t="shared" ca="1" si="282"/>
        <v>0</v>
      </c>
      <c r="M745" s="165">
        <f t="shared" ca="1" si="283"/>
        <v>0</v>
      </c>
      <c r="N745" s="165">
        <f t="shared" ca="1" si="284"/>
        <v>0</v>
      </c>
      <c r="O745" s="165">
        <f t="shared" ca="1" si="285"/>
        <v>0</v>
      </c>
      <c r="P745" s="165">
        <f t="shared" ca="1" si="286"/>
        <v>0</v>
      </c>
      <c r="Q745" s="165">
        <f t="shared" ca="1" si="287"/>
        <v>0</v>
      </c>
      <c r="R745" s="165">
        <f t="shared" ca="1" si="288"/>
        <v>0</v>
      </c>
      <c r="S745" s="165" t="str">
        <f t="shared" ca="1" si="289"/>
        <v/>
      </c>
      <c r="T745" s="168">
        <f t="shared" ca="1" si="294"/>
        <v>0</v>
      </c>
      <c r="U745" s="168">
        <f t="shared" ca="1" si="295"/>
        <v>0</v>
      </c>
      <c r="V745" s="168">
        <f t="shared" ca="1" si="296"/>
        <v>0</v>
      </c>
      <c r="W745" s="168">
        <f t="shared" ca="1" si="297"/>
        <v>0</v>
      </c>
      <c r="X745" s="165">
        <f t="shared" si="290"/>
        <v>31</v>
      </c>
      <c r="Y745" s="165" t="str">
        <f t="shared" ca="1" si="298"/>
        <v>,  - 0 1/0/1900</v>
      </c>
      <c r="Z745" s="165" t="str">
        <f t="shared" ca="1" si="299"/>
        <v/>
      </c>
      <c r="AA745" s="225" t="str">
        <f>Season_Summary!$P$1</f>
        <v>2A BB</v>
      </c>
    </row>
    <row r="746" spans="1:27" x14ac:dyDescent="0.2">
      <c r="A746" s="165" t="str">
        <f t="shared" ca="1" si="291"/>
        <v xml:space="preserve">, </v>
      </c>
      <c r="B746" s="165" t="str">
        <f>Roster!$B$1</f>
        <v>Upton</v>
      </c>
      <c r="C746" s="165">
        <f t="shared" ca="1" si="292"/>
        <v>0</v>
      </c>
      <c r="D746" s="175">
        <f t="shared" ca="1" si="293"/>
        <v>0</v>
      </c>
      <c r="E746" s="165">
        <f t="shared" ca="1" si="275"/>
        <v>0</v>
      </c>
      <c r="F746" s="165">
        <f t="shared" ca="1" si="276"/>
        <v>0</v>
      </c>
      <c r="G746" s="165">
        <f t="shared" ca="1" si="277"/>
        <v>0</v>
      </c>
      <c r="H746" s="165">
        <f t="shared" ca="1" si="278"/>
        <v>0</v>
      </c>
      <c r="I746" s="165">
        <f t="shared" ca="1" si="279"/>
        <v>0</v>
      </c>
      <c r="J746" s="165">
        <f t="shared" ca="1" si="280"/>
        <v>0</v>
      </c>
      <c r="K746" s="165">
        <f t="shared" ca="1" si="281"/>
        <v>0</v>
      </c>
      <c r="L746" s="165">
        <f t="shared" ca="1" si="282"/>
        <v>0</v>
      </c>
      <c r="M746" s="165">
        <f t="shared" ca="1" si="283"/>
        <v>0</v>
      </c>
      <c r="N746" s="165">
        <f t="shared" ca="1" si="284"/>
        <v>0</v>
      </c>
      <c r="O746" s="165">
        <f t="shared" ca="1" si="285"/>
        <v>0</v>
      </c>
      <c r="P746" s="165">
        <f t="shared" ca="1" si="286"/>
        <v>0</v>
      </c>
      <c r="Q746" s="165">
        <f t="shared" ca="1" si="287"/>
        <v>0</v>
      </c>
      <c r="R746" s="165">
        <f t="shared" ca="1" si="288"/>
        <v>0</v>
      </c>
      <c r="S746" s="165" t="str">
        <f t="shared" ca="1" si="289"/>
        <v/>
      </c>
      <c r="T746" s="168">
        <f t="shared" ca="1" si="294"/>
        <v>0</v>
      </c>
      <c r="U746" s="168">
        <f t="shared" ca="1" si="295"/>
        <v>0</v>
      </c>
      <c r="V746" s="168">
        <f t="shared" ca="1" si="296"/>
        <v>0</v>
      </c>
      <c r="W746" s="168">
        <f t="shared" ca="1" si="297"/>
        <v>0</v>
      </c>
      <c r="X746" s="165">
        <f t="shared" si="290"/>
        <v>31</v>
      </c>
      <c r="Y746" s="165" t="str">
        <f t="shared" ca="1" si="298"/>
        <v>,  - 0 1/0/1900</v>
      </c>
      <c r="Z746" s="165" t="str">
        <f t="shared" ca="1" si="299"/>
        <v/>
      </c>
      <c r="AA746" s="225" t="str">
        <f>Season_Summary!$P$1</f>
        <v>2A BB</v>
      </c>
    </row>
    <row r="747" spans="1:27" x14ac:dyDescent="0.2">
      <c r="A747" s="165" t="str">
        <f t="shared" ca="1" si="291"/>
        <v xml:space="preserve">, </v>
      </c>
      <c r="B747" s="165" t="str">
        <f>Roster!$B$1</f>
        <v>Upton</v>
      </c>
      <c r="C747" s="165">
        <f t="shared" ca="1" si="292"/>
        <v>0</v>
      </c>
      <c r="D747" s="175">
        <f t="shared" ca="1" si="293"/>
        <v>0</v>
      </c>
      <c r="E747" s="165">
        <f t="shared" ca="1" si="275"/>
        <v>0</v>
      </c>
      <c r="F747" s="165">
        <f t="shared" ca="1" si="276"/>
        <v>0</v>
      </c>
      <c r="G747" s="165">
        <f t="shared" ca="1" si="277"/>
        <v>0</v>
      </c>
      <c r="H747" s="165">
        <f t="shared" ca="1" si="278"/>
        <v>0</v>
      </c>
      <c r="I747" s="165">
        <f t="shared" ca="1" si="279"/>
        <v>0</v>
      </c>
      <c r="J747" s="165">
        <f t="shared" ca="1" si="280"/>
        <v>0</v>
      </c>
      <c r="K747" s="165">
        <f t="shared" ca="1" si="281"/>
        <v>0</v>
      </c>
      <c r="L747" s="165">
        <f t="shared" ca="1" si="282"/>
        <v>0</v>
      </c>
      <c r="M747" s="165">
        <f t="shared" ca="1" si="283"/>
        <v>0</v>
      </c>
      <c r="N747" s="165">
        <f t="shared" ca="1" si="284"/>
        <v>0</v>
      </c>
      <c r="O747" s="165">
        <f t="shared" ca="1" si="285"/>
        <v>0</v>
      </c>
      <c r="P747" s="165">
        <f t="shared" ca="1" si="286"/>
        <v>0</v>
      </c>
      <c r="Q747" s="165">
        <f t="shared" ca="1" si="287"/>
        <v>0</v>
      </c>
      <c r="R747" s="165">
        <f t="shared" ca="1" si="288"/>
        <v>0</v>
      </c>
      <c r="S747" s="165" t="str">
        <f t="shared" ca="1" si="289"/>
        <v/>
      </c>
      <c r="T747" s="168">
        <f t="shared" ca="1" si="294"/>
        <v>0</v>
      </c>
      <c r="U747" s="168">
        <f t="shared" ca="1" si="295"/>
        <v>0</v>
      </c>
      <c r="V747" s="168">
        <f t="shared" ca="1" si="296"/>
        <v>0</v>
      </c>
      <c r="W747" s="168">
        <f t="shared" ca="1" si="297"/>
        <v>0</v>
      </c>
      <c r="X747" s="165">
        <f t="shared" si="290"/>
        <v>31</v>
      </c>
      <c r="Y747" s="165" t="str">
        <f t="shared" ca="1" si="298"/>
        <v>,  - 0 1/0/1900</v>
      </c>
      <c r="Z747" s="165" t="str">
        <f t="shared" ca="1" si="299"/>
        <v/>
      </c>
      <c r="AA747" s="225" t="str">
        <f>Season_Summary!$P$1</f>
        <v>2A BB</v>
      </c>
    </row>
    <row r="748" spans="1:27" x14ac:dyDescent="0.2">
      <c r="A748" s="165" t="str">
        <f t="shared" ca="1" si="291"/>
        <v xml:space="preserve">, </v>
      </c>
      <c r="B748" s="165" t="str">
        <f>Roster!$B$1</f>
        <v>Upton</v>
      </c>
      <c r="C748" s="165">
        <f t="shared" ca="1" si="292"/>
        <v>0</v>
      </c>
      <c r="D748" s="175">
        <f t="shared" ca="1" si="293"/>
        <v>0</v>
      </c>
      <c r="E748" s="165">
        <f t="shared" ca="1" si="275"/>
        <v>0</v>
      </c>
      <c r="F748" s="165">
        <f t="shared" ca="1" si="276"/>
        <v>0</v>
      </c>
      <c r="G748" s="165">
        <f t="shared" ca="1" si="277"/>
        <v>0</v>
      </c>
      <c r="H748" s="165">
        <f t="shared" ca="1" si="278"/>
        <v>0</v>
      </c>
      <c r="I748" s="165">
        <f t="shared" ca="1" si="279"/>
        <v>0</v>
      </c>
      <c r="J748" s="165">
        <f t="shared" ca="1" si="280"/>
        <v>0</v>
      </c>
      <c r="K748" s="165">
        <f t="shared" ca="1" si="281"/>
        <v>0</v>
      </c>
      <c r="L748" s="165">
        <f t="shared" ca="1" si="282"/>
        <v>0</v>
      </c>
      <c r="M748" s="165">
        <f t="shared" ca="1" si="283"/>
        <v>0</v>
      </c>
      <c r="N748" s="165">
        <f t="shared" ca="1" si="284"/>
        <v>0</v>
      </c>
      <c r="O748" s="165">
        <f t="shared" ca="1" si="285"/>
        <v>0</v>
      </c>
      <c r="P748" s="165">
        <f t="shared" ca="1" si="286"/>
        <v>0</v>
      </c>
      <c r="Q748" s="165">
        <f t="shared" ca="1" si="287"/>
        <v>0</v>
      </c>
      <c r="R748" s="165">
        <f t="shared" ca="1" si="288"/>
        <v>0</v>
      </c>
      <c r="S748" s="165" t="str">
        <f t="shared" ca="1" si="289"/>
        <v/>
      </c>
      <c r="T748" s="168">
        <f t="shared" ca="1" si="294"/>
        <v>0</v>
      </c>
      <c r="U748" s="168">
        <f t="shared" ca="1" si="295"/>
        <v>0</v>
      </c>
      <c r="V748" s="168">
        <f t="shared" ca="1" si="296"/>
        <v>0</v>
      </c>
      <c r="W748" s="168">
        <f t="shared" ca="1" si="297"/>
        <v>0</v>
      </c>
      <c r="X748" s="165">
        <f t="shared" si="290"/>
        <v>31</v>
      </c>
      <c r="Y748" s="165" t="str">
        <f t="shared" ca="1" si="298"/>
        <v>,  - 0 1/0/1900</v>
      </c>
      <c r="Z748" s="165" t="str">
        <f t="shared" ca="1" si="299"/>
        <v/>
      </c>
      <c r="AA748" s="225" t="str">
        <f>Season_Summary!$P$1</f>
        <v>2A BB</v>
      </c>
    </row>
    <row r="749" spans="1:27" x14ac:dyDescent="0.2">
      <c r="A749" s="165" t="str">
        <f t="shared" ca="1" si="291"/>
        <v xml:space="preserve">, </v>
      </c>
      <c r="B749" s="165" t="str">
        <f>Roster!$B$1</f>
        <v>Upton</v>
      </c>
      <c r="C749" s="165">
        <f t="shared" ca="1" si="292"/>
        <v>0</v>
      </c>
      <c r="D749" s="175">
        <f t="shared" ca="1" si="293"/>
        <v>0</v>
      </c>
      <c r="E749" s="165">
        <f t="shared" ca="1" si="275"/>
        <v>0</v>
      </c>
      <c r="F749" s="165">
        <f t="shared" ca="1" si="276"/>
        <v>0</v>
      </c>
      <c r="G749" s="165">
        <f t="shared" ca="1" si="277"/>
        <v>0</v>
      </c>
      <c r="H749" s="165">
        <f t="shared" ca="1" si="278"/>
        <v>0</v>
      </c>
      <c r="I749" s="165">
        <f t="shared" ca="1" si="279"/>
        <v>0</v>
      </c>
      <c r="J749" s="165">
        <f t="shared" ca="1" si="280"/>
        <v>0</v>
      </c>
      <c r="K749" s="165">
        <f t="shared" ca="1" si="281"/>
        <v>0</v>
      </c>
      <c r="L749" s="165">
        <f t="shared" ca="1" si="282"/>
        <v>0</v>
      </c>
      <c r="M749" s="165">
        <f t="shared" ca="1" si="283"/>
        <v>0</v>
      </c>
      <c r="N749" s="165">
        <f t="shared" ca="1" si="284"/>
        <v>0</v>
      </c>
      <c r="O749" s="165">
        <f t="shared" ca="1" si="285"/>
        <v>0</v>
      </c>
      <c r="P749" s="165">
        <f t="shared" ca="1" si="286"/>
        <v>0</v>
      </c>
      <c r="Q749" s="165">
        <f t="shared" ca="1" si="287"/>
        <v>0</v>
      </c>
      <c r="R749" s="165">
        <f t="shared" ca="1" si="288"/>
        <v>0</v>
      </c>
      <c r="S749" s="165" t="str">
        <f t="shared" ca="1" si="289"/>
        <v/>
      </c>
      <c r="T749" s="168">
        <f t="shared" ca="1" si="294"/>
        <v>0</v>
      </c>
      <c r="U749" s="168">
        <f t="shared" ca="1" si="295"/>
        <v>0</v>
      </c>
      <c r="V749" s="168">
        <f t="shared" ca="1" si="296"/>
        <v>0</v>
      </c>
      <c r="W749" s="168">
        <f t="shared" ca="1" si="297"/>
        <v>0</v>
      </c>
      <c r="X749" s="165">
        <f t="shared" si="290"/>
        <v>31</v>
      </c>
      <c r="Y749" s="165" t="str">
        <f t="shared" ca="1" si="298"/>
        <v>,  - 0 1/0/1900</v>
      </c>
      <c r="Z749" s="165" t="str">
        <f t="shared" ca="1" si="299"/>
        <v/>
      </c>
      <c r="AA749" s="225" t="str">
        <f>Season_Summary!$P$1</f>
        <v>2A BB</v>
      </c>
    </row>
    <row r="750" spans="1:27" x14ac:dyDescent="0.2">
      <c r="A750" s="165" t="str">
        <f t="shared" ca="1" si="291"/>
        <v xml:space="preserve">Team, </v>
      </c>
      <c r="B750" s="165" t="str">
        <f>Roster!$B$1</f>
        <v>Upton</v>
      </c>
      <c r="C750" s="165">
        <f t="shared" ca="1" si="292"/>
        <v>0</v>
      </c>
      <c r="D750" s="175">
        <f t="shared" ca="1" si="293"/>
        <v>0</v>
      </c>
      <c r="E750" s="165">
        <f t="shared" ca="1" si="275"/>
        <v>0</v>
      </c>
      <c r="F750" s="165">
        <f t="shared" ca="1" si="276"/>
        <v>0</v>
      </c>
      <c r="G750" s="165">
        <f t="shared" ca="1" si="277"/>
        <v>0</v>
      </c>
      <c r="H750" s="165">
        <f t="shared" ca="1" si="278"/>
        <v>0</v>
      </c>
      <c r="I750" s="165">
        <f t="shared" ca="1" si="279"/>
        <v>0</v>
      </c>
      <c r="J750" s="165">
        <f t="shared" ca="1" si="280"/>
        <v>0</v>
      </c>
      <c r="K750" s="165">
        <f t="shared" ca="1" si="281"/>
        <v>0</v>
      </c>
      <c r="L750" s="165">
        <f t="shared" ca="1" si="282"/>
        <v>0</v>
      </c>
      <c r="M750" s="165">
        <f t="shared" ca="1" si="283"/>
        <v>0</v>
      </c>
      <c r="N750" s="165">
        <f t="shared" ca="1" si="284"/>
        <v>0</v>
      </c>
      <c r="O750" s="165">
        <f t="shared" ca="1" si="285"/>
        <v>0</v>
      </c>
      <c r="P750" s="165">
        <f t="shared" ca="1" si="286"/>
        <v>0</v>
      </c>
      <c r="Q750" s="165">
        <f t="shared" ca="1" si="287"/>
        <v>0</v>
      </c>
      <c r="R750" s="165">
        <f t="shared" ca="1" si="288"/>
        <v>0</v>
      </c>
      <c r="S750" s="165" t="str">
        <f t="shared" ca="1" si="289"/>
        <v/>
      </c>
      <c r="T750" s="168">
        <f t="shared" ca="1" si="294"/>
        <v>0</v>
      </c>
      <c r="U750" s="168">
        <f t="shared" ca="1" si="295"/>
        <v>0</v>
      </c>
      <c r="V750" s="168">
        <f t="shared" ca="1" si="296"/>
        <v>0</v>
      </c>
      <c r="W750" s="168">
        <f t="shared" ca="1" si="297"/>
        <v>0</v>
      </c>
      <c r="X750" s="165">
        <f t="shared" si="290"/>
        <v>31</v>
      </c>
      <c r="Y750" s="165" t="str">
        <f t="shared" ca="1" si="298"/>
        <v>Team,  - 0 1/0/1900</v>
      </c>
      <c r="Z750" s="165" t="str">
        <f t="shared" ca="1" si="299"/>
        <v/>
      </c>
      <c r="AA750" s="225" t="str">
        <f>Season_Summary!$P$1</f>
        <v>2A BB</v>
      </c>
    </row>
    <row r="751" spans="1:27" x14ac:dyDescent="0.2">
      <c r="A751" s="165" t="str">
        <f t="shared" ca="1" si="291"/>
        <v>Payton Watt, 24</v>
      </c>
      <c r="B751" s="165" t="str">
        <f>Roster!$B$1</f>
        <v>Upton</v>
      </c>
      <c r="C751" s="165">
        <f t="shared" ca="1" si="292"/>
        <v>0</v>
      </c>
      <c r="D751" s="175">
        <f t="shared" ca="1" si="293"/>
        <v>0</v>
      </c>
      <c r="E751" s="165">
        <f t="shared" ca="1" si="275"/>
        <v>0</v>
      </c>
      <c r="F751" s="165">
        <f t="shared" ca="1" si="276"/>
        <v>0</v>
      </c>
      <c r="G751" s="165">
        <f t="shared" ca="1" si="277"/>
        <v>0</v>
      </c>
      <c r="H751" s="165">
        <f t="shared" ca="1" si="278"/>
        <v>0</v>
      </c>
      <c r="I751" s="165">
        <f t="shared" ca="1" si="279"/>
        <v>0</v>
      </c>
      <c r="J751" s="165">
        <f t="shared" ca="1" si="280"/>
        <v>0</v>
      </c>
      <c r="K751" s="165">
        <f t="shared" ca="1" si="281"/>
        <v>0</v>
      </c>
      <c r="L751" s="165">
        <f t="shared" ca="1" si="282"/>
        <v>0</v>
      </c>
      <c r="M751" s="165">
        <f t="shared" ca="1" si="283"/>
        <v>0</v>
      </c>
      <c r="N751" s="165">
        <f t="shared" ca="1" si="284"/>
        <v>0</v>
      </c>
      <c r="O751" s="165">
        <f t="shared" ca="1" si="285"/>
        <v>0</v>
      </c>
      <c r="P751" s="165">
        <f t="shared" ca="1" si="286"/>
        <v>0</v>
      </c>
      <c r="Q751" s="165">
        <f t="shared" ca="1" si="287"/>
        <v>0</v>
      </c>
      <c r="R751" s="165">
        <f t="shared" ca="1" si="288"/>
        <v>0</v>
      </c>
      <c r="S751" s="165" t="str">
        <f t="shared" ca="1" si="289"/>
        <v/>
      </c>
      <c r="T751" s="168">
        <f t="shared" ca="1" si="294"/>
        <v>0</v>
      </c>
      <c r="U751" s="168">
        <f t="shared" ca="1" si="295"/>
        <v>0</v>
      </c>
      <c r="V751" s="168">
        <f t="shared" ca="1" si="296"/>
        <v>0</v>
      </c>
      <c r="W751" s="168">
        <f t="shared" ca="1" si="297"/>
        <v>0</v>
      </c>
      <c r="X751" s="165">
        <f t="shared" si="290"/>
        <v>32</v>
      </c>
      <c r="Y751" s="165" t="str">
        <f t="shared" ca="1" si="298"/>
        <v>Payton Watt, 24 - 0 1/0/1900</v>
      </c>
      <c r="Z751" s="165" t="str">
        <f t="shared" ca="1" si="299"/>
        <v/>
      </c>
      <c r="AA751" s="225" t="str">
        <f>Season_Summary!$P$1</f>
        <v>2A BB</v>
      </c>
    </row>
    <row r="752" spans="1:27" x14ac:dyDescent="0.2">
      <c r="A752" s="165" t="str">
        <f t="shared" ca="1" si="291"/>
        <v>Dillon Barritt, 20</v>
      </c>
      <c r="B752" s="165" t="str">
        <f>Roster!$B$1</f>
        <v>Upton</v>
      </c>
      <c r="C752" s="165">
        <f t="shared" ca="1" si="292"/>
        <v>0</v>
      </c>
      <c r="D752" s="175">
        <f t="shared" ca="1" si="293"/>
        <v>0</v>
      </c>
      <c r="E752" s="165">
        <f t="shared" ca="1" si="275"/>
        <v>0</v>
      </c>
      <c r="F752" s="165">
        <f t="shared" ca="1" si="276"/>
        <v>0</v>
      </c>
      <c r="G752" s="165">
        <f t="shared" ca="1" si="277"/>
        <v>0</v>
      </c>
      <c r="H752" s="165">
        <f t="shared" ca="1" si="278"/>
        <v>0</v>
      </c>
      <c r="I752" s="165">
        <f t="shared" ca="1" si="279"/>
        <v>0</v>
      </c>
      <c r="J752" s="165">
        <f t="shared" ca="1" si="280"/>
        <v>0</v>
      </c>
      <c r="K752" s="165">
        <f t="shared" ca="1" si="281"/>
        <v>0</v>
      </c>
      <c r="L752" s="165">
        <f t="shared" ca="1" si="282"/>
        <v>0</v>
      </c>
      <c r="M752" s="165">
        <f t="shared" ca="1" si="283"/>
        <v>0</v>
      </c>
      <c r="N752" s="165">
        <f t="shared" ca="1" si="284"/>
        <v>0</v>
      </c>
      <c r="O752" s="165">
        <f t="shared" ca="1" si="285"/>
        <v>0</v>
      </c>
      <c r="P752" s="165">
        <f t="shared" ca="1" si="286"/>
        <v>0</v>
      </c>
      <c r="Q752" s="165">
        <f t="shared" ca="1" si="287"/>
        <v>0</v>
      </c>
      <c r="R752" s="165">
        <f t="shared" ca="1" si="288"/>
        <v>0</v>
      </c>
      <c r="S752" s="165" t="str">
        <f t="shared" ca="1" si="289"/>
        <v/>
      </c>
      <c r="T752" s="168">
        <f t="shared" ca="1" si="294"/>
        <v>0</v>
      </c>
      <c r="U752" s="168">
        <f t="shared" ca="1" si="295"/>
        <v>0</v>
      </c>
      <c r="V752" s="168">
        <f t="shared" ca="1" si="296"/>
        <v>0</v>
      </c>
      <c r="W752" s="168">
        <f t="shared" ca="1" si="297"/>
        <v>0</v>
      </c>
      <c r="X752" s="165">
        <f t="shared" si="290"/>
        <v>32</v>
      </c>
      <c r="Y752" s="165" t="str">
        <f t="shared" ca="1" si="298"/>
        <v>Dillon Barritt, 20 - 0 1/0/1900</v>
      </c>
      <c r="Z752" s="165" t="str">
        <f t="shared" ca="1" si="299"/>
        <v/>
      </c>
      <c r="AA752" s="225" t="str">
        <f>Season_Summary!$P$1</f>
        <v>2A BB</v>
      </c>
    </row>
    <row r="753" spans="1:27" x14ac:dyDescent="0.2">
      <c r="A753" s="165" t="str">
        <f t="shared" ca="1" si="291"/>
        <v>Dawson Butts, 14</v>
      </c>
      <c r="B753" s="165" t="str">
        <f>Roster!$B$1</f>
        <v>Upton</v>
      </c>
      <c r="C753" s="165">
        <f t="shared" ca="1" si="292"/>
        <v>0</v>
      </c>
      <c r="D753" s="175">
        <f t="shared" ca="1" si="293"/>
        <v>0</v>
      </c>
      <c r="E753" s="165">
        <f t="shared" ca="1" si="275"/>
        <v>0</v>
      </c>
      <c r="F753" s="165">
        <f t="shared" ca="1" si="276"/>
        <v>0</v>
      </c>
      <c r="G753" s="165">
        <f t="shared" ca="1" si="277"/>
        <v>0</v>
      </c>
      <c r="H753" s="165">
        <f t="shared" ca="1" si="278"/>
        <v>0</v>
      </c>
      <c r="I753" s="165">
        <f t="shared" ca="1" si="279"/>
        <v>0</v>
      </c>
      <c r="J753" s="165">
        <f t="shared" ca="1" si="280"/>
        <v>0</v>
      </c>
      <c r="K753" s="165">
        <f t="shared" ca="1" si="281"/>
        <v>0</v>
      </c>
      <c r="L753" s="165">
        <f t="shared" ca="1" si="282"/>
        <v>0</v>
      </c>
      <c r="M753" s="165">
        <f t="shared" ca="1" si="283"/>
        <v>0</v>
      </c>
      <c r="N753" s="165">
        <f t="shared" ca="1" si="284"/>
        <v>0</v>
      </c>
      <c r="O753" s="165">
        <f t="shared" ca="1" si="285"/>
        <v>0</v>
      </c>
      <c r="P753" s="165">
        <f t="shared" ca="1" si="286"/>
        <v>0</v>
      </c>
      <c r="Q753" s="165">
        <f t="shared" ca="1" si="287"/>
        <v>0</v>
      </c>
      <c r="R753" s="165">
        <f t="shared" ca="1" si="288"/>
        <v>0</v>
      </c>
      <c r="S753" s="165" t="str">
        <f t="shared" ca="1" si="289"/>
        <v/>
      </c>
      <c r="T753" s="168">
        <f t="shared" ca="1" si="294"/>
        <v>0</v>
      </c>
      <c r="U753" s="168">
        <f t="shared" ca="1" si="295"/>
        <v>0</v>
      </c>
      <c r="V753" s="168">
        <f t="shared" ca="1" si="296"/>
        <v>0</v>
      </c>
      <c r="W753" s="168">
        <f t="shared" ca="1" si="297"/>
        <v>0</v>
      </c>
      <c r="X753" s="165">
        <f t="shared" si="290"/>
        <v>32</v>
      </c>
      <c r="Y753" s="165" t="str">
        <f t="shared" ca="1" si="298"/>
        <v>Dawson Butts, 14 - 0 1/0/1900</v>
      </c>
      <c r="Z753" s="165" t="str">
        <f t="shared" ca="1" si="299"/>
        <v/>
      </c>
      <c r="AA753" s="225" t="str">
        <f>Season_Summary!$P$1</f>
        <v>2A BB</v>
      </c>
    </row>
    <row r="754" spans="1:27" x14ac:dyDescent="0.2">
      <c r="A754" s="165" t="str">
        <f t="shared" ca="1" si="291"/>
        <v>Jayden Caylor, 12</v>
      </c>
      <c r="B754" s="165" t="str">
        <f>Roster!$B$1</f>
        <v>Upton</v>
      </c>
      <c r="C754" s="165">
        <f t="shared" ca="1" si="292"/>
        <v>0</v>
      </c>
      <c r="D754" s="175">
        <f t="shared" ca="1" si="293"/>
        <v>0</v>
      </c>
      <c r="E754" s="165">
        <f t="shared" ca="1" si="275"/>
        <v>0</v>
      </c>
      <c r="F754" s="165">
        <f t="shared" ca="1" si="276"/>
        <v>0</v>
      </c>
      <c r="G754" s="165">
        <f t="shared" ca="1" si="277"/>
        <v>0</v>
      </c>
      <c r="H754" s="165">
        <f t="shared" ca="1" si="278"/>
        <v>0</v>
      </c>
      <c r="I754" s="165">
        <f t="shared" ca="1" si="279"/>
        <v>0</v>
      </c>
      <c r="J754" s="165">
        <f t="shared" ca="1" si="280"/>
        <v>0</v>
      </c>
      <c r="K754" s="165">
        <f t="shared" ca="1" si="281"/>
        <v>0</v>
      </c>
      <c r="L754" s="165">
        <f t="shared" ca="1" si="282"/>
        <v>0</v>
      </c>
      <c r="M754" s="165">
        <f t="shared" ca="1" si="283"/>
        <v>0</v>
      </c>
      <c r="N754" s="165">
        <f t="shared" ca="1" si="284"/>
        <v>0</v>
      </c>
      <c r="O754" s="165">
        <f t="shared" ca="1" si="285"/>
        <v>0</v>
      </c>
      <c r="P754" s="165">
        <f t="shared" ca="1" si="286"/>
        <v>0</v>
      </c>
      <c r="Q754" s="165">
        <f t="shared" ca="1" si="287"/>
        <v>0</v>
      </c>
      <c r="R754" s="165">
        <f t="shared" ca="1" si="288"/>
        <v>0</v>
      </c>
      <c r="S754" s="165" t="str">
        <f t="shared" ca="1" si="289"/>
        <v/>
      </c>
      <c r="T754" s="168">
        <f t="shared" ca="1" si="294"/>
        <v>0</v>
      </c>
      <c r="U754" s="168">
        <f t="shared" ca="1" si="295"/>
        <v>0</v>
      </c>
      <c r="V754" s="168">
        <f t="shared" ca="1" si="296"/>
        <v>0</v>
      </c>
      <c r="W754" s="168">
        <f t="shared" ca="1" si="297"/>
        <v>0</v>
      </c>
      <c r="X754" s="165">
        <f t="shared" si="290"/>
        <v>32</v>
      </c>
      <c r="Y754" s="165" t="str">
        <f t="shared" ca="1" si="298"/>
        <v>Jayden Caylor, 12 - 0 1/0/1900</v>
      </c>
      <c r="Z754" s="165" t="str">
        <f t="shared" ca="1" si="299"/>
        <v/>
      </c>
      <c r="AA754" s="225" t="str">
        <f>Season_Summary!$P$1</f>
        <v>2A BB</v>
      </c>
    </row>
    <row r="755" spans="1:27" x14ac:dyDescent="0.2">
      <c r="A755" s="165" t="str">
        <f t="shared" ca="1" si="291"/>
        <v>Clayton Louderback, 23</v>
      </c>
      <c r="B755" s="165" t="str">
        <f>Roster!$B$1</f>
        <v>Upton</v>
      </c>
      <c r="C755" s="165">
        <f t="shared" ca="1" si="292"/>
        <v>0</v>
      </c>
      <c r="D755" s="175">
        <f t="shared" ca="1" si="293"/>
        <v>0</v>
      </c>
      <c r="E755" s="165">
        <f t="shared" ca="1" si="275"/>
        <v>0</v>
      </c>
      <c r="F755" s="165">
        <f t="shared" ca="1" si="276"/>
        <v>0</v>
      </c>
      <c r="G755" s="165">
        <f t="shared" ca="1" si="277"/>
        <v>0</v>
      </c>
      <c r="H755" s="165">
        <f t="shared" ca="1" si="278"/>
        <v>0</v>
      </c>
      <c r="I755" s="165">
        <f t="shared" ca="1" si="279"/>
        <v>0</v>
      </c>
      <c r="J755" s="165">
        <f t="shared" ca="1" si="280"/>
        <v>0</v>
      </c>
      <c r="K755" s="165">
        <f t="shared" ca="1" si="281"/>
        <v>0</v>
      </c>
      <c r="L755" s="165">
        <f t="shared" ca="1" si="282"/>
        <v>0</v>
      </c>
      <c r="M755" s="165">
        <f t="shared" ca="1" si="283"/>
        <v>0</v>
      </c>
      <c r="N755" s="165">
        <f t="shared" ca="1" si="284"/>
        <v>0</v>
      </c>
      <c r="O755" s="165">
        <f t="shared" ca="1" si="285"/>
        <v>0</v>
      </c>
      <c r="P755" s="165">
        <f t="shared" ca="1" si="286"/>
        <v>0</v>
      </c>
      <c r="Q755" s="165">
        <f t="shared" ca="1" si="287"/>
        <v>0</v>
      </c>
      <c r="R755" s="165">
        <f t="shared" ca="1" si="288"/>
        <v>0</v>
      </c>
      <c r="S755" s="165" t="str">
        <f t="shared" ca="1" si="289"/>
        <v/>
      </c>
      <c r="T755" s="168">
        <f t="shared" ca="1" si="294"/>
        <v>0</v>
      </c>
      <c r="U755" s="168">
        <f t="shared" ca="1" si="295"/>
        <v>0</v>
      </c>
      <c r="V755" s="168">
        <f t="shared" ca="1" si="296"/>
        <v>0</v>
      </c>
      <c r="W755" s="168">
        <f t="shared" ca="1" si="297"/>
        <v>0</v>
      </c>
      <c r="X755" s="165">
        <f t="shared" si="290"/>
        <v>32</v>
      </c>
      <c r="Y755" s="165" t="str">
        <f t="shared" ca="1" si="298"/>
        <v>Clayton Louderback, 23 - 0 1/0/1900</v>
      </c>
      <c r="Z755" s="165" t="str">
        <f t="shared" ca="1" si="299"/>
        <v/>
      </c>
      <c r="AA755" s="225" t="str">
        <f>Season_Summary!$P$1</f>
        <v>2A BB</v>
      </c>
    </row>
    <row r="756" spans="1:27" x14ac:dyDescent="0.2">
      <c r="A756" s="165" t="str">
        <f t="shared" ca="1" si="291"/>
        <v>Jess Claycomb, 10</v>
      </c>
      <c r="B756" s="165" t="str">
        <f>Roster!$B$1</f>
        <v>Upton</v>
      </c>
      <c r="C756" s="165">
        <f t="shared" ca="1" si="292"/>
        <v>0</v>
      </c>
      <c r="D756" s="175">
        <f t="shared" ca="1" si="293"/>
        <v>0</v>
      </c>
      <c r="E756" s="165">
        <f t="shared" ca="1" si="275"/>
        <v>0</v>
      </c>
      <c r="F756" s="165">
        <f t="shared" ca="1" si="276"/>
        <v>0</v>
      </c>
      <c r="G756" s="165">
        <f t="shared" ca="1" si="277"/>
        <v>0</v>
      </c>
      <c r="H756" s="165">
        <f t="shared" ca="1" si="278"/>
        <v>0</v>
      </c>
      <c r="I756" s="165">
        <f t="shared" ca="1" si="279"/>
        <v>0</v>
      </c>
      <c r="J756" s="165">
        <f t="shared" ca="1" si="280"/>
        <v>0</v>
      </c>
      <c r="K756" s="165">
        <f t="shared" ca="1" si="281"/>
        <v>0</v>
      </c>
      <c r="L756" s="165">
        <f t="shared" ca="1" si="282"/>
        <v>0</v>
      </c>
      <c r="M756" s="165">
        <f t="shared" ca="1" si="283"/>
        <v>0</v>
      </c>
      <c r="N756" s="165">
        <f t="shared" ca="1" si="284"/>
        <v>0</v>
      </c>
      <c r="O756" s="165">
        <f t="shared" ca="1" si="285"/>
        <v>0</v>
      </c>
      <c r="P756" s="165">
        <f t="shared" ca="1" si="286"/>
        <v>0</v>
      </c>
      <c r="Q756" s="165">
        <f t="shared" ca="1" si="287"/>
        <v>0</v>
      </c>
      <c r="R756" s="165">
        <f t="shared" ca="1" si="288"/>
        <v>0</v>
      </c>
      <c r="S756" s="165" t="str">
        <f t="shared" ca="1" si="289"/>
        <v/>
      </c>
      <c r="T756" s="168">
        <f t="shared" ca="1" si="294"/>
        <v>0</v>
      </c>
      <c r="U756" s="168">
        <f t="shared" ca="1" si="295"/>
        <v>0</v>
      </c>
      <c r="V756" s="168">
        <f t="shared" ca="1" si="296"/>
        <v>0</v>
      </c>
      <c r="W756" s="168">
        <f t="shared" ca="1" si="297"/>
        <v>0</v>
      </c>
      <c r="X756" s="165">
        <f t="shared" si="290"/>
        <v>32</v>
      </c>
      <c r="Y756" s="165" t="str">
        <f t="shared" ca="1" si="298"/>
        <v>Jess Claycomb, 10 - 0 1/0/1900</v>
      </c>
      <c r="Z756" s="165" t="str">
        <f t="shared" ca="1" si="299"/>
        <v/>
      </c>
      <c r="AA756" s="225" t="str">
        <f>Season_Summary!$P$1</f>
        <v>2A BB</v>
      </c>
    </row>
    <row r="757" spans="1:27" x14ac:dyDescent="0.2">
      <c r="A757" s="165" t="str">
        <f t="shared" ca="1" si="291"/>
        <v>Maxx Cowger, 4</v>
      </c>
      <c r="B757" s="165" t="str">
        <f>Roster!$B$1</f>
        <v>Upton</v>
      </c>
      <c r="C757" s="165">
        <f t="shared" ca="1" si="292"/>
        <v>0</v>
      </c>
      <c r="D757" s="175">
        <f t="shared" ca="1" si="293"/>
        <v>0</v>
      </c>
      <c r="E757" s="165">
        <f t="shared" ca="1" si="275"/>
        <v>0</v>
      </c>
      <c r="F757" s="165">
        <f t="shared" ca="1" si="276"/>
        <v>0</v>
      </c>
      <c r="G757" s="165">
        <f t="shared" ca="1" si="277"/>
        <v>0</v>
      </c>
      <c r="H757" s="165">
        <f t="shared" ca="1" si="278"/>
        <v>0</v>
      </c>
      <c r="I757" s="165">
        <f t="shared" ca="1" si="279"/>
        <v>0</v>
      </c>
      <c r="J757" s="165">
        <f t="shared" ca="1" si="280"/>
        <v>0</v>
      </c>
      <c r="K757" s="165">
        <f t="shared" ca="1" si="281"/>
        <v>0</v>
      </c>
      <c r="L757" s="165">
        <f t="shared" ca="1" si="282"/>
        <v>0</v>
      </c>
      <c r="M757" s="165">
        <f t="shared" ca="1" si="283"/>
        <v>0</v>
      </c>
      <c r="N757" s="165">
        <f t="shared" ca="1" si="284"/>
        <v>0</v>
      </c>
      <c r="O757" s="165">
        <f t="shared" ca="1" si="285"/>
        <v>0</v>
      </c>
      <c r="P757" s="165">
        <f t="shared" ca="1" si="286"/>
        <v>0</v>
      </c>
      <c r="Q757" s="165">
        <f t="shared" ca="1" si="287"/>
        <v>0</v>
      </c>
      <c r="R757" s="165">
        <f t="shared" ca="1" si="288"/>
        <v>0</v>
      </c>
      <c r="S757" s="165" t="str">
        <f t="shared" ca="1" si="289"/>
        <v/>
      </c>
      <c r="T757" s="168">
        <f t="shared" ca="1" si="294"/>
        <v>0</v>
      </c>
      <c r="U757" s="168">
        <f t="shared" ca="1" si="295"/>
        <v>0</v>
      </c>
      <c r="V757" s="168">
        <f t="shared" ca="1" si="296"/>
        <v>0</v>
      </c>
      <c r="W757" s="168">
        <f t="shared" ca="1" si="297"/>
        <v>0</v>
      </c>
      <c r="X757" s="165">
        <f t="shared" si="290"/>
        <v>32</v>
      </c>
      <c r="Y757" s="165" t="str">
        <f t="shared" ca="1" si="298"/>
        <v>Maxx Cowger, 4 - 0 1/0/1900</v>
      </c>
      <c r="Z757" s="165" t="str">
        <f t="shared" ca="1" si="299"/>
        <v/>
      </c>
      <c r="AA757" s="225" t="str">
        <f>Season_Summary!$P$1</f>
        <v>2A BB</v>
      </c>
    </row>
    <row r="758" spans="1:27" x14ac:dyDescent="0.2">
      <c r="A758" s="165" t="str">
        <f t="shared" ca="1" si="291"/>
        <v>Brayden Bruce, 22</v>
      </c>
      <c r="B758" s="165" t="str">
        <f>Roster!$B$1</f>
        <v>Upton</v>
      </c>
      <c r="C758" s="165">
        <f t="shared" ca="1" si="292"/>
        <v>0</v>
      </c>
      <c r="D758" s="175">
        <f t="shared" ca="1" si="293"/>
        <v>0</v>
      </c>
      <c r="E758" s="165">
        <f t="shared" ca="1" si="275"/>
        <v>0</v>
      </c>
      <c r="F758" s="165">
        <f t="shared" ca="1" si="276"/>
        <v>0</v>
      </c>
      <c r="G758" s="165">
        <f t="shared" ca="1" si="277"/>
        <v>0</v>
      </c>
      <c r="H758" s="165">
        <f t="shared" ca="1" si="278"/>
        <v>0</v>
      </c>
      <c r="I758" s="165">
        <f t="shared" ca="1" si="279"/>
        <v>0</v>
      </c>
      <c r="J758" s="165">
        <f t="shared" ca="1" si="280"/>
        <v>0</v>
      </c>
      <c r="K758" s="165">
        <f t="shared" ca="1" si="281"/>
        <v>0</v>
      </c>
      <c r="L758" s="165">
        <f t="shared" ca="1" si="282"/>
        <v>0</v>
      </c>
      <c r="M758" s="165">
        <f t="shared" ca="1" si="283"/>
        <v>0</v>
      </c>
      <c r="N758" s="165">
        <f t="shared" ca="1" si="284"/>
        <v>0</v>
      </c>
      <c r="O758" s="165">
        <f t="shared" ca="1" si="285"/>
        <v>0</v>
      </c>
      <c r="P758" s="165">
        <f t="shared" ca="1" si="286"/>
        <v>0</v>
      </c>
      <c r="Q758" s="165">
        <f t="shared" ca="1" si="287"/>
        <v>0</v>
      </c>
      <c r="R758" s="165">
        <f t="shared" ca="1" si="288"/>
        <v>0</v>
      </c>
      <c r="S758" s="165" t="str">
        <f t="shared" ca="1" si="289"/>
        <v/>
      </c>
      <c r="T758" s="168">
        <f t="shared" ca="1" si="294"/>
        <v>0</v>
      </c>
      <c r="U758" s="168">
        <f t="shared" ca="1" si="295"/>
        <v>0</v>
      </c>
      <c r="V758" s="168">
        <f t="shared" ca="1" si="296"/>
        <v>0</v>
      </c>
      <c r="W758" s="168">
        <f t="shared" ca="1" si="297"/>
        <v>0</v>
      </c>
      <c r="X758" s="165">
        <f t="shared" si="290"/>
        <v>32</v>
      </c>
      <c r="Y758" s="165" t="str">
        <f t="shared" ca="1" si="298"/>
        <v>Brayden Bruce, 22 - 0 1/0/1900</v>
      </c>
      <c r="Z758" s="165" t="str">
        <f t="shared" ca="1" si="299"/>
        <v/>
      </c>
      <c r="AA758" s="225" t="str">
        <f>Season_Summary!$P$1</f>
        <v>2A BB</v>
      </c>
    </row>
    <row r="759" spans="1:27" x14ac:dyDescent="0.2">
      <c r="A759" s="165" t="str">
        <f t="shared" ca="1" si="291"/>
        <v>Jo Bishop, 30</v>
      </c>
      <c r="B759" s="165" t="str">
        <f>Roster!$B$1</f>
        <v>Upton</v>
      </c>
      <c r="C759" s="165">
        <f t="shared" ca="1" si="292"/>
        <v>0</v>
      </c>
      <c r="D759" s="175">
        <f t="shared" ca="1" si="293"/>
        <v>0</v>
      </c>
      <c r="E759" s="165">
        <f t="shared" ca="1" si="275"/>
        <v>0</v>
      </c>
      <c r="F759" s="165">
        <f t="shared" ca="1" si="276"/>
        <v>0</v>
      </c>
      <c r="G759" s="165">
        <f t="shared" ca="1" si="277"/>
        <v>0</v>
      </c>
      <c r="H759" s="165">
        <f t="shared" ca="1" si="278"/>
        <v>0</v>
      </c>
      <c r="I759" s="165">
        <f t="shared" ca="1" si="279"/>
        <v>0</v>
      </c>
      <c r="J759" s="165">
        <f t="shared" ca="1" si="280"/>
        <v>0</v>
      </c>
      <c r="K759" s="165">
        <f t="shared" ca="1" si="281"/>
        <v>0</v>
      </c>
      <c r="L759" s="165">
        <f t="shared" ca="1" si="282"/>
        <v>0</v>
      </c>
      <c r="M759" s="165">
        <f t="shared" ca="1" si="283"/>
        <v>0</v>
      </c>
      <c r="N759" s="165">
        <f t="shared" ca="1" si="284"/>
        <v>0</v>
      </c>
      <c r="O759" s="165">
        <f t="shared" ca="1" si="285"/>
        <v>0</v>
      </c>
      <c r="P759" s="165">
        <f t="shared" ca="1" si="286"/>
        <v>0</v>
      </c>
      <c r="Q759" s="165">
        <f t="shared" ca="1" si="287"/>
        <v>0</v>
      </c>
      <c r="R759" s="165">
        <f t="shared" ca="1" si="288"/>
        <v>0</v>
      </c>
      <c r="S759" s="165" t="str">
        <f t="shared" ca="1" si="289"/>
        <v/>
      </c>
      <c r="T759" s="168">
        <f t="shared" ca="1" si="294"/>
        <v>0</v>
      </c>
      <c r="U759" s="168">
        <f t="shared" ca="1" si="295"/>
        <v>0</v>
      </c>
      <c r="V759" s="168">
        <f t="shared" ca="1" si="296"/>
        <v>0</v>
      </c>
      <c r="W759" s="168">
        <f t="shared" ca="1" si="297"/>
        <v>0</v>
      </c>
      <c r="X759" s="165">
        <f t="shared" si="290"/>
        <v>32</v>
      </c>
      <c r="Y759" s="165" t="str">
        <f t="shared" ca="1" si="298"/>
        <v>Jo Bishop, 30 - 0 1/0/1900</v>
      </c>
      <c r="Z759" s="165" t="str">
        <f t="shared" ca="1" si="299"/>
        <v/>
      </c>
      <c r="AA759" s="225" t="str">
        <f>Season_Summary!$P$1</f>
        <v>2A BB</v>
      </c>
    </row>
    <row r="760" spans="1:27" x14ac:dyDescent="0.2">
      <c r="A760" s="165" t="str">
        <f t="shared" ca="1" si="291"/>
        <v>Nolan Turner, 33</v>
      </c>
      <c r="B760" s="165" t="str">
        <f>Roster!$B$1</f>
        <v>Upton</v>
      </c>
      <c r="C760" s="165">
        <f t="shared" ca="1" si="292"/>
        <v>0</v>
      </c>
      <c r="D760" s="175">
        <f t="shared" ca="1" si="293"/>
        <v>0</v>
      </c>
      <c r="E760" s="165">
        <f t="shared" ca="1" si="275"/>
        <v>0</v>
      </c>
      <c r="F760" s="165">
        <f t="shared" ca="1" si="276"/>
        <v>0</v>
      </c>
      <c r="G760" s="165">
        <f t="shared" ca="1" si="277"/>
        <v>0</v>
      </c>
      <c r="H760" s="165">
        <f t="shared" ca="1" si="278"/>
        <v>0</v>
      </c>
      <c r="I760" s="165">
        <f t="shared" ca="1" si="279"/>
        <v>0</v>
      </c>
      <c r="J760" s="165">
        <f t="shared" ca="1" si="280"/>
        <v>0</v>
      </c>
      <c r="K760" s="165">
        <f t="shared" ca="1" si="281"/>
        <v>0</v>
      </c>
      <c r="L760" s="165">
        <f t="shared" ca="1" si="282"/>
        <v>0</v>
      </c>
      <c r="M760" s="165">
        <f t="shared" ca="1" si="283"/>
        <v>0</v>
      </c>
      <c r="N760" s="165">
        <f t="shared" ca="1" si="284"/>
        <v>0</v>
      </c>
      <c r="O760" s="165">
        <f t="shared" ca="1" si="285"/>
        <v>0</v>
      </c>
      <c r="P760" s="165">
        <f t="shared" ca="1" si="286"/>
        <v>0</v>
      </c>
      <c r="Q760" s="165">
        <f t="shared" ca="1" si="287"/>
        <v>0</v>
      </c>
      <c r="R760" s="165">
        <f t="shared" ca="1" si="288"/>
        <v>0</v>
      </c>
      <c r="S760" s="165" t="str">
        <f t="shared" ca="1" si="289"/>
        <v/>
      </c>
      <c r="T760" s="168">
        <f t="shared" ca="1" si="294"/>
        <v>0</v>
      </c>
      <c r="U760" s="168">
        <f t="shared" ca="1" si="295"/>
        <v>0</v>
      </c>
      <c r="V760" s="168">
        <f t="shared" ca="1" si="296"/>
        <v>0</v>
      </c>
      <c r="W760" s="168">
        <f t="shared" ca="1" si="297"/>
        <v>0</v>
      </c>
      <c r="X760" s="165">
        <f t="shared" si="290"/>
        <v>32</v>
      </c>
      <c r="Y760" s="165" t="str">
        <f t="shared" ca="1" si="298"/>
        <v>Nolan Turner, 33 - 0 1/0/1900</v>
      </c>
      <c r="Z760" s="165" t="str">
        <f t="shared" ca="1" si="299"/>
        <v/>
      </c>
      <c r="AA760" s="225" t="str">
        <f>Season_Summary!$P$1</f>
        <v>2A BB</v>
      </c>
    </row>
    <row r="761" spans="1:27" x14ac:dyDescent="0.2">
      <c r="A761" s="165" t="str">
        <f t="shared" ca="1" si="291"/>
        <v>Robert Crawford, 32</v>
      </c>
      <c r="B761" s="165" t="str">
        <f>Roster!$B$1</f>
        <v>Upton</v>
      </c>
      <c r="C761" s="165">
        <f t="shared" ca="1" si="292"/>
        <v>0</v>
      </c>
      <c r="D761" s="175">
        <f t="shared" ca="1" si="293"/>
        <v>0</v>
      </c>
      <c r="E761" s="165">
        <f t="shared" ca="1" si="275"/>
        <v>0</v>
      </c>
      <c r="F761" s="165">
        <f t="shared" ca="1" si="276"/>
        <v>0</v>
      </c>
      <c r="G761" s="165">
        <f t="shared" ca="1" si="277"/>
        <v>0</v>
      </c>
      <c r="H761" s="165">
        <f t="shared" ca="1" si="278"/>
        <v>0</v>
      </c>
      <c r="I761" s="165">
        <f t="shared" ca="1" si="279"/>
        <v>0</v>
      </c>
      <c r="J761" s="165">
        <f t="shared" ca="1" si="280"/>
        <v>0</v>
      </c>
      <c r="K761" s="165">
        <f t="shared" ca="1" si="281"/>
        <v>0</v>
      </c>
      <c r="L761" s="165">
        <f t="shared" ca="1" si="282"/>
        <v>0</v>
      </c>
      <c r="M761" s="165">
        <f t="shared" ca="1" si="283"/>
        <v>0</v>
      </c>
      <c r="N761" s="165">
        <f t="shared" ca="1" si="284"/>
        <v>0</v>
      </c>
      <c r="O761" s="165">
        <f t="shared" ca="1" si="285"/>
        <v>0</v>
      </c>
      <c r="P761" s="165">
        <f t="shared" ca="1" si="286"/>
        <v>0</v>
      </c>
      <c r="Q761" s="165">
        <f t="shared" ca="1" si="287"/>
        <v>0</v>
      </c>
      <c r="R761" s="165">
        <f t="shared" ca="1" si="288"/>
        <v>0</v>
      </c>
      <c r="S761" s="165" t="str">
        <f t="shared" ca="1" si="289"/>
        <v/>
      </c>
      <c r="T761" s="168">
        <f t="shared" ca="1" si="294"/>
        <v>0</v>
      </c>
      <c r="U761" s="168">
        <f t="shared" ca="1" si="295"/>
        <v>0</v>
      </c>
      <c r="V761" s="168">
        <f t="shared" ca="1" si="296"/>
        <v>0</v>
      </c>
      <c r="W761" s="168">
        <f t="shared" ca="1" si="297"/>
        <v>0</v>
      </c>
      <c r="X761" s="165">
        <f t="shared" si="290"/>
        <v>32</v>
      </c>
      <c r="Y761" s="165" t="str">
        <f t="shared" ca="1" si="298"/>
        <v>Robert Crawford, 32 - 0 1/0/1900</v>
      </c>
      <c r="Z761" s="165" t="str">
        <f t="shared" ca="1" si="299"/>
        <v/>
      </c>
      <c r="AA761" s="225" t="str">
        <f>Season_Summary!$P$1</f>
        <v>2A BB</v>
      </c>
    </row>
    <row r="762" spans="1:27" x14ac:dyDescent="0.2">
      <c r="A762" s="165" t="str">
        <f t="shared" ca="1" si="291"/>
        <v>Jace Bruce, 40</v>
      </c>
      <c r="B762" s="165" t="str">
        <f>Roster!$B$1</f>
        <v>Upton</v>
      </c>
      <c r="C762" s="165">
        <f t="shared" ca="1" si="292"/>
        <v>0</v>
      </c>
      <c r="D762" s="175">
        <f t="shared" ca="1" si="293"/>
        <v>0</v>
      </c>
      <c r="E762" s="165">
        <f t="shared" ca="1" si="275"/>
        <v>0</v>
      </c>
      <c r="F762" s="165">
        <f t="shared" ca="1" si="276"/>
        <v>0</v>
      </c>
      <c r="G762" s="165">
        <f t="shared" ca="1" si="277"/>
        <v>0</v>
      </c>
      <c r="H762" s="165">
        <f t="shared" ca="1" si="278"/>
        <v>0</v>
      </c>
      <c r="I762" s="165">
        <f t="shared" ca="1" si="279"/>
        <v>0</v>
      </c>
      <c r="J762" s="165">
        <f t="shared" ca="1" si="280"/>
        <v>0</v>
      </c>
      <c r="K762" s="165">
        <f t="shared" ca="1" si="281"/>
        <v>0</v>
      </c>
      <c r="L762" s="165">
        <f t="shared" ca="1" si="282"/>
        <v>0</v>
      </c>
      <c r="M762" s="165">
        <f t="shared" ca="1" si="283"/>
        <v>0</v>
      </c>
      <c r="N762" s="165">
        <f t="shared" ca="1" si="284"/>
        <v>0</v>
      </c>
      <c r="O762" s="165">
        <f t="shared" ca="1" si="285"/>
        <v>0</v>
      </c>
      <c r="P762" s="165">
        <f t="shared" ca="1" si="286"/>
        <v>0</v>
      </c>
      <c r="Q762" s="165">
        <f t="shared" ca="1" si="287"/>
        <v>0</v>
      </c>
      <c r="R762" s="165">
        <f t="shared" ca="1" si="288"/>
        <v>0</v>
      </c>
      <c r="S762" s="165" t="str">
        <f t="shared" ca="1" si="289"/>
        <v/>
      </c>
      <c r="T762" s="168">
        <f t="shared" ca="1" si="294"/>
        <v>0</v>
      </c>
      <c r="U762" s="168">
        <f t="shared" ca="1" si="295"/>
        <v>0</v>
      </c>
      <c r="V762" s="168">
        <f t="shared" ca="1" si="296"/>
        <v>0</v>
      </c>
      <c r="W762" s="168">
        <f t="shared" ca="1" si="297"/>
        <v>0</v>
      </c>
      <c r="X762" s="165">
        <f t="shared" si="290"/>
        <v>32</v>
      </c>
      <c r="Y762" s="165" t="str">
        <f t="shared" ca="1" si="298"/>
        <v>Jace Bruce, 40 - 0 1/0/1900</v>
      </c>
      <c r="Z762" s="165" t="str">
        <f t="shared" ca="1" si="299"/>
        <v/>
      </c>
      <c r="AA762" s="225" t="str">
        <f>Season_Summary!$P$1</f>
        <v>2A BB</v>
      </c>
    </row>
    <row r="763" spans="1:27" x14ac:dyDescent="0.2">
      <c r="A763" s="165" t="str">
        <f t="shared" ca="1" si="291"/>
        <v>Ethan Mills, 2</v>
      </c>
      <c r="B763" s="165" t="str">
        <f>Roster!$B$1</f>
        <v>Upton</v>
      </c>
      <c r="C763" s="165">
        <f t="shared" ca="1" si="292"/>
        <v>0</v>
      </c>
      <c r="D763" s="175">
        <f t="shared" ca="1" si="293"/>
        <v>0</v>
      </c>
      <c r="E763" s="165">
        <f t="shared" ca="1" si="275"/>
        <v>0</v>
      </c>
      <c r="F763" s="165">
        <f t="shared" ca="1" si="276"/>
        <v>0</v>
      </c>
      <c r="G763" s="165">
        <f t="shared" ca="1" si="277"/>
        <v>0</v>
      </c>
      <c r="H763" s="165">
        <f t="shared" ca="1" si="278"/>
        <v>0</v>
      </c>
      <c r="I763" s="165">
        <f t="shared" ca="1" si="279"/>
        <v>0</v>
      </c>
      <c r="J763" s="165">
        <f t="shared" ca="1" si="280"/>
        <v>0</v>
      </c>
      <c r="K763" s="165">
        <f t="shared" ca="1" si="281"/>
        <v>0</v>
      </c>
      <c r="L763" s="165">
        <f t="shared" ca="1" si="282"/>
        <v>0</v>
      </c>
      <c r="M763" s="165">
        <f t="shared" ca="1" si="283"/>
        <v>0</v>
      </c>
      <c r="N763" s="165">
        <f t="shared" ca="1" si="284"/>
        <v>0</v>
      </c>
      <c r="O763" s="165">
        <f t="shared" ca="1" si="285"/>
        <v>0</v>
      </c>
      <c r="P763" s="165">
        <f t="shared" ca="1" si="286"/>
        <v>0</v>
      </c>
      <c r="Q763" s="165">
        <f t="shared" ca="1" si="287"/>
        <v>0</v>
      </c>
      <c r="R763" s="165">
        <f t="shared" ca="1" si="288"/>
        <v>0</v>
      </c>
      <c r="S763" s="165" t="str">
        <f t="shared" ca="1" si="289"/>
        <v/>
      </c>
      <c r="T763" s="168">
        <f t="shared" ca="1" si="294"/>
        <v>0</v>
      </c>
      <c r="U763" s="168">
        <f t="shared" ca="1" si="295"/>
        <v>0</v>
      </c>
      <c r="V763" s="168">
        <f t="shared" ca="1" si="296"/>
        <v>0</v>
      </c>
      <c r="W763" s="168">
        <f t="shared" ca="1" si="297"/>
        <v>0</v>
      </c>
      <c r="X763" s="165">
        <f t="shared" si="290"/>
        <v>32</v>
      </c>
      <c r="Y763" s="165" t="str">
        <f t="shared" ca="1" si="298"/>
        <v>Ethan Mills, 2 - 0 1/0/1900</v>
      </c>
      <c r="Z763" s="165" t="str">
        <f t="shared" ca="1" si="299"/>
        <v/>
      </c>
      <c r="AA763" s="225" t="str">
        <f>Season_Summary!$P$1</f>
        <v>2A BB</v>
      </c>
    </row>
    <row r="764" spans="1:27" x14ac:dyDescent="0.2">
      <c r="A764" s="165" t="str">
        <f t="shared" ca="1" si="291"/>
        <v>Bridger Alishouse, 2</v>
      </c>
      <c r="B764" s="165" t="str">
        <f>Roster!$B$1</f>
        <v>Upton</v>
      </c>
      <c r="C764" s="165">
        <f t="shared" ca="1" si="292"/>
        <v>0</v>
      </c>
      <c r="D764" s="175">
        <f t="shared" ca="1" si="293"/>
        <v>0</v>
      </c>
      <c r="E764" s="165">
        <f t="shared" ca="1" si="275"/>
        <v>0</v>
      </c>
      <c r="F764" s="165">
        <f t="shared" ca="1" si="276"/>
        <v>0</v>
      </c>
      <c r="G764" s="165">
        <f t="shared" ca="1" si="277"/>
        <v>0</v>
      </c>
      <c r="H764" s="165">
        <f t="shared" ca="1" si="278"/>
        <v>0</v>
      </c>
      <c r="I764" s="165">
        <f t="shared" ca="1" si="279"/>
        <v>0</v>
      </c>
      <c r="J764" s="165">
        <f t="shared" ca="1" si="280"/>
        <v>0</v>
      </c>
      <c r="K764" s="165">
        <f t="shared" ca="1" si="281"/>
        <v>0</v>
      </c>
      <c r="L764" s="165">
        <f t="shared" ca="1" si="282"/>
        <v>0</v>
      </c>
      <c r="M764" s="165">
        <f t="shared" ca="1" si="283"/>
        <v>0</v>
      </c>
      <c r="N764" s="165">
        <f t="shared" ca="1" si="284"/>
        <v>0</v>
      </c>
      <c r="O764" s="165">
        <f t="shared" ca="1" si="285"/>
        <v>0</v>
      </c>
      <c r="P764" s="165">
        <f t="shared" ca="1" si="286"/>
        <v>0</v>
      </c>
      <c r="Q764" s="165">
        <f t="shared" ca="1" si="287"/>
        <v>0</v>
      </c>
      <c r="R764" s="165">
        <f t="shared" ca="1" si="288"/>
        <v>0</v>
      </c>
      <c r="S764" s="165" t="str">
        <f t="shared" ca="1" si="289"/>
        <v/>
      </c>
      <c r="T764" s="168">
        <f t="shared" ca="1" si="294"/>
        <v>0</v>
      </c>
      <c r="U764" s="168">
        <f t="shared" ca="1" si="295"/>
        <v>0</v>
      </c>
      <c r="V764" s="168">
        <f t="shared" ca="1" si="296"/>
        <v>0</v>
      </c>
      <c r="W764" s="168">
        <f t="shared" ca="1" si="297"/>
        <v>0</v>
      </c>
      <c r="X764" s="165">
        <f t="shared" si="290"/>
        <v>32</v>
      </c>
      <c r="Y764" s="165" t="str">
        <f t="shared" ca="1" si="298"/>
        <v>Bridger Alishouse, 2 - 0 1/0/1900</v>
      </c>
      <c r="Z764" s="165" t="str">
        <f t="shared" ca="1" si="299"/>
        <v/>
      </c>
      <c r="AA764" s="225" t="str">
        <f>Season_Summary!$P$1</f>
        <v>2A BB</v>
      </c>
    </row>
    <row r="765" spans="1:27" x14ac:dyDescent="0.2">
      <c r="A765" s="165" t="str">
        <f t="shared" ca="1" si="291"/>
        <v>Landon Keever, 4</v>
      </c>
      <c r="B765" s="165" t="str">
        <f>Roster!$B$1</f>
        <v>Upton</v>
      </c>
      <c r="C765" s="165">
        <f t="shared" ca="1" si="292"/>
        <v>0</v>
      </c>
      <c r="D765" s="175">
        <f t="shared" ca="1" si="293"/>
        <v>0</v>
      </c>
      <c r="E765" s="165">
        <f t="shared" ca="1" si="275"/>
        <v>0</v>
      </c>
      <c r="F765" s="165">
        <f t="shared" ca="1" si="276"/>
        <v>0</v>
      </c>
      <c r="G765" s="165">
        <f t="shared" ca="1" si="277"/>
        <v>0</v>
      </c>
      <c r="H765" s="165">
        <f t="shared" ca="1" si="278"/>
        <v>0</v>
      </c>
      <c r="I765" s="165">
        <f t="shared" ca="1" si="279"/>
        <v>0</v>
      </c>
      <c r="J765" s="165">
        <f t="shared" ca="1" si="280"/>
        <v>0</v>
      </c>
      <c r="K765" s="165">
        <f t="shared" ca="1" si="281"/>
        <v>0</v>
      </c>
      <c r="L765" s="165">
        <f t="shared" ca="1" si="282"/>
        <v>0</v>
      </c>
      <c r="M765" s="165">
        <f t="shared" ca="1" si="283"/>
        <v>0</v>
      </c>
      <c r="N765" s="165">
        <f t="shared" ca="1" si="284"/>
        <v>0</v>
      </c>
      <c r="O765" s="165">
        <f t="shared" ca="1" si="285"/>
        <v>0</v>
      </c>
      <c r="P765" s="165">
        <f t="shared" ca="1" si="286"/>
        <v>0</v>
      </c>
      <c r="Q765" s="165">
        <f t="shared" ca="1" si="287"/>
        <v>0</v>
      </c>
      <c r="R765" s="165">
        <f t="shared" ca="1" si="288"/>
        <v>0</v>
      </c>
      <c r="S765" s="165" t="str">
        <f t="shared" ca="1" si="289"/>
        <v/>
      </c>
      <c r="T765" s="168">
        <f t="shared" ca="1" si="294"/>
        <v>0</v>
      </c>
      <c r="U765" s="168">
        <f t="shared" ca="1" si="295"/>
        <v>0</v>
      </c>
      <c r="V765" s="168">
        <f t="shared" ca="1" si="296"/>
        <v>0</v>
      </c>
      <c r="W765" s="168">
        <f t="shared" ca="1" si="297"/>
        <v>0</v>
      </c>
      <c r="X765" s="165">
        <f t="shared" si="290"/>
        <v>32</v>
      </c>
      <c r="Y765" s="165" t="str">
        <f t="shared" ca="1" si="298"/>
        <v>Landon Keever, 4 - 0 1/0/1900</v>
      </c>
      <c r="Z765" s="165" t="str">
        <f t="shared" ca="1" si="299"/>
        <v/>
      </c>
      <c r="AA765" s="225" t="str">
        <f>Season_Summary!$P$1</f>
        <v>2A BB</v>
      </c>
    </row>
    <row r="766" spans="1:27" x14ac:dyDescent="0.2">
      <c r="A766" s="165" t="str">
        <f t="shared" ca="1" si="291"/>
        <v>DJ Till, 4</v>
      </c>
      <c r="B766" s="165" t="str">
        <f>Roster!$B$1</f>
        <v>Upton</v>
      </c>
      <c r="C766" s="165">
        <f t="shared" ca="1" si="292"/>
        <v>0</v>
      </c>
      <c r="D766" s="175">
        <f t="shared" ca="1" si="293"/>
        <v>0</v>
      </c>
      <c r="E766" s="165">
        <f t="shared" ca="1" si="275"/>
        <v>0</v>
      </c>
      <c r="F766" s="165">
        <f t="shared" ca="1" si="276"/>
        <v>0</v>
      </c>
      <c r="G766" s="165">
        <f t="shared" ca="1" si="277"/>
        <v>0</v>
      </c>
      <c r="H766" s="165">
        <f t="shared" ca="1" si="278"/>
        <v>0</v>
      </c>
      <c r="I766" s="165">
        <f t="shared" ca="1" si="279"/>
        <v>0</v>
      </c>
      <c r="J766" s="165">
        <f t="shared" ca="1" si="280"/>
        <v>0</v>
      </c>
      <c r="K766" s="165">
        <f t="shared" ca="1" si="281"/>
        <v>0</v>
      </c>
      <c r="L766" s="165">
        <f t="shared" ca="1" si="282"/>
        <v>0</v>
      </c>
      <c r="M766" s="165">
        <f t="shared" ca="1" si="283"/>
        <v>0</v>
      </c>
      <c r="N766" s="165">
        <f t="shared" ca="1" si="284"/>
        <v>0</v>
      </c>
      <c r="O766" s="165">
        <f t="shared" ca="1" si="285"/>
        <v>0</v>
      </c>
      <c r="P766" s="165">
        <f t="shared" ca="1" si="286"/>
        <v>0</v>
      </c>
      <c r="Q766" s="165">
        <f t="shared" ca="1" si="287"/>
        <v>0</v>
      </c>
      <c r="R766" s="165">
        <f t="shared" ca="1" si="288"/>
        <v>0</v>
      </c>
      <c r="S766" s="165" t="str">
        <f t="shared" ca="1" si="289"/>
        <v/>
      </c>
      <c r="T766" s="168">
        <f t="shared" ca="1" si="294"/>
        <v>0</v>
      </c>
      <c r="U766" s="168">
        <f t="shared" ca="1" si="295"/>
        <v>0</v>
      </c>
      <c r="V766" s="168">
        <f t="shared" ca="1" si="296"/>
        <v>0</v>
      </c>
      <c r="W766" s="168">
        <f t="shared" ca="1" si="297"/>
        <v>0</v>
      </c>
      <c r="X766" s="165">
        <f t="shared" si="290"/>
        <v>32</v>
      </c>
      <c r="Y766" s="165" t="str">
        <f t="shared" ca="1" si="298"/>
        <v>DJ Till, 4 - 0 1/0/1900</v>
      </c>
      <c r="Z766" s="165" t="str">
        <f t="shared" ca="1" si="299"/>
        <v/>
      </c>
      <c r="AA766" s="225" t="str">
        <f>Season_Summary!$P$1</f>
        <v>2A BB</v>
      </c>
    </row>
    <row r="767" spans="1:27" x14ac:dyDescent="0.2">
      <c r="A767" s="165" t="str">
        <f t="shared" ca="1" si="291"/>
        <v xml:space="preserve">, </v>
      </c>
      <c r="B767" s="165" t="str">
        <f>Roster!$B$1</f>
        <v>Upton</v>
      </c>
      <c r="C767" s="165">
        <f t="shared" ca="1" si="292"/>
        <v>0</v>
      </c>
      <c r="D767" s="175">
        <f t="shared" ca="1" si="293"/>
        <v>0</v>
      </c>
      <c r="E767" s="165">
        <f t="shared" ca="1" si="275"/>
        <v>0</v>
      </c>
      <c r="F767" s="165">
        <f t="shared" ca="1" si="276"/>
        <v>0</v>
      </c>
      <c r="G767" s="165">
        <f t="shared" ca="1" si="277"/>
        <v>0</v>
      </c>
      <c r="H767" s="165">
        <f t="shared" ca="1" si="278"/>
        <v>0</v>
      </c>
      <c r="I767" s="165">
        <f t="shared" ca="1" si="279"/>
        <v>0</v>
      </c>
      <c r="J767" s="165">
        <f t="shared" ca="1" si="280"/>
        <v>0</v>
      </c>
      <c r="K767" s="165">
        <f t="shared" ca="1" si="281"/>
        <v>0</v>
      </c>
      <c r="L767" s="165">
        <f t="shared" ca="1" si="282"/>
        <v>0</v>
      </c>
      <c r="M767" s="165">
        <f t="shared" ca="1" si="283"/>
        <v>0</v>
      </c>
      <c r="N767" s="165">
        <f t="shared" ca="1" si="284"/>
        <v>0</v>
      </c>
      <c r="O767" s="165">
        <f t="shared" ca="1" si="285"/>
        <v>0</v>
      </c>
      <c r="P767" s="165">
        <f t="shared" ca="1" si="286"/>
        <v>0</v>
      </c>
      <c r="Q767" s="165">
        <f t="shared" ca="1" si="287"/>
        <v>0</v>
      </c>
      <c r="R767" s="165">
        <f t="shared" ca="1" si="288"/>
        <v>0</v>
      </c>
      <c r="S767" s="165" t="str">
        <f t="shared" ca="1" si="289"/>
        <v/>
      </c>
      <c r="T767" s="168">
        <f t="shared" ca="1" si="294"/>
        <v>0</v>
      </c>
      <c r="U767" s="168">
        <f t="shared" ca="1" si="295"/>
        <v>0</v>
      </c>
      <c r="V767" s="168">
        <f t="shared" ca="1" si="296"/>
        <v>0</v>
      </c>
      <c r="W767" s="168">
        <f t="shared" ca="1" si="297"/>
        <v>0</v>
      </c>
      <c r="X767" s="165">
        <f t="shared" si="290"/>
        <v>32</v>
      </c>
      <c r="Y767" s="165" t="str">
        <f t="shared" ca="1" si="298"/>
        <v>,  - 0 1/0/1900</v>
      </c>
      <c r="Z767" s="165" t="str">
        <f t="shared" ca="1" si="299"/>
        <v/>
      </c>
      <c r="AA767" s="225" t="str">
        <f>Season_Summary!$P$1</f>
        <v>2A BB</v>
      </c>
    </row>
    <row r="768" spans="1:27" x14ac:dyDescent="0.2">
      <c r="A768" s="165" t="str">
        <f t="shared" ca="1" si="291"/>
        <v xml:space="preserve">, </v>
      </c>
      <c r="B768" s="165" t="str">
        <f>Roster!$B$1</f>
        <v>Upton</v>
      </c>
      <c r="C768" s="165">
        <f t="shared" ca="1" si="292"/>
        <v>0</v>
      </c>
      <c r="D768" s="175">
        <f t="shared" ca="1" si="293"/>
        <v>0</v>
      </c>
      <c r="E768" s="165">
        <f t="shared" ca="1" si="275"/>
        <v>0</v>
      </c>
      <c r="F768" s="165">
        <f t="shared" ca="1" si="276"/>
        <v>0</v>
      </c>
      <c r="G768" s="165">
        <f t="shared" ca="1" si="277"/>
        <v>0</v>
      </c>
      <c r="H768" s="165">
        <f t="shared" ca="1" si="278"/>
        <v>0</v>
      </c>
      <c r="I768" s="165">
        <f t="shared" ca="1" si="279"/>
        <v>0</v>
      </c>
      <c r="J768" s="165">
        <f t="shared" ca="1" si="280"/>
        <v>0</v>
      </c>
      <c r="K768" s="165">
        <f t="shared" ca="1" si="281"/>
        <v>0</v>
      </c>
      <c r="L768" s="165">
        <f t="shared" ca="1" si="282"/>
        <v>0</v>
      </c>
      <c r="M768" s="165">
        <f t="shared" ca="1" si="283"/>
        <v>0</v>
      </c>
      <c r="N768" s="165">
        <f t="shared" ca="1" si="284"/>
        <v>0</v>
      </c>
      <c r="O768" s="165">
        <f t="shared" ca="1" si="285"/>
        <v>0</v>
      </c>
      <c r="P768" s="165">
        <f t="shared" ca="1" si="286"/>
        <v>0</v>
      </c>
      <c r="Q768" s="165">
        <f t="shared" ca="1" si="287"/>
        <v>0</v>
      </c>
      <c r="R768" s="165">
        <f t="shared" ca="1" si="288"/>
        <v>0</v>
      </c>
      <c r="S768" s="165" t="str">
        <f t="shared" ca="1" si="289"/>
        <v/>
      </c>
      <c r="T768" s="168">
        <f t="shared" ca="1" si="294"/>
        <v>0</v>
      </c>
      <c r="U768" s="168">
        <f t="shared" ca="1" si="295"/>
        <v>0</v>
      </c>
      <c r="V768" s="168">
        <f t="shared" ca="1" si="296"/>
        <v>0</v>
      </c>
      <c r="W768" s="168">
        <f t="shared" ca="1" si="297"/>
        <v>0</v>
      </c>
      <c r="X768" s="165">
        <f t="shared" si="290"/>
        <v>32</v>
      </c>
      <c r="Y768" s="165" t="str">
        <f t="shared" ca="1" si="298"/>
        <v>,  - 0 1/0/1900</v>
      </c>
      <c r="Z768" s="165" t="str">
        <f t="shared" ca="1" si="299"/>
        <v/>
      </c>
      <c r="AA768" s="225" t="str">
        <f>Season_Summary!$P$1</f>
        <v>2A BB</v>
      </c>
    </row>
    <row r="769" spans="1:27" x14ac:dyDescent="0.2">
      <c r="A769" s="165" t="str">
        <f t="shared" ca="1" si="291"/>
        <v xml:space="preserve">, </v>
      </c>
      <c r="B769" s="165" t="str">
        <f>Roster!$B$1</f>
        <v>Upton</v>
      </c>
      <c r="C769" s="165">
        <f t="shared" ca="1" si="292"/>
        <v>0</v>
      </c>
      <c r="D769" s="175">
        <f t="shared" ca="1" si="293"/>
        <v>0</v>
      </c>
      <c r="E769" s="165">
        <f t="shared" ca="1" si="275"/>
        <v>0</v>
      </c>
      <c r="F769" s="165">
        <f t="shared" ca="1" si="276"/>
        <v>0</v>
      </c>
      <c r="G769" s="165">
        <f t="shared" ca="1" si="277"/>
        <v>0</v>
      </c>
      <c r="H769" s="165">
        <f t="shared" ca="1" si="278"/>
        <v>0</v>
      </c>
      <c r="I769" s="165">
        <f t="shared" ca="1" si="279"/>
        <v>0</v>
      </c>
      <c r="J769" s="165">
        <f t="shared" ca="1" si="280"/>
        <v>0</v>
      </c>
      <c r="K769" s="165">
        <f t="shared" ca="1" si="281"/>
        <v>0</v>
      </c>
      <c r="L769" s="165">
        <f t="shared" ca="1" si="282"/>
        <v>0</v>
      </c>
      <c r="M769" s="165">
        <f t="shared" ca="1" si="283"/>
        <v>0</v>
      </c>
      <c r="N769" s="165">
        <f t="shared" ca="1" si="284"/>
        <v>0</v>
      </c>
      <c r="O769" s="165">
        <f t="shared" ca="1" si="285"/>
        <v>0</v>
      </c>
      <c r="P769" s="165">
        <f t="shared" ca="1" si="286"/>
        <v>0</v>
      </c>
      <c r="Q769" s="165">
        <f t="shared" ca="1" si="287"/>
        <v>0</v>
      </c>
      <c r="R769" s="165">
        <f t="shared" ca="1" si="288"/>
        <v>0</v>
      </c>
      <c r="S769" s="165" t="str">
        <f t="shared" ca="1" si="289"/>
        <v/>
      </c>
      <c r="T769" s="168">
        <f t="shared" ca="1" si="294"/>
        <v>0</v>
      </c>
      <c r="U769" s="168">
        <f t="shared" ca="1" si="295"/>
        <v>0</v>
      </c>
      <c r="V769" s="168">
        <f t="shared" ca="1" si="296"/>
        <v>0</v>
      </c>
      <c r="W769" s="168">
        <f t="shared" ca="1" si="297"/>
        <v>0</v>
      </c>
      <c r="X769" s="165">
        <f t="shared" si="290"/>
        <v>32</v>
      </c>
      <c r="Y769" s="165" t="str">
        <f t="shared" ca="1" si="298"/>
        <v>,  - 0 1/0/1900</v>
      </c>
      <c r="Z769" s="165" t="str">
        <f t="shared" ca="1" si="299"/>
        <v/>
      </c>
      <c r="AA769" s="225" t="str">
        <f>Season_Summary!$P$1</f>
        <v>2A BB</v>
      </c>
    </row>
    <row r="770" spans="1:27" x14ac:dyDescent="0.2">
      <c r="A770" s="165" t="str">
        <f t="shared" ca="1" si="291"/>
        <v xml:space="preserve">, </v>
      </c>
      <c r="B770" s="165" t="str">
        <f>Roster!$B$1</f>
        <v>Upton</v>
      </c>
      <c r="C770" s="165">
        <f t="shared" ca="1" si="292"/>
        <v>0</v>
      </c>
      <c r="D770" s="175">
        <f t="shared" ca="1" si="293"/>
        <v>0</v>
      </c>
      <c r="E770" s="165">
        <f t="shared" ca="1" si="275"/>
        <v>0</v>
      </c>
      <c r="F770" s="165">
        <f t="shared" ca="1" si="276"/>
        <v>0</v>
      </c>
      <c r="G770" s="165">
        <f t="shared" ca="1" si="277"/>
        <v>0</v>
      </c>
      <c r="H770" s="165">
        <f t="shared" ca="1" si="278"/>
        <v>0</v>
      </c>
      <c r="I770" s="165">
        <f t="shared" ca="1" si="279"/>
        <v>0</v>
      </c>
      <c r="J770" s="165">
        <f t="shared" ca="1" si="280"/>
        <v>0</v>
      </c>
      <c r="K770" s="165">
        <f t="shared" ca="1" si="281"/>
        <v>0</v>
      </c>
      <c r="L770" s="165">
        <f t="shared" ca="1" si="282"/>
        <v>0</v>
      </c>
      <c r="M770" s="165">
        <f t="shared" ca="1" si="283"/>
        <v>0</v>
      </c>
      <c r="N770" s="165">
        <f t="shared" ca="1" si="284"/>
        <v>0</v>
      </c>
      <c r="O770" s="165">
        <f t="shared" ca="1" si="285"/>
        <v>0</v>
      </c>
      <c r="P770" s="165">
        <f t="shared" ca="1" si="286"/>
        <v>0</v>
      </c>
      <c r="Q770" s="165">
        <f t="shared" ca="1" si="287"/>
        <v>0</v>
      </c>
      <c r="R770" s="165">
        <f t="shared" ca="1" si="288"/>
        <v>0</v>
      </c>
      <c r="S770" s="165" t="str">
        <f t="shared" ca="1" si="289"/>
        <v/>
      </c>
      <c r="T770" s="168">
        <f t="shared" ca="1" si="294"/>
        <v>0</v>
      </c>
      <c r="U770" s="168">
        <f t="shared" ca="1" si="295"/>
        <v>0</v>
      </c>
      <c r="V770" s="168">
        <f t="shared" ca="1" si="296"/>
        <v>0</v>
      </c>
      <c r="W770" s="168">
        <f t="shared" ca="1" si="297"/>
        <v>0</v>
      </c>
      <c r="X770" s="165">
        <f t="shared" si="290"/>
        <v>32</v>
      </c>
      <c r="Y770" s="165" t="str">
        <f t="shared" ca="1" si="298"/>
        <v>,  - 0 1/0/1900</v>
      </c>
      <c r="Z770" s="165" t="str">
        <f t="shared" ca="1" si="299"/>
        <v/>
      </c>
      <c r="AA770" s="225" t="str">
        <f>Season_Summary!$P$1</f>
        <v>2A BB</v>
      </c>
    </row>
    <row r="771" spans="1:27" x14ac:dyDescent="0.2">
      <c r="A771" s="165" t="str">
        <f t="shared" ca="1" si="291"/>
        <v xml:space="preserve">, </v>
      </c>
      <c r="B771" s="165" t="str">
        <f>Roster!$B$1</f>
        <v>Upton</v>
      </c>
      <c r="C771" s="165">
        <f t="shared" ca="1" si="292"/>
        <v>0</v>
      </c>
      <c r="D771" s="175">
        <f t="shared" ca="1" si="293"/>
        <v>0</v>
      </c>
      <c r="E771" s="165">
        <f t="shared" ca="1" si="275"/>
        <v>0</v>
      </c>
      <c r="F771" s="165">
        <f t="shared" ca="1" si="276"/>
        <v>0</v>
      </c>
      <c r="G771" s="165">
        <f t="shared" ca="1" si="277"/>
        <v>0</v>
      </c>
      <c r="H771" s="165">
        <f t="shared" ca="1" si="278"/>
        <v>0</v>
      </c>
      <c r="I771" s="165">
        <f t="shared" ca="1" si="279"/>
        <v>0</v>
      </c>
      <c r="J771" s="165">
        <f t="shared" ca="1" si="280"/>
        <v>0</v>
      </c>
      <c r="K771" s="165">
        <f t="shared" ca="1" si="281"/>
        <v>0</v>
      </c>
      <c r="L771" s="165">
        <f t="shared" ca="1" si="282"/>
        <v>0</v>
      </c>
      <c r="M771" s="165">
        <f t="shared" ca="1" si="283"/>
        <v>0</v>
      </c>
      <c r="N771" s="165">
        <f t="shared" ca="1" si="284"/>
        <v>0</v>
      </c>
      <c r="O771" s="165">
        <f t="shared" ca="1" si="285"/>
        <v>0</v>
      </c>
      <c r="P771" s="165">
        <f t="shared" ca="1" si="286"/>
        <v>0</v>
      </c>
      <c r="Q771" s="165">
        <f t="shared" ca="1" si="287"/>
        <v>0</v>
      </c>
      <c r="R771" s="165">
        <f t="shared" ca="1" si="288"/>
        <v>0</v>
      </c>
      <c r="S771" s="165" t="str">
        <f t="shared" ca="1" si="289"/>
        <v/>
      </c>
      <c r="T771" s="168">
        <f t="shared" ca="1" si="294"/>
        <v>0</v>
      </c>
      <c r="U771" s="168">
        <f t="shared" ca="1" si="295"/>
        <v>0</v>
      </c>
      <c r="V771" s="168">
        <f t="shared" ca="1" si="296"/>
        <v>0</v>
      </c>
      <c r="W771" s="168">
        <f t="shared" ca="1" si="297"/>
        <v>0</v>
      </c>
      <c r="X771" s="165">
        <f t="shared" si="290"/>
        <v>32</v>
      </c>
      <c r="Y771" s="165" t="str">
        <f t="shared" ca="1" si="298"/>
        <v>,  - 0 1/0/1900</v>
      </c>
      <c r="Z771" s="165" t="str">
        <f t="shared" ca="1" si="299"/>
        <v/>
      </c>
      <c r="AA771" s="225" t="str">
        <f>Season_Summary!$P$1</f>
        <v>2A BB</v>
      </c>
    </row>
    <row r="772" spans="1:27" x14ac:dyDescent="0.2">
      <c r="A772" s="165" t="str">
        <f t="shared" ca="1" si="291"/>
        <v xml:space="preserve">, </v>
      </c>
      <c r="B772" s="165" t="str">
        <f>Roster!$B$1</f>
        <v>Upton</v>
      </c>
      <c r="C772" s="165">
        <f t="shared" ca="1" si="292"/>
        <v>0</v>
      </c>
      <c r="D772" s="175">
        <f t="shared" ca="1" si="293"/>
        <v>0</v>
      </c>
      <c r="E772" s="165">
        <f t="shared" ca="1" si="275"/>
        <v>0</v>
      </c>
      <c r="F772" s="165">
        <f t="shared" ca="1" si="276"/>
        <v>0</v>
      </c>
      <c r="G772" s="165">
        <f t="shared" ca="1" si="277"/>
        <v>0</v>
      </c>
      <c r="H772" s="165">
        <f t="shared" ca="1" si="278"/>
        <v>0</v>
      </c>
      <c r="I772" s="165">
        <f t="shared" ca="1" si="279"/>
        <v>0</v>
      </c>
      <c r="J772" s="165">
        <f t="shared" ca="1" si="280"/>
        <v>0</v>
      </c>
      <c r="K772" s="165">
        <f t="shared" ca="1" si="281"/>
        <v>0</v>
      </c>
      <c r="L772" s="165">
        <f t="shared" ca="1" si="282"/>
        <v>0</v>
      </c>
      <c r="M772" s="165">
        <f t="shared" ca="1" si="283"/>
        <v>0</v>
      </c>
      <c r="N772" s="165">
        <f t="shared" ca="1" si="284"/>
        <v>0</v>
      </c>
      <c r="O772" s="165">
        <f t="shared" ca="1" si="285"/>
        <v>0</v>
      </c>
      <c r="P772" s="165">
        <f t="shared" ca="1" si="286"/>
        <v>0</v>
      </c>
      <c r="Q772" s="165">
        <f t="shared" ca="1" si="287"/>
        <v>0</v>
      </c>
      <c r="R772" s="165">
        <f t="shared" ca="1" si="288"/>
        <v>0</v>
      </c>
      <c r="S772" s="165" t="str">
        <f t="shared" ca="1" si="289"/>
        <v/>
      </c>
      <c r="T772" s="168">
        <f t="shared" ca="1" si="294"/>
        <v>0</v>
      </c>
      <c r="U772" s="168">
        <f t="shared" ca="1" si="295"/>
        <v>0</v>
      </c>
      <c r="V772" s="168">
        <f t="shared" ca="1" si="296"/>
        <v>0</v>
      </c>
      <c r="W772" s="168">
        <f t="shared" ca="1" si="297"/>
        <v>0</v>
      </c>
      <c r="X772" s="165">
        <f t="shared" si="290"/>
        <v>32</v>
      </c>
      <c r="Y772" s="165" t="str">
        <f t="shared" ca="1" si="298"/>
        <v>,  - 0 1/0/1900</v>
      </c>
      <c r="Z772" s="165" t="str">
        <f t="shared" ca="1" si="299"/>
        <v/>
      </c>
      <c r="AA772" s="225" t="str">
        <f>Season_Summary!$P$1</f>
        <v>2A BB</v>
      </c>
    </row>
    <row r="773" spans="1:27" x14ac:dyDescent="0.2">
      <c r="A773" s="165" t="str">
        <f t="shared" ca="1" si="291"/>
        <v xml:space="preserve">, </v>
      </c>
      <c r="B773" s="165" t="str">
        <f>Roster!$B$1</f>
        <v>Upton</v>
      </c>
      <c r="C773" s="165">
        <f t="shared" ca="1" si="292"/>
        <v>0</v>
      </c>
      <c r="D773" s="175">
        <f t="shared" ca="1" si="293"/>
        <v>0</v>
      </c>
      <c r="E773" s="165">
        <f t="shared" ca="1" si="275"/>
        <v>0</v>
      </c>
      <c r="F773" s="165">
        <f t="shared" ca="1" si="276"/>
        <v>0</v>
      </c>
      <c r="G773" s="165">
        <f t="shared" ca="1" si="277"/>
        <v>0</v>
      </c>
      <c r="H773" s="165">
        <f t="shared" ca="1" si="278"/>
        <v>0</v>
      </c>
      <c r="I773" s="165">
        <f t="shared" ca="1" si="279"/>
        <v>0</v>
      </c>
      <c r="J773" s="165">
        <f t="shared" ca="1" si="280"/>
        <v>0</v>
      </c>
      <c r="K773" s="165">
        <f t="shared" ca="1" si="281"/>
        <v>0</v>
      </c>
      <c r="L773" s="165">
        <f t="shared" ca="1" si="282"/>
        <v>0</v>
      </c>
      <c r="M773" s="165">
        <f t="shared" ca="1" si="283"/>
        <v>0</v>
      </c>
      <c r="N773" s="165">
        <f t="shared" ca="1" si="284"/>
        <v>0</v>
      </c>
      <c r="O773" s="165">
        <f t="shared" ca="1" si="285"/>
        <v>0</v>
      </c>
      <c r="P773" s="165">
        <f t="shared" ca="1" si="286"/>
        <v>0</v>
      </c>
      <c r="Q773" s="165">
        <f t="shared" ca="1" si="287"/>
        <v>0</v>
      </c>
      <c r="R773" s="165">
        <f t="shared" ca="1" si="288"/>
        <v>0</v>
      </c>
      <c r="S773" s="165" t="str">
        <f t="shared" ca="1" si="289"/>
        <v/>
      </c>
      <c r="T773" s="168">
        <f t="shared" ca="1" si="294"/>
        <v>0</v>
      </c>
      <c r="U773" s="168">
        <f t="shared" ca="1" si="295"/>
        <v>0</v>
      </c>
      <c r="V773" s="168">
        <f t="shared" ca="1" si="296"/>
        <v>0</v>
      </c>
      <c r="W773" s="168">
        <f t="shared" ca="1" si="297"/>
        <v>0</v>
      </c>
      <c r="X773" s="165">
        <f t="shared" si="290"/>
        <v>32</v>
      </c>
      <c r="Y773" s="165" t="str">
        <f t="shared" ca="1" si="298"/>
        <v>,  - 0 1/0/1900</v>
      </c>
      <c r="Z773" s="165" t="str">
        <f t="shared" ca="1" si="299"/>
        <v/>
      </c>
      <c r="AA773" s="225" t="str">
        <f>Season_Summary!$P$1</f>
        <v>2A BB</v>
      </c>
    </row>
    <row r="774" spans="1:27" x14ac:dyDescent="0.2">
      <c r="A774" s="165" t="str">
        <f t="shared" ca="1" si="291"/>
        <v xml:space="preserve">Team, </v>
      </c>
      <c r="B774" s="165" t="str">
        <f>Roster!$B$1</f>
        <v>Upton</v>
      </c>
      <c r="C774" s="165">
        <f t="shared" ca="1" si="292"/>
        <v>0</v>
      </c>
      <c r="D774" s="175">
        <f t="shared" ca="1" si="293"/>
        <v>0</v>
      </c>
      <c r="E774" s="165">
        <f t="shared" ca="1" si="275"/>
        <v>0</v>
      </c>
      <c r="F774" s="165">
        <f t="shared" ca="1" si="276"/>
        <v>0</v>
      </c>
      <c r="G774" s="165">
        <f t="shared" ca="1" si="277"/>
        <v>0</v>
      </c>
      <c r="H774" s="165">
        <f t="shared" ca="1" si="278"/>
        <v>0</v>
      </c>
      <c r="I774" s="165">
        <f t="shared" ca="1" si="279"/>
        <v>0</v>
      </c>
      <c r="J774" s="165">
        <f t="shared" ca="1" si="280"/>
        <v>0</v>
      </c>
      <c r="K774" s="165">
        <f t="shared" ca="1" si="281"/>
        <v>0</v>
      </c>
      <c r="L774" s="165">
        <f t="shared" ca="1" si="282"/>
        <v>0</v>
      </c>
      <c r="M774" s="165">
        <f t="shared" ca="1" si="283"/>
        <v>0</v>
      </c>
      <c r="N774" s="165">
        <f t="shared" ca="1" si="284"/>
        <v>0</v>
      </c>
      <c r="O774" s="165">
        <f t="shared" ca="1" si="285"/>
        <v>0</v>
      </c>
      <c r="P774" s="165">
        <f t="shared" ca="1" si="286"/>
        <v>0</v>
      </c>
      <c r="Q774" s="165">
        <f t="shared" ca="1" si="287"/>
        <v>0</v>
      </c>
      <c r="R774" s="165">
        <f t="shared" ca="1" si="288"/>
        <v>0</v>
      </c>
      <c r="S774" s="165" t="str">
        <f t="shared" ca="1" si="289"/>
        <v/>
      </c>
      <c r="T774" s="168">
        <f t="shared" ca="1" si="294"/>
        <v>0</v>
      </c>
      <c r="U774" s="168">
        <f t="shared" ca="1" si="295"/>
        <v>0</v>
      </c>
      <c r="V774" s="168">
        <f t="shared" ca="1" si="296"/>
        <v>0</v>
      </c>
      <c r="W774" s="168">
        <f t="shared" ca="1" si="297"/>
        <v>0</v>
      </c>
      <c r="X774" s="165">
        <f t="shared" si="290"/>
        <v>32</v>
      </c>
      <c r="Y774" s="165" t="str">
        <f t="shared" ca="1" si="298"/>
        <v>Team,  - 0 1/0/1900</v>
      </c>
      <c r="Z774" s="165" t="str">
        <f t="shared" ca="1" si="299"/>
        <v/>
      </c>
      <c r="AA774" s="225" t="str">
        <f>Season_Summary!$P$1</f>
        <v>2A BB</v>
      </c>
    </row>
    <row r="775" spans="1:27" x14ac:dyDescent="0.2">
      <c r="A775" s="165" t="str">
        <f t="shared" ca="1" si="291"/>
        <v>Payton Watt, 24</v>
      </c>
      <c r="B775" s="165" t="str">
        <f>Roster!$B$1</f>
        <v>Upton</v>
      </c>
      <c r="C775" s="165">
        <f t="shared" ca="1" si="292"/>
        <v>0</v>
      </c>
      <c r="D775" s="175">
        <f t="shared" ca="1" si="293"/>
        <v>0</v>
      </c>
      <c r="E775" s="165">
        <f t="shared" ref="E775:E838" ca="1" si="300">INDIRECT("'game1 ("&amp;$X775&amp;")'!"&amp;ADDRESS(ROW(A$7)+MOD(ROW(A775)-7,24),COLUMN(C775)))</f>
        <v>0</v>
      </c>
      <c r="F775" s="165">
        <f t="shared" ref="F775:F838" ca="1" si="301">INDIRECT("'game1 ("&amp;$X775&amp;")'!"&amp;ADDRESS(ROW(B$7)+MOD(ROW(B775)-7,24),COLUMN(D775)))</f>
        <v>0</v>
      </c>
      <c r="G775" s="165">
        <f t="shared" ref="G775:G838" ca="1" si="302">INDIRECT("'game1 ("&amp;$X775&amp;")'!"&amp;ADDRESS(ROW(C$7)+MOD(ROW(C775)-7,24),COLUMN(E775)))</f>
        <v>0</v>
      </c>
      <c r="H775" s="165">
        <f t="shared" ref="H775:H838" ca="1" si="303">INDIRECT("'game1 ("&amp;$X775&amp;")'!"&amp;ADDRESS(ROW(D$7)+MOD(ROW(D775)-7,24),COLUMN(F775)))</f>
        <v>0</v>
      </c>
      <c r="I775" s="165">
        <f t="shared" ref="I775:I838" ca="1" si="304">INDIRECT("'game1 ("&amp;$X775&amp;")'!"&amp;ADDRESS(ROW(E$7)+MOD(ROW(E775)-7,24),COLUMN(G775)))</f>
        <v>0</v>
      </c>
      <c r="J775" s="165">
        <f t="shared" ref="J775:J838" ca="1" si="305">INDIRECT("'game1 ("&amp;$X775&amp;")'!"&amp;ADDRESS(ROW(F$7)+MOD(ROW(F775)-7,24),COLUMN(H775)))</f>
        <v>0</v>
      </c>
      <c r="K775" s="165">
        <f t="shared" ref="K775:K838" ca="1" si="306">INDIRECT("'game1 ("&amp;$X775&amp;")'!"&amp;ADDRESS(ROW(G$7)+MOD(ROW(G775)-7,24),COLUMN(I775)))</f>
        <v>0</v>
      </c>
      <c r="L775" s="165">
        <f t="shared" ref="L775:L838" ca="1" si="307">INDIRECT("'game1 ("&amp;$X775&amp;")'!"&amp;ADDRESS(ROW(H$7)+MOD(ROW(H775)-7,24),COLUMN(J775)))</f>
        <v>0</v>
      </c>
      <c r="M775" s="165">
        <f t="shared" ref="M775:M838" ca="1" si="308">INDIRECT("'game1 ("&amp;$X775&amp;")'!"&amp;ADDRESS(ROW(I$7)+MOD(ROW(I775)-7,24),COLUMN(K775)))</f>
        <v>0</v>
      </c>
      <c r="N775" s="165">
        <f t="shared" ref="N775:N838" ca="1" si="309">INDIRECT("'game1 ("&amp;$X775&amp;")'!"&amp;ADDRESS(ROW(J$7)+MOD(ROW(J775)-7,24),COLUMN(L775)))</f>
        <v>0</v>
      </c>
      <c r="O775" s="165">
        <f t="shared" ref="O775:O838" ca="1" si="310">INDIRECT("'game1 ("&amp;$X775&amp;")'!"&amp;ADDRESS(ROW(K$7)+MOD(ROW(K775)-7,24),COLUMN(M775)))</f>
        <v>0</v>
      </c>
      <c r="P775" s="165">
        <f t="shared" ref="P775:P838" ca="1" si="311">INDIRECT("'game1 ("&amp;$X775&amp;")'!"&amp;ADDRESS(ROW(L$7)+MOD(ROW(L775)-7,24),COLUMN(N775)))</f>
        <v>0</v>
      </c>
      <c r="Q775" s="165">
        <f t="shared" ref="Q775:Q838" ca="1" si="312">INDIRECT("'game1 ("&amp;$X775&amp;")'!"&amp;ADDRESS(ROW(M$7)+MOD(ROW(M775)-7,24),COLUMN(O775)))</f>
        <v>0</v>
      </c>
      <c r="R775" s="165">
        <f t="shared" ref="R775:R838" ca="1" si="313">INDIRECT("'game1 ("&amp;$X775&amp;")'!"&amp;ADDRESS(ROW(N$7)+MOD(ROW(N775)-7,24),COLUMN(P775)))</f>
        <v>0</v>
      </c>
      <c r="S775" s="165" t="str">
        <f t="shared" ref="S775:S838" ca="1" si="314">INDIRECT("'game1 ("&amp;$X775&amp;")'!"&amp;ADDRESS(ROW(O$7)+MOD(ROW(O775)-7,24),COLUMN(Q775)))</f>
        <v/>
      </c>
      <c r="T775" s="168">
        <f t="shared" ca="1" si="294"/>
        <v>0</v>
      </c>
      <c r="U775" s="168">
        <f t="shared" ca="1" si="295"/>
        <v>0</v>
      </c>
      <c r="V775" s="168">
        <f t="shared" ca="1" si="296"/>
        <v>0</v>
      </c>
      <c r="W775" s="168">
        <f t="shared" ca="1" si="297"/>
        <v>0</v>
      </c>
      <c r="X775" s="165">
        <f t="shared" ref="X775:X838" si="315">INT((ROW(A775)-7)/24)+1</f>
        <v>33</v>
      </c>
      <c r="Y775" s="165" t="str">
        <f t="shared" ca="1" si="298"/>
        <v>Payton Watt, 24 - 0 1/0/1900</v>
      </c>
      <c r="Z775" s="165" t="str">
        <f t="shared" ca="1" si="299"/>
        <v/>
      </c>
      <c r="AA775" s="225" t="str">
        <f>Season_Summary!$P$1</f>
        <v>2A BB</v>
      </c>
    </row>
    <row r="776" spans="1:27" x14ac:dyDescent="0.2">
      <c r="A776" s="165" t="str">
        <f t="shared" ref="A776:A839" ca="1" si="316">CONCATENATE(INDIRECT("Roster!B"&amp;ROW(A$7)+MOD(ROW(A776)-7,24)),", ",INDIRECT("Roster!a"&amp;ROW(A$7)+MOD(ROW(A776)-7,24)))</f>
        <v>Dillon Barritt, 20</v>
      </c>
      <c r="B776" s="165" t="str">
        <f>Roster!$B$1</f>
        <v>Upton</v>
      </c>
      <c r="C776" s="165">
        <f t="shared" ref="C776:C839" ca="1" si="317">INDIRECT("'game1 ("&amp;$X776&amp;")'!$C$2")</f>
        <v>0</v>
      </c>
      <c r="D776" s="175">
        <f t="shared" ref="D776:D839" ca="1" si="318">INDIRECT("'game1 ("&amp;$X776&amp;")'!$k$2")</f>
        <v>0</v>
      </c>
      <c r="E776" s="165">
        <f t="shared" ca="1" si="300"/>
        <v>0</v>
      </c>
      <c r="F776" s="165">
        <f t="shared" ca="1" si="301"/>
        <v>0</v>
      </c>
      <c r="G776" s="165">
        <f t="shared" ca="1" si="302"/>
        <v>0</v>
      </c>
      <c r="H776" s="165">
        <f t="shared" ca="1" si="303"/>
        <v>0</v>
      </c>
      <c r="I776" s="165">
        <f t="shared" ca="1" si="304"/>
        <v>0</v>
      </c>
      <c r="J776" s="165">
        <f t="shared" ca="1" si="305"/>
        <v>0</v>
      </c>
      <c r="K776" s="165">
        <f t="shared" ca="1" si="306"/>
        <v>0</v>
      </c>
      <c r="L776" s="165">
        <f t="shared" ca="1" si="307"/>
        <v>0</v>
      </c>
      <c r="M776" s="165">
        <f t="shared" ca="1" si="308"/>
        <v>0</v>
      </c>
      <c r="N776" s="165">
        <f t="shared" ca="1" si="309"/>
        <v>0</v>
      </c>
      <c r="O776" s="165">
        <f t="shared" ca="1" si="310"/>
        <v>0</v>
      </c>
      <c r="P776" s="165">
        <f t="shared" ca="1" si="311"/>
        <v>0</v>
      </c>
      <c r="Q776" s="165">
        <f t="shared" ca="1" si="312"/>
        <v>0</v>
      </c>
      <c r="R776" s="165">
        <f t="shared" ca="1" si="313"/>
        <v>0</v>
      </c>
      <c r="S776" s="165" t="str">
        <f t="shared" ca="1" si="314"/>
        <v/>
      </c>
      <c r="T776" s="168">
        <f t="shared" ref="T776:T839" ca="1" si="319">IF(G776&lt;$D$2,0,INDIRECT("'game1 ("&amp;$X776&amp;")'!"&amp;ADDRESS(ROW(M$7)+MOD(ROW(M776)-7,24),COLUMN(R776))))</f>
        <v>0</v>
      </c>
      <c r="U776" s="168">
        <f t="shared" ref="U776:U839" ca="1" si="320">IF(I776&lt;$D$2,0,INDIRECT("'game1 ("&amp;$X776&amp;")'!"&amp;ADDRESS(ROW(N$7)+MOD(ROW(N776)-7,24),COLUMN(S776))))</f>
        <v>0</v>
      </c>
      <c r="V776" s="168">
        <f t="shared" ref="V776:V839" ca="1" si="321">IF(K776&lt;$D$2,0,INDIRECT("'game1 ("&amp;$X776&amp;")'!"&amp;ADDRESS(ROW(O$7)+MOD(ROW(O776)-7,24),COLUMN(T776))))</f>
        <v>0</v>
      </c>
      <c r="W776" s="168">
        <f t="shared" ref="W776:W839" ca="1" si="322">IF(G776+I776&lt;$D$2,0,INDIRECT("'game1 ("&amp;$X776&amp;")'!"&amp;ADDRESS(ROW(O$7)+MOD(ROW(O776)-7,24),COLUMN(U776))))</f>
        <v>0</v>
      </c>
      <c r="X776" s="165">
        <f t="shared" si="315"/>
        <v>33</v>
      </c>
      <c r="Y776" s="165" t="str">
        <f t="shared" ref="Y776:Y839" ca="1" si="323">CONCATENATE(A776," - ",C776," ",MONTH(D776),"/",DAY(D776),"/",YEAR(D776))</f>
        <v>Dillon Barritt, 20 - 0 1/0/1900</v>
      </c>
      <c r="Z776" s="165" t="str">
        <f t="shared" ref="Z776:Z839" ca="1" si="324">IFERROR(INDIRECT("'game1 ("&amp;$X776&amp;")'!$a$2"),"")</f>
        <v/>
      </c>
      <c r="AA776" s="225" t="str">
        <f>Season_Summary!$P$1</f>
        <v>2A BB</v>
      </c>
    </row>
    <row r="777" spans="1:27" x14ac:dyDescent="0.2">
      <c r="A777" s="165" t="str">
        <f t="shared" ca="1" si="316"/>
        <v>Dawson Butts, 14</v>
      </c>
      <c r="B777" s="165" t="str">
        <f>Roster!$B$1</f>
        <v>Upton</v>
      </c>
      <c r="C777" s="165">
        <f t="shared" ca="1" si="317"/>
        <v>0</v>
      </c>
      <c r="D777" s="175">
        <f t="shared" ca="1" si="318"/>
        <v>0</v>
      </c>
      <c r="E777" s="165">
        <f t="shared" ca="1" si="300"/>
        <v>0</v>
      </c>
      <c r="F777" s="165">
        <f t="shared" ca="1" si="301"/>
        <v>0</v>
      </c>
      <c r="G777" s="165">
        <f t="shared" ca="1" si="302"/>
        <v>0</v>
      </c>
      <c r="H777" s="165">
        <f t="shared" ca="1" si="303"/>
        <v>0</v>
      </c>
      <c r="I777" s="165">
        <f t="shared" ca="1" si="304"/>
        <v>0</v>
      </c>
      <c r="J777" s="165">
        <f t="shared" ca="1" si="305"/>
        <v>0</v>
      </c>
      <c r="K777" s="165">
        <f t="shared" ca="1" si="306"/>
        <v>0</v>
      </c>
      <c r="L777" s="165">
        <f t="shared" ca="1" si="307"/>
        <v>0</v>
      </c>
      <c r="M777" s="165">
        <f t="shared" ca="1" si="308"/>
        <v>0</v>
      </c>
      <c r="N777" s="165">
        <f t="shared" ca="1" si="309"/>
        <v>0</v>
      </c>
      <c r="O777" s="165">
        <f t="shared" ca="1" si="310"/>
        <v>0</v>
      </c>
      <c r="P777" s="165">
        <f t="shared" ca="1" si="311"/>
        <v>0</v>
      </c>
      <c r="Q777" s="165">
        <f t="shared" ca="1" si="312"/>
        <v>0</v>
      </c>
      <c r="R777" s="165">
        <f t="shared" ca="1" si="313"/>
        <v>0</v>
      </c>
      <c r="S777" s="165" t="str">
        <f t="shared" ca="1" si="314"/>
        <v/>
      </c>
      <c r="T777" s="168">
        <f t="shared" ca="1" si="319"/>
        <v>0</v>
      </c>
      <c r="U777" s="168">
        <f t="shared" ca="1" si="320"/>
        <v>0</v>
      </c>
      <c r="V777" s="168">
        <f t="shared" ca="1" si="321"/>
        <v>0</v>
      </c>
      <c r="W777" s="168">
        <f t="shared" ca="1" si="322"/>
        <v>0</v>
      </c>
      <c r="X777" s="165">
        <f t="shared" si="315"/>
        <v>33</v>
      </c>
      <c r="Y777" s="165" t="str">
        <f t="shared" ca="1" si="323"/>
        <v>Dawson Butts, 14 - 0 1/0/1900</v>
      </c>
      <c r="Z777" s="165" t="str">
        <f t="shared" ca="1" si="324"/>
        <v/>
      </c>
      <c r="AA777" s="225" t="str">
        <f>Season_Summary!$P$1</f>
        <v>2A BB</v>
      </c>
    </row>
    <row r="778" spans="1:27" x14ac:dyDescent="0.2">
      <c r="A778" s="165" t="str">
        <f t="shared" ca="1" si="316"/>
        <v>Jayden Caylor, 12</v>
      </c>
      <c r="B778" s="165" t="str">
        <f>Roster!$B$1</f>
        <v>Upton</v>
      </c>
      <c r="C778" s="165">
        <f t="shared" ca="1" si="317"/>
        <v>0</v>
      </c>
      <c r="D778" s="175">
        <f t="shared" ca="1" si="318"/>
        <v>0</v>
      </c>
      <c r="E778" s="165">
        <f t="shared" ca="1" si="300"/>
        <v>0</v>
      </c>
      <c r="F778" s="165">
        <f t="shared" ca="1" si="301"/>
        <v>0</v>
      </c>
      <c r="G778" s="165">
        <f t="shared" ca="1" si="302"/>
        <v>0</v>
      </c>
      <c r="H778" s="165">
        <f t="shared" ca="1" si="303"/>
        <v>0</v>
      </c>
      <c r="I778" s="165">
        <f t="shared" ca="1" si="304"/>
        <v>0</v>
      </c>
      <c r="J778" s="165">
        <f t="shared" ca="1" si="305"/>
        <v>0</v>
      </c>
      <c r="K778" s="165">
        <f t="shared" ca="1" si="306"/>
        <v>0</v>
      </c>
      <c r="L778" s="165">
        <f t="shared" ca="1" si="307"/>
        <v>0</v>
      </c>
      <c r="M778" s="165">
        <f t="shared" ca="1" si="308"/>
        <v>0</v>
      </c>
      <c r="N778" s="165">
        <f t="shared" ca="1" si="309"/>
        <v>0</v>
      </c>
      <c r="O778" s="165">
        <f t="shared" ca="1" si="310"/>
        <v>0</v>
      </c>
      <c r="P778" s="165">
        <f t="shared" ca="1" si="311"/>
        <v>0</v>
      </c>
      <c r="Q778" s="165">
        <f t="shared" ca="1" si="312"/>
        <v>0</v>
      </c>
      <c r="R778" s="165">
        <f t="shared" ca="1" si="313"/>
        <v>0</v>
      </c>
      <c r="S778" s="165" t="str">
        <f t="shared" ca="1" si="314"/>
        <v/>
      </c>
      <c r="T778" s="168">
        <f t="shared" ca="1" si="319"/>
        <v>0</v>
      </c>
      <c r="U778" s="168">
        <f t="shared" ca="1" si="320"/>
        <v>0</v>
      </c>
      <c r="V778" s="168">
        <f t="shared" ca="1" si="321"/>
        <v>0</v>
      </c>
      <c r="W778" s="168">
        <f t="shared" ca="1" si="322"/>
        <v>0</v>
      </c>
      <c r="X778" s="165">
        <f t="shared" si="315"/>
        <v>33</v>
      </c>
      <c r="Y778" s="165" t="str">
        <f t="shared" ca="1" si="323"/>
        <v>Jayden Caylor, 12 - 0 1/0/1900</v>
      </c>
      <c r="Z778" s="165" t="str">
        <f t="shared" ca="1" si="324"/>
        <v/>
      </c>
      <c r="AA778" s="225" t="str">
        <f>Season_Summary!$P$1</f>
        <v>2A BB</v>
      </c>
    </row>
    <row r="779" spans="1:27" x14ac:dyDescent="0.2">
      <c r="A779" s="165" t="str">
        <f t="shared" ca="1" si="316"/>
        <v>Clayton Louderback, 23</v>
      </c>
      <c r="B779" s="165" t="str">
        <f>Roster!$B$1</f>
        <v>Upton</v>
      </c>
      <c r="C779" s="165">
        <f t="shared" ca="1" si="317"/>
        <v>0</v>
      </c>
      <c r="D779" s="175">
        <f t="shared" ca="1" si="318"/>
        <v>0</v>
      </c>
      <c r="E779" s="165">
        <f t="shared" ca="1" si="300"/>
        <v>0</v>
      </c>
      <c r="F779" s="165">
        <f t="shared" ca="1" si="301"/>
        <v>0</v>
      </c>
      <c r="G779" s="165">
        <f t="shared" ca="1" si="302"/>
        <v>0</v>
      </c>
      <c r="H779" s="165">
        <f t="shared" ca="1" si="303"/>
        <v>0</v>
      </c>
      <c r="I779" s="165">
        <f t="shared" ca="1" si="304"/>
        <v>0</v>
      </c>
      <c r="J779" s="165">
        <f t="shared" ca="1" si="305"/>
        <v>0</v>
      </c>
      <c r="K779" s="165">
        <f t="shared" ca="1" si="306"/>
        <v>0</v>
      </c>
      <c r="L779" s="165">
        <f t="shared" ca="1" si="307"/>
        <v>0</v>
      </c>
      <c r="M779" s="165">
        <f t="shared" ca="1" si="308"/>
        <v>0</v>
      </c>
      <c r="N779" s="165">
        <f t="shared" ca="1" si="309"/>
        <v>0</v>
      </c>
      <c r="O779" s="165">
        <f t="shared" ca="1" si="310"/>
        <v>0</v>
      </c>
      <c r="P779" s="165">
        <f t="shared" ca="1" si="311"/>
        <v>0</v>
      </c>
      <c r="Q779" s="165">
        <f t="shared" ca="1" si="312"/>
        <v>0</v>
      </c>
      <c r="R779" s="165">
        <f t="shared" ca="1" si="313"/>
        <v>0</v>
      </c>
      <c r="S779" s="165" t="str">
        <f t="shared" ca="1" si="314"/>
        <v/>
      </c>
      <c r="T779" s="168">
        <f t="shared" ca="1" si="319"/>
        <v>0</v>
      </c>
      <c r="U779" s="168">
        <f t="shared" ca="1" si="320"/>
        <v>0</v>
      </c>
      <c r="V779" s="168">
        <f t="shared" ca="1" si="321"/>
        <v>0</v>
      </c>
      <c r="W779" s="168">
        <f t="shared" ca="1" si="322"/>
        <v>0</v>
      </c>
      <c r="X779" s="165">
        <f t="shared" si="315"/>
        <v>33</v>
      </c>
      <c r="Y779" s="165" t="str">
        <f t="shared" ca="1" si="323"/>
        <v>Clayton Louderback, 23 - 0 1/0/1900</v>
      </c>
      <c r="Z779" s="165" t="str">
        <f t="shared" ca="1" si="324"/>
        <v/>
      </c>
      <c r="AA779" s="225" t="str">
        <f>Season_Summary!$P$1</f>
        <v>2A BB</v>
      </c>
    </row>
    <row r="780" spans="1:27" x14ac:dyDescent="0.2">
      <c r="A780" s="165" t="str">
        <f t="shared" ca="1" si="316"/>
        <v>Jess Claycomb, 10</v>
      </c>
      <c r="B780" s="165" t="str">
        <f>Roster!$B$1</f>
        <v>Upton</v>
      </c>
      <c r="C780" s="165">
        <f t="shared" ca="1" si="317"/>
        <v>0</v>
      </c>
      <c r="D780" s="175">
        <f t="shared" ca="1" si="318"/>
        <v>0</v>
      </c>
      <c r="E780" s="165">
        <f t="shared" ca="1" si="300"/>
        <v>0</v>
      </c>
      <c r="F780" s="165">
        <f t="shared" ca="1" si="301"/>
        <v>0</v>
      </c>
      <c r="G780" s="165">
        <f t="shared" ca="1" si="302"/>
        <v>0</v>
      </c>
      <c r="H780" s="165">
        <f t="shared" ca="1" si="303"/>
        <v>0</v>
      </c>
      <c r="I780" s="165">
        <f t="shared" ca="1" si="304"/>
        <v>0</v>
      </c>
      <c r="J780" s="165">
        <f t="shared" ca="1" si="305"/>
        <v>0</v>
      </c>
      <c r="K780" s="165">
        <f t="shared" ca="1" si="306"/>
        <v>0</v>
      </c>
      <c r="L780" s="165">
        <f t="shared" ca="1" si="307"/>
        <v>0</v>
      </c>
      <c r="M780" s="165">
        <f t="shared" ca="1" si="308"/>
        <v>0</v>
      </c>
      <c r="N780" s="165">
        <f t="shared" ca="1" si="309"/>
        <v>0</v>
      </c>
      <c r="O780" s="165">
        <f t="shared" ca="1" si="310"/>
        <v>0</v>
      </c>
      <c r="P780" s="165">
        <f t="shared" ca="1" si="311"/>
        <v>0</v>
      </c>
      <c r="Q780" s="165">
        <f t="shared" ca="1" si="312"/>
        <v>0</v>
      </c>
      <c r="R780" s="165">
        <f t="shared" ca="1" si="313"/>
        <v>0</v>
      </c>
      <c r="S780" s="165" t="str">
        <f t="shared" ca="1" si="314"/>
        <v/>
      </c>
      <c r="T780" s="168">
        <f t="shared" ca="1" si="319"/>
        <v>0</v>
      </c>
      <c r="U780" s="168">
        <f t="shared" ca="1" si="320"/>
        <v>0</v>
      </c>
      <c r="V780" s="168">
        <f t="shared" ca="1" si="321"/>
        <v>0</v>
      </c>
      <c r="W780" s="168">
        <f t="shared" ca="1" si="322"/>
        <v>0</v>
      </c>
      <c r="X780" s="165">
        <f t="shared" si="315"/>
        <v>33</v>
      </c>
      <c r="Y780" s="165" t="str">
        <f t="shared" ca="1" si="323"/>
        <v>Jess Claycomb, 10 - 0 1/0/1900</v>
      </c>
      <c r="Z780" s="165" t="str">
        <f t="shared" ca="1" si="324"/>
        <v/>
      </c>
      <c r="AA780" s="225" t="str">
        <f>Season_Summary!$P$1</f>
        <v>2A BB</v>
      </c>
    </row>
    <row r="781" spans="1:27" x14ac:dyDescent="0.2">
      <c r="A781" s="165" t="str">
        <f t="shared" ca="1" si="316"/>
        <v>Maxx Cowger, 4</v>
      </c>
      <c r="B781" s="165" t="str">
        <f>Roster!$B$1</f>
        <v>Upton</v>
      </c>
      <c r="C781" s="165">
        <f t="shared" ca="1" si="317"/>
        <v>0</v>
      </c>
      <c r="D781" s="175">
        <f t="shared" ca="1" si="318"/>
        <v>0</v>
      </c>
      <c r="E781" s="165">
        <f t="shared" ca="1" si="300"/>
        <v>0</v>
      </c>
      <c r="F781" s="165">
        <f t="shared" ca="1" si="301"/>
        <v>0</v>
      </c>
      <c r="G781" s="165">
        <f t="shared" ca="1" si="302"/>
        <v>0</v>
      </c>
      <c r="H781" s="165">
        <f t="shared" ca="1" si="303"/>
        <v>0</v>
      </c>
      <c r="I781" s="165">
        <f t="shared" ca="1" si="304"/>
        <v>0</v>
      </c>
      <c r="J781" s="165">
        <f t="shared" ca="1" si="305"/>
        <v>0</v>
      </c>
      <c r="K781" s="165">
        <f t="shared" ca="1" si="306"/>
        <v>0</v>
      </c>
      <c r="L781" s="165">
        <f t="shared" ca="1" si="307"/>
        <v>0</v>
      </c>
      <c r="M781" s="165">
        <f t="shared" ca="1" si="308"/>
        <v>0</v>
      </c>
      <c r="N781" s="165">
        <f t="shared" ca="1" si="309"/>
        <v>0</v>
      </c>
      <c r="O781" s="165">
        <f t="shared" ca="1" si="310"/>
        <v>0</v>
      </c>
      <c r="P781" s="165">
        <f t="shared" ca="1" si="311"/>
        <v>0</v>
      </c>
      <c r="Q781" s="165">
        <f t="shared" ca="1" si="312"/>
        <v>0</v>
      </c>
      <c r="R781" s="165">
        <f t="shared" ca="1" si="313"/>
        <v>0</v>
      </c>
      <c r="S781" s="165" t="str">
        <f t="shared" ca="1" si="314"/>
        <v/>
      </c>
      <c r="T781" s="168">
        <f t="shared" ca="1" si="319"/>
        <v>0</v>
      </c>
      <c r="U781" s="168">
        <f t="shared" ca="1" si="320"/>
        <v>0</v>
      </c>
      <c r="V781" s="168">
        <f t="shared" ca="1" si="321"/>
        <v>0</v>
      </c>
      <c r="W781" s="168">
        <f t="shared" ca="1" si="322"/>
        <v>0</v>
      </c>
      <c r="X781" s="165">
        <f t="shared" si="315"/>
        <v>33</v>
      </c>
      <c r="Y781" s="165" t="str">
        <f t="shared" ca="1" si="323"/>
        <v>Maxx Cowger, 4 - 0 1/0/1900</v>
      </c>
      <c r="Z781" s="165" t="str">
        <f t="shared" ca="1" si="324"/>
        <v/>
      </c>
      <c r="AA781" s="225" t="str">
        <f>Season_Summary!$P$1</f>
        <v>2A BB</v>
      </c>
    </row>
    <row r="782" spans="1:27" x14ac:dyDescent="0.2">
      <c r="A782" s="165" t="str">
        <f t="shared" ca="1" si="316"/>
        <v>Brayden Bruce, 22</v>
      </c>
      <c r="B782" s="165" t="str">
        <f>Roster!$B$1</f>
        <v>Upton</v>
      </c>
      <c r="C782" s="165">
        <f t="shared" ca="1" si="317"/>
        <v>0</v>
      </c>
      <c r="D782" s="175">
        <f t="shared" ca="1" si="318"/>
        <v>0</v>
      </c>
      <c r="E782" s="165">
        <f t="shared" ca="1" si="300"/>
        <v>0</v>
      </c>
      <c r="F782" s="165">
        <f t="shared" ca="1" si="301"/>
        <v>0</v>
      </c>
      <c r="G782" s="165">
        <f t="shared" ca="1" si="302"/>
        <v>0</v>
      </c>
      <c r="H782" s="165">
        <f t="shared" ca="1" si="303"/>
        <v>0</v>
      </c>
      <c r="I782" s="165">
        <f t="shared" ca="1" si="304"/>
        <v>0</v>
      </c>
      <c r="J782" s="165">
        <f t="shared" ca="1" si="305"/>
        <v>0</v>
      </c>
      <c r="K782" s="165">
        <f t="shared" ca="1" si="306"/>
        <v>0</v>
      </c>
      <c r="L782" s="165">
        <f t="shared" ca="1" si="307"/>
        <v>0</v>
      </c>
      <c r="M782" s="165">
        <f t="shared" ca="1" si="308"/>
        <v>0</v>
      </c>
      <c r="N782" s="165">
        <f t="shared" ca="1" si="309"/>
        <v>0</v>
      </c>
      <c r="O782" s="165">
        <f t="shared" ca="1" si="310"/>
        <v>0</v>
      </c>
      <c r="P782" s="165">
        <f t="shared" ca="1" si="311"/>
        <v>0</v>
      </c>
      <c r="Q782" s="165">
        <f t="shared" ca="1" si="312"/>
        <v>0</v>
      </c>
      <c r="R782" s="165">
        <f t="shared" ca="1" si="313"/>
        <v>0</v>
      </c>
      <c r="S782" s="165" t="str">
        <f t="shared" ca="1" si="314"/>
        <v/>
      </c>
      <c r="T782" s="168">
        <f t="shared" ca="1" si="319"/>
        <v>0</v>
      </c>
      <c r="U782" s="168">
        <f t="shared" ca="1" si="320"/>
        <v>0</v>
      </c>
      <c r="V782" s="168">
        <f t="shared" ca="1" si="321"/>
        <v>0</v>
      </c>
      <c r="W782" s="168">
        <f t="shared" ca="1" si="322"/>
        <v>0</v>
      </c>
      <c r="X782" s="165">
        <f t="shared" si="315"/>
        <v>33</v>
      </c>
      <c r="Y782" s="165" t="str">
        <f t="shared" ca="1" si="323"/>
        <v>Brayden Bruce, 22 - 0 1/0/1900</v>
      </c>
      <c r="Z782" s="165" t="str">
        <f t="shared" ca="1" si="324"/>
        <v/>
      </c>
      <c r="AA782" s="225" t="str">
        <f>Season_Summary!$P$1</f>
        <v>2A BB</v>
      </c>
    </row>
    <row r="783" spans="1:27" x14ac:dyDescent="0.2">
      <c r="A783" s="165" t="str">
        <f t="shared" ca="1" si="316"/>
        <v>Jo Bishop, 30</v>
      </c>
      <c r="B783" s="165" t="str">
        <f>Roster!$B$1</f>
        <v>Upton</v>
      </c>
      <c r="C783" s="165">
        <f t="shared" ca="1" si="317"/>
        <v>0</v>
      </c>
      <c r="D783" s="175">
        <f t="shared" ca="1" si="318"/>
        <v>0</v>
      </c>
      <c r="E783" s="165">
        <f t="shared" ca="1" si="300"/>
        <v>0</v>
      </c>
      <c r="F783" s="165">
        <f t="shared" ca="1" si="301"/>
        <v>0</v>
      </c>
      <c r="G783" s="165">
        <f t="shared" ca="1" si="302"/>
        <v>0</v>
      </c>
      <c r="H783" s="165">
        <f t="shared" ca="1" si="303"/>
        <v>0</v>
      </c>
      <c r="I783" s="165">
        <f t="shared" ca="1" si="304"/>
        <v>0</v>
      </c>
      <c r="J783" s="165">
        <f t="shared" ca="1" si="305"/>
        <v>0</v>
      </c>
      <c r="K783" s="165">
        <f t="shared" ca="1" si="306"/>
        <v>0</v>
      </c>
      <c r="L783" s="165">
        <f t="shared" ca="1" si="307"/>
        <v>0</v>
      </c>
      <c r="M783" s="165">
        <f t="shared" ca="1" si="308"/>
        <v>0</v>
      </c>
      <c r="N783" s="165">
        <f t="shared" ca="1" si="309"/>
        <v>0</v>
      </c>
      <c r="O783" s="165">
        <f t="shared" ca="1" si="310"/>
        <v>0</v>
      </c>
      <c r="P783" s="165">
        <f t="shared" ca="1" si="311"/>
        <v>0</v>
      </c>
      <c r="Q783" s="165">
        <f t="shared" ca="1" si="312"/>
        <v>0</v>
      </c>
      <c r="R783" s="165">
        <f t="shared" ca="1" si="313"/>
        <v>0</v>
      </c>
      <c r="S783" s="165" t="str">
        <f t="shared" ca="1" si="314"/>
        <v/>
      </c>
      <c r="T783" s="168">
        <f t="shared" ca="1" si="319"/>
        <v>0</v>
      </c>
      <c r="U783" s="168">
        <f t="shared" ca="1" si="320"/>
        <v>0</v>
      </c>
      <c r="V783" s="168">
        <f t="shared" ca="1" si="321"/>
        <v>0</v>
      </c>
      <c r="W783" s="168">
        <f t="shared" ca="1" si="322"/>
        <v>0</v>
      </c>
      <c r="X783" s="165">
        <f t="shared" si="315"/>
        <v>33</v>
      </c>
      <c r="Y783" s="165" t="str">
        <f t="shared" ca="1" si="323"/>
        <v>Jo Bishop, 30 - 0 1/0/1900</v>
      </c>
      <c r="Z783" s="165" t="str">
        <f t="shared" ca="1" si="324"/>
        <v/>
      </c>
      <c r="AA783" s="225" t="str">
        <f>Season_Summary!$P$1</f>
        <v>2A BB</v>
      </c>
    </row>
    <row r="784" spans="1:27" x14ac:dyDescent="0.2">
      <c r="A784" s="165" t="str">
        <f t="shared" ca="1" si="316"/>
        <v>Nolan Turner, 33</v>
      </c>
      <c r="B784" s="165" t="str">
        <f>Roster!$B$1</f>
        <v>Upton</v>
      </c>
      <c r="C784" s="165">
        <f t="shared" ca="1" si="317"/>
        <v>0</v>
      </c>
      <c r="D784" s="175">
        <f t="shared" ca="1" si="318"/>
        <v>0</v>
      </c>
      <c r="E784" s="165">
        <f t="shared" ca="1" si="300"/>
        <v>0</v>
      </c>
      <c r="F784" s="165">
        <f t="shared" ca="1" si="301"/>
        <v>0</v>
      </c>
      <c r="G784" s="165">
        <f t="shared" ca="1" si="302"/>
        <v>0</v>
      </c>
      <c r="H784" s="165">
        <f t="shared" ca="1" si="303"/>
        <v>0</v>
      </c>
      <c r="I784" s="165">
        <f t="shared" ca="1" si="304"/>
        <v>0</v>
      </c>
      <c r="J784" s="165">
        <f t="shared" ca="1" si="305"/>
        <v>0</v>
      </c>
      <c r="K784" s="165">
        <f t="shared" ca="1" si="306"/>
        <v>0</v>
      </c>
      <c r="L784" s="165">
        <f t="shared" ca="1" si="307"/>
        <v>0</v>
      </c>
      <c r="M784" s="165">
        <f t="shared" ca="1" si="308"/>
        <v>0</v>
      </c>
      <c r="N784" s="165">
        <f t="shared" ca="1" si="309"/>
        <v>0</v>
      </c>
      <c r="O784" s="165">
        <f t="shared" ca="1" si="310"/>
        <v>0</v>
      </c>
      <c r="P784" s="165">
        <f t="shared" ca="1" si="311"/>
        <v>0</v>
      </c>
      <c r="Q784" s="165">
        <f t="shared" ca="1" si="312"/>
        <v>0</v>
      </c>
      <c r="R784" s="165">
        <f t="shared" ca="1" si="313"/>
        <v>0</v>
      </c>
      <c r="S784" s="165" t="str">
        <f t="shared" ca="1" si="314"/>
        <v/>
      </c>
      <c r="T784" s="168">
        <f t="shared" ca="1" si="319"/>
        <v>0</v>
      </c>
      <c r="U784" s="168">
        <f t="shared" ca="1" si="320"/>
        <v>0</v>
      </c>
      <c r="V784" s="168">
        <f t="shared" ca="1" si="321"/>
        <v>0</v>
      </c>
      <c r="W784" s="168">
        <f t="shared" ca="1" si="322"/>
        <v>0</v>
      </c>
      <c r="X784" s="165">
        <f t="shared" si="315"/>
        <v>33</v>
      </c>
      <c r="Y784" s="165" t="str">
        <f t="shared" ca="1" si="323"/>
        <v>Nolan Turner, 33 - 0 1/0/1900</v>
      </c>
      <c r="Z784" s="165" t="str">
        <f t="shared" ca="1" si="324"/>
        <v/>
      </c>
      <c r="AA784" s="225" t="str">
        <f>Season_Summary!$P$1</f>
        <v>2A BB</v>
      </c>
    </row>
    <row r="785" spans="1:27" x14ac:dyDescent="0.2">
      <c r="A785" s="165" t="str">
        <f t="shared" ca="1" si="316"/>
        <v>Robert Crawford, 32</v>
      </c>
      <c r="B785" s="165" t="str">
        <f>Roster!$B$1</f>
        <v>Upton</v>
      </c>
      <c r="C785" s="165">
        <f t="shared" ca="1" si="317"/>
        <v>0</v>
      </c>
      <c r="D785" s="175">
        <f t="shared" ca="1" si="318"/>
        <v>0</v>
      </c>
      <c r="E785" s="165">
        <f t="shared" ca="1" si="300"/>
        <v>0</v>
      </c>
      <c r="F785" s="165">
        <f t="shared" ca="1" si="301"/>
        <v>0</v>
      </c>
      <c r="G785" s="165">
        <f t="shared" ca="1" si="302"/>
        <v>0</v>
      </c>
      <c r="H785" s="165">
        <f t="shared" ca="1" si="303"/>
        <v>0</v>
      </c>
      <c r="I785" s="165">
        <f t="shared" ca="1" si="304"/>
        <v>0</v>
      </c>
      <c r="J785" s="165">
        <f t="shared" ca="1" si="305"/>
        <v>0</v>
      </c>
      <c r="K785" s="165">
        <f t="shared" ca="1" si="306"/>
        <v>0</v>
      </c>
      <c r="L785" s="165">
        <f t="shared" ca="1" si="307"/>
        <v>0</v>
      </c>
      <c r="M785" s="165">
        <f t="shared" ca="1" si="308"/>
        <v>0</v>
      </c>
      <c r="N785" s="165">
        <f t="shared" ca="1" si="309"/>
        <v>0</v>
      </c>
      <c r="O785" s="165">
        <f t="shared" ca="1" si="310"/>
        <v>0</v>
      </c>
      <c r="P785" s="165">
        <f t="shared" ca="1" si="311"/>
        <v>0</v>
      </c>
      <c r="Q785" s="165">
        <f t="shared" ca="1" si="312"/>
        <v>0</v>
      </c>
      <c r="R785" s="165">
        <f t="shared" ca="1" si="313"/>
        <v>0</v>
      </c>
      <c r="S785" s="165" t="str">
        <f t="shared" ca="1" si="314"/>
        <v/>
      </c>
      <c r="T785" s="168">
        <f t="shared" ca="1" si="319"/>
        <v>0</v>
      </c>
      <c r="U785" s="168">
        <f t="shared" ca="1" si="320"/>
        <v>0</v>
      </c>
      <c r="V785" s="168">
        <f t="shared" ca="1" si="321"/>
        <v>0</v>
      </c>
      <c r="W785" s="168">
        <f t="shared" ca="1" si="322"/>
        <v>0</v>
      </c>
      <c r="X785" s="165">
        <f t="shared" si="315"/>
        <v>33</v>
      </c>
      <c r="Y785" s="165" t="str">
        <f t="shared" ca="1" si="323"/>
        <v>Robert Crawford, 32 - 0 1/0/1900</v>
      </c>
      <c r="Z785" s="165" t="str">
        <f t="shared" ca="1" si="324"/>
        <v/>
      </c>
      <c r="AA785" s="225" t="str">
        <f>Season_Summary!$P$1</f>
        <v>2A BB</v>
      </c>
    </row>
    <row r="786" spans="1:27" x14ac:dyDescent="0.2">
      <c r="A786" s="165" t="str">
        <f t="shared" ca="1" si="316"/>
        <v>Jace Bruce, 40</v>
      </c>
      <c r="B786" s="165" t="str">
        <f>Roster!$B$1</f>
        <v>Upton</v>
      </c>
      <c r="C786" s="165">
        <f t="shared" ca="1" si="317"/>
        <v>0</v>
      </c>
      <c r="D786" s="175">
        <f t="shared" ca="1" si="318"/>
        <v>0</v>
      </c>
      <c r="E786" s="165">
        <f t="shared" ca="1" si="300"/>
        <v>0</v>
      </c>
      <c r="F786" s="165">
        <f t="shared" ca="1" si="301"/>
        <v>0</v>
      </c>
      <c r="G786" s="165">
        <f t="shared" ca="1" si="302"/>
        <v>0</v>
      </c>
      <c r="H786" s="165">
        <f t="shared" ca="1" si="303"/>
        <v>0</v>
      </c>
      <c r="I786" s="165">
        <f t="shared" ca="1" si="304"/>
        <v>0</v>
      </c>
      <c r="J786" s="165">
        <f t="shared" ca="1" si="305"/>
        <v>0</v>
      </c>
      <c r="K786" s="165">
        <f t="shared" ca="1" si="306"/>
        <v>0</v>
      </c>
      <c r="L786" s="165">
        <f t="shared" ca="1" si="307"/>
        <v>0</v>
      </c>
      <c r="M786" s="165">
        <f t="shared" ca="1" si="308"/>
        <v>0</v>
      </c>
      <c r="N786" s="165">
        <f t="shared" ca="1" si="309"/>
        <v>0</v>
      </c>
      <c r="O786" s="165">
        <f t="shared" ca="1" si="310"/>
        <v>0</v>
      </c>
      <c r="P786" s="165">
        <f t="shared" ca="1" si="311"/>
        <v>0</v>
      </c>
      <c r="Q786" s="165">
        <f t="shared" ca="1" si="312"/>
        <v>0</v>
      </c>
      <c r="R786" s="165">
        <f t="shared" ca="1" si="313"/>
        <v>0</v>
      </c>
      <c r="S786" s="165" t="str">
        <f t="shared" ca="1" si="314"/>
        <v/>
      </c>
      <c r="T786" s="168">
        <f t="shared" ca="1" si="319"/>
        <v>0</v>
      </c>
      <c r="U786" s="168">
        <f t="shared" ca="1" si="320"/>
        <v>0</v>
      </c>
      <c r="V786" s="168">
        <f t="shared" ca="1" si="321"/>
        <v>0</v>
      </c>
      <c r="W786" s="168">
        <f t="shared" ca="1" si="322"/>
        <v>0</v>
      </c>
      <c r="X786" s="165">
        <f t="shared" si="315"/>
        <v>33</v>
      </c>
      <c r="Y786" s="165" t="str">
        <f t="shared" ca="1" si="323"/>
        <v>Jace Bruce, 40 - 0 1/0/1900</v>
      </c>
      <c r="Z786" s="165" t="str">
        <f t="shared" ca="1" si="324"/>
        <v/>
      </c>
      <c r="AA786" s="225" t="str">
        <f>Season_Summary!$P$1</f>
        <v>2A BB</v>
      </c>
    </row>
    <row r="787" spans="1:27" x14ac:dyDescent="0.2">
      <c r="A787" s="165" t="str">
        <f t="shared" ca="1" si="316"/>
        <v>Ethan Mills, 2</v>
      </c>
      <c r="B787" s="165" t="str">
        <f>Roster!$B$1</f>
        <v>Upton</v>
      </c>
      <c r="C787" s="165">
        <f t="shared" ca="1" si="317"/>
        <v>0</v>
      </c>
      <c r="D787" s="175">
        <f t="shared" ca="1" si="318"/>
        <v>0</v>
      </c>
      <c r="E787" s="165">
        <f t="shared" ca="1" si="300"/>
        <v>0</v>
      </c>
      <c r="F787" s="165">
        <f t="shared" ca="1" si="301"/>
        <v>0</v>
      </c>
      <c r="G787" s="165">
        <f t="shared" ca="1" si="302"/>
        <v>0</v>
      </c>
      <c r="H787" s="165">
        <f t="shared" ca="1" si="303"/>
        <v>0</v>
      </c>
      <c r="I787" s="165">
        <f t="shared" ca="1" si="304"/>
        <v>0</v>
      </c>
      <c r="J787" s="165">
        <f t="shared" ca="1" si="305"/>
        <v>0</v>
      </c>
      <c r="K787" s="165">
        <f t="shared" ca="1" si="306"/>
        <v>0</v>
      </c>
      <c r="L787" s="165">
        <f t="shared" ca="1" si="307"/>
        <v>0</v>
      </c>
      <c r="M787" s="165">
        <f t="shared" ca="1" si="308"/>
        <v>0</v>
      </c>
      <c r="N787" s="165">
        <f t="shared" ca="1" si="309"/>
        <v>0</v>
      </c>
      <c r="O787" s="165">
        <f t="shared" ca="1" si="310"/>
        <v>0</v>
      </c>
      <c r="P787" s="165">
        <f t="shared" ca="1" si="311"/>
        <v>0</v>
      </c>
      <c r="Q787" s="165">
        <f t="shared" ca="1" si="312"/>
        <v>0</v>
      </c>
      <c r="R787" s="165">
        <f t="shared" ca="1" si="313"/>
        <v>0</v>
      </c>
      <c r="S787" s="165" t="str">
        <f t="shared" ca="1" si="314"/>
        <v/>
      </c>
      <c r="T787" s="168">
        <f t="shared" ca="1" si="319"/>
        <v>0</v>
      </c>
      <c r="U787" s="168">
        <f t="shared" ca="1" si="320"/>
        <v>0</v>
      </c>
      <c r="V787" s="168">
        <f t="shared" ca="1" si="321"/>
        <v>0</v>
      </c>
      <c r="W787" s="168">
        <f t="shared" ca="1" si="322"/>
        <v>0</v>
      </c>
      <c r="X787" s="165">
        <f t="shared" si="315"/>
        <v>33</v>
      </c>
      <c r="Y787" s="165" t="str">
        <f t="shared" ca="1" si="323"/>
        <v>Ethan Mills, 2 - 0 1/0/1900</v>
      </c>
      <c r="Z787" s="165" t="str">
        <f t="shared" ca="1" si="324"/>
        <v/>
      </c>
      <c r="AA787" s="225" t="str">
        <f>Season_Summary!$P$1</f>
        <v>2A BB</v>
      </c>
    </row>
    <row r="788" spans="1:27" x14ac:dyDescent="0.2">
      <c r="A788" s="165" t="str">
        <f t="shared" ca="1" si="316"/>
        <v>Bridger Alishouse, 2</v>
      </c>
      <c r="B788" s="165" t="str">
        <f>Roster!$B$1</f>
        <v>Upton</v>
      </c>
      <c r="C788" s="165">
        <f t="shared" ca="1" si="317"/>
        <v>0</v>
      </c>
      <c r="D788" s="175">
        <f t="shared" ca="1" si="318"/>
        <v>0</v>
      </c>
      <c r="E788" s="165">
        <f t="shared" ca="1" si="300"/>
        <v>0</v>
      </c>
      <c r="F788" s="165">
        <f t="shared" ca="1" si="301"/>
        <v>0</v>
      </c>
      <c r="G788" s="165">
        <f t="shared" ca="1" si="302"/>
        <v>0</v>
      </c>
      <c r="H788" s="165">
        <f t="shared" ca="1" si="303"/>
        <v>0</v>
      </c>
      <c r="I788" s="165">
        <f t="shared" ca="1" si="304"/>
        <v>0</v>
      </c>
      <c r="J788" s="165">
        <f t="shared" ca="1" si="305"/>
        <v>0</v>
      </c>
      <c r="K788" s="165">
        <f t="shared" ca="1" si="306"/>
        <v>0</v>
      </c>
      <c r="L788" s="165">
        <f t="shared" ca="1" si="307"/>
        <v>0</v>
      </c>
      <c r="M788" s="165">
        <f t="shared" ca="1" si="308"/>
        <v>0</v>
      </c>
      <c r="N788" s="165">
        <f t="shared" ca="1" si="309"/>
        <v>0</v>
      </c>
      <c r="O788" s="165">
        <f t="shared" ca="1" si="310"/>
        <v>0</v>
      </c>
      <c r="P788" s="165">
        <f t="shared" ca="1" si="311"/>
        <v>0</v>
      </c>
      <c r="Q788" s="165">
        <f t="shared" ca="1" si="312"/>
        <v>0</v>
      </c>
      <c r="R788" s="165">
        <f t="shared" ca="1" si="313"/>
        <v>0</v>
      </c>
      <c r="S788" s="165" t="str">
        <f t="shared" ca="1" si="314"/>
        <v/>
      </c>
      <c r="T788" s="168">
        <f t="shared" ca="1" si="319"/>
        <v>0</v>
      </c>
      <c r="U788" s="168">
        <f t="shared" ca="1" si="320"/>
        <v>0</v>
      </c>
      <c r="V788" s="168">
        <f t="shared" ca="1" si="321"/>
        <v>0</v>
      </c>
      <c r="W788" s="168">
        <f t="shared" ca="1" si="322"/>
        <v>0</v>
      </c>
      <c r="X788" s="165">
        <f t="shared" si="315"/>
        <v>33</v>
      </c>
      <c r="Y788" s="165" t="str">
        <f t="shared" ca="1" si="323"/>
        <v>Bridger Alishouse, 2 - 0 1/0/1900</v>
      </c>
      <c r="Z788" s="165" t="str">
        <f t="shared" ca="1" si="324"/>
        <v/>
      </c>
      <c r="AA788" s="225" t="str">
        <f>Season_Summary!$P$1</f>
        <v>2A BB</v>
      </c>
    </row>
    <row r="789" spans="1:27" x14ac:dyDescent="0.2">
      <c r="A789" s="165" t="str">
        <f t="shared" ca="1" si="316"/>
        <v>Landon Keever, 4</v>
      </c>
      <c r="B789" s="165" t="str">
        <f>Roster!$B$1</f>
        <v>Upton</v>
      </c>
      <c r="C789" s="165">
        <f t="shared" ca="1" si="317"/>
        <v>0</v>
      </c>
      <c r="D789" s="175">
        <f t="shared" ca="1" si="318"/>
        <v>0</v>
      </c>
      <c r="E789" s="165">
        <f t="shared" ca="1" si="300"/>
        <v>0</v>
      </c>
      <c r="F789" s="165">
        <f t="shared" ca="1" si="301"/>
        <v>0</v>
      </c>
      <c r="G789" s="165">
        <f t="shared" ca="1" si="302"/>
        <v>0</v>
      </c>
      <c r="H789" s="165">
        <f t="shared" ca="1" si="303"/>
        <v>0</v>
      </c>
      <c r="I789" s="165">
        <f t="shared" ca="1" si="304"/>
        <v>0</v>
      </c>
      <c r="J789" s="165">
        <f t="shared" ca="1" si="305"/>
        <v>0</v>
      </c>
      <c r="K789" s="165">
        <f t="shared" ca="1" si="306"/>
        <v>0</v>
      </c>
      <c r="L789" s="165">
        <f t="shared" ca="1" si="307"/>
        <v>0</v>
      </c>
      <c r="M789" s="165">
        <f t="shared" ca="1" si="308"/>
        <v>0</v>
      </c>
      <c r="N789" s="165">
        <f t="shared" ca="1" si="309"/>
        <v>0</v>
      </c>
      <c r="O789" s="165">
        <f t="shared" ca="1" si="310"/>
        <v>0</v>
      </c>
      <c r="P789" s="165">
        <f t="shared" ca="1" si="311"/>
        <v>0</v>
      </c>
      <c r="Q789" s="165">
        <f t="shared" ca="1" si="312"/>
        <v>0</v>
      </c>
      <c r="R789" s="165">
        <f t="shared" ca="1" si="313"/>
        <v>0</v>
      </c>
      <c r="S789" s="165" t="str">
        <f t="shared" ca="1" si="314"/>
        <v/>
      </c>
      <c r="T789" s="168">
        <f t="shared" ca="1" si="319"/>
        <v>0</v>
      </c>
      <c r="U789" s="168">
        <f t="shared" ca="1" si="320"/>
        <v>0</v>
      </c>
      <c r="V789" s="168">
        <f t="shared" ca="1" si="321"/>
        <v>0</v>
      </c>
      <c r="W789" s="168">
        <f t="shared" ca="1" si="322"/>
        <v>0</v>
      </c>
      <c r="X789" s="165">
        <f t="shared" si="315"/>
        <v>33</v>
      </c>
      <c r="Y789" s="165" t="str">
        <f t="shared" ca="1" si="323"/>
        <v>Landon Keever, 4 - 0 1/0/1900</v>
      </c>
      <c r="Z789" s="165" t="str">
        <f t="shared" ca="1" si="324"/>
        <v/>
      </c>
      <c r="AA789" s="225" t="str">
        <f>Season_Summary!$P$1</f>
        <v>2A BB</v>
      </c>
    </row>
    <row r="790" spans="1:27" x14ac:dyDescent="0.2">
      <c r="A790" s="165" t="str">
        <f t="shared" ca="1" si="316"/>
        <v>DJ Till, 4</v>
      </c>
      <c r="B790" s="165" t="str">
        <f>Roster!$B$1</f>
        <v>Upton</v>
      </c>
      <c r="C790" s="165">
        <f t="shared" ca="1" si="317"/>
        <v>0</v>
      </c>
      <c r="D790" s="175">
        <f t="shared" ca="1" si="318"/>
        <v>0</v>
      </c>
      <c r="E790" s="165">
        <f t="shared" ca="1" si="300"/>
        <v>0</v>
      </c>
      <c r="F790" s="165">
        <f t="shared" ca="1" si="301"/>
        <v>0</v>
      </c>
      <c r="G790" s="165">
        <f t="shared" ca="1" si="302"/>
        <v>0</v>
      </c>
      <c r="H790" s="165">
        <f t="shared" ca="1" si="303"/>
        <v>0</v>
      </c>
      <c r="I790" s="165">
        <f t="shared" ca="1" si="304"/>
        <v>0</v>
      </c>
      <c r="J790" s="165">
        <f t="shared" ca="1" si="305"/>
        <v>0</v>
      </c>
      <c r="K790" s="165">
        <f t="shared" ca="1" si="306"/>
        <v>0</v>
      </c>
      <c r="L790" s="165">
        <f t="shared" ca="1" si="307"/>
        <v>0</v>
      </c>
      <c r="M790" s="165">
        <f t="shared" ca="1" si="308"/>
        <v>0</v>
      </c>
      <c r="N790" s="165">
        <f t="shared" ca="1" si="309"/>
        <v>0</v>
      </c>
      <c r="O790" s="165">
        <f t="shared" ca="1" si="310"/>
        <v>0</v>
      </c>
      <c r="P790" s="165">
        <f t="shared" ca="1" si="311"/>
        <v>0</v>
      </c>
      <c r="Q790" s="165">
        <f t="shared" ca="1" si="312"/>
        <v>0</v>
      </c>
      <c r="R790" s="165">
        <f t="shared" ca="1" si="313"/>
        <v>0</v>
      </c>
      <c r="S790" s="165" t="str">
        <f t="shared" ca="1" si="314"/>
        <v/>
      </c>
      <c r="T790" s="168">
        <f t="shared" ca="1" si="319"/>
        <v>0</v>
      </c>
      <c r="U790" s="168">
        <f t="shared" ca="1" si="320"/>
        <v>0</v>
      </c>
      <c r="V790" s="168">
        <f t="shared" ca="1" si="321"/>
        <v>0</v>
      </c>
      <c r="W790" s="168">
        <f t="shared" ca="1" si="322"/>
        <v>0</v>
      </c>
      <c r="X790" s="165">
        <f t="shared" si="315"/>
        <v>33</v>
      </c>
      <c r="Y790" s="165" t="str">
        <f t="shared" ca="1" si="323"/>
        <v>DJ Till, 4 - 0 1/0/1900</v>
      </c>
      <c r="Z790" s="165" t="str">
        <f t="shared" ca="1" si="324"/>
        <v/>
      </c>
      <c r="AA790" s="225" t="str">
        <f>Season_Summary!$P$1</f>
        <v>2A BB</v>
      </c>
    </row>
    <row r="791" spans="1:27" x14ac:dyDescent="0.2">
      <c r="A791" s="165" t="str">
        <f t="shared" ca="1" si="316"/>
        <v xml:space="preserve">, </v>
      </c>
      <c r="B791" s="165" t="str">
        <f>Roster!$B$1</f>
        <v>Upton</v>
      </c>
      <c r="C791" s="165">
        <f t="shared" ca="1" si="317"/>
        <v>0</v>
      </c>
      <c r="D791" s="175">
        <f t="shared" ca="1" si="318"/>
        <v>0</v>
      </c>
      <c r="E791" s="165">
        <f t="shared" ca="1" si="300"/>
        <v>0</v>
      </c>
      <c r="F791" s="165">
        <f t="shared" ca="1" si="301"/>
        <v>0</v>
      </c>
      <c r="G791" s="165">
        <f t="shared" ca="1" si="302"/>
        <v>0</v>
      </c>
      <c r="H791" s="165">
        <f t="shared" ca="1" si="303"/>
        <v>0</v>
      </c>
      <c r="I791" s="165">
        <f t="shared" ca="1" si="304"/>
        <v>0</v>
      </c>
      <c r="J791" s="165">
        <f t="shared" ca="1" si="305"/>
        <v>0</v>
      </c>
      <c r="K791" s="165">
        <f t="shared" ca="1" si="306"/>
        <v>0</v>
      </c>
      <c r="L791" s="165">
        <f t="shared" ca="1" si="307"/>
        <v>0</v>
      </c>
      <c r="M791" s="165">
        <f t="shared" ca="1" si="308"/>
        <v>0</v>
      </c>
      <c r="N791" s="165">
        <f t="shared" ca="1" si="309"/>
        <v>0</v>
      </c>
      <c r="O791" s="165">
        <f t="shared" ca="1" si="310"/>
        <v>0</v>
      </c>
      <c r="P791" s="165">
        <f t="shared" ca="1" si="311"/>
        <v>0</v>
      </c>
      <c r="Q791" s="165">
        <f t="shared" ca="1" si="312"/>
        <v>0</v>
      </c>
      <c r="R791" s="165">
        <f t="shared" ca="1" si="313"/>
        <v>0</v>
      </c>
      <c r="S791" s="165" t="str">
        <f t="shared" ca="1" si="314"/>
        <v/>
      </c>
      <c r="T791" s="168">
        <f t="shared" ca="1" si="319"/>
        <v>0</v>
      </c>
      <c r="U791" s="168">
        <f t="shared" ca="1" si="320"/>
        <v>0</v>
      </c>
      <c r="V791" s="168">
        <f t="shared" ca="1" si="321"/>
        <v>0</v>
      </c>
      <c r="W791" s="168">
        <f t="shared" ca="1" si="322"/>
        <v>0</v>
      </c>
      <c r="X791" s="165">
        <f t="shared" si="315"/>
        <v>33</v>
      </c>
      <c r="Y791" s="165" t="str">
        <f t="shared" ca="1" si="323"/>
        <v>,  - 0 1/0/1900</v>
      </c>
      <c r="Z791" s="165" t="str">
        <f t="shared" ca="1" si="324"/>
        <v/>
      </c>
      <c r="AA791" s="225" t="str">
        <f>Season_Summary!$P$1</f>
        <v>2A BB</v>
      </c>
    </row>
    <row r="792" spans="1:27" x14ac:dyDescent="0.2">
      <c r="A792" s="165" t="str">
        <f t="shared" ca="1" si="316"/>
        <v xml:space="preserve">, </v>
      </c>
      <c r="B792" s="165" t="str">
        <f>Roster!$B$1</f>
        <v>Upton</v>
      </c>
      <c r="C792" s="165">
        <f t="shared" ca="1" si="317"/>
        <v>0</v>
      </c>
      <c r="D792" s="175">
        <f t="shared" ca="1" si="318"/>
        <v>0</v>
      </c>
      <c r="E792" s="165">
        <f t="shared" ca="1" si="300"/>
        <v>0</v>
      </c>
      <c r="F792" s="165">
        <f t="shared" ca="1" si="301"/>
        <v>0</v>
      </c>
      <c r="G792" s="165">
        <f t="shared" ca="1" si="302"/>
        <v>0</v>
      </c>
      <c r="H792" s="165">
        <f t="shared" ca="1" si="303"/>
        <v>0</v>
      </c>
      <c r="I792" s="165">
        <f t="shared" ca="1" si="304"/>
        <v>0</v>
      </c>
      <c r="J792" s="165">
        <f t="shared" ca="1" si="305"/>
        <v>0</v>
      </c>
      <c r="K792" s="165">
        <f t="shared" ca="1" si="306"/>
        <v>0</v>
      </c>
      <c r="L792" s="165">
        <f t="shared" ca="1" si="307"/>
        <v>0</v>
      </c>
      <c r="M792" s="165">
        <f t="shared" ca="1" si="308"/>
        <v>0</v>
      </c>
      <c r="N792" s="165">
        <f t="shared" ca="1" si="309"/>
        <v>0</v>
      </c>
      <c r="O792" s="165">
        <f t="shared" ca="1" si="310"/>
        <v>0</v>
      </c>
      <c r="P792" s="165">
        <f t="shared" ca="1" si="311"/>
        <v>0</v>
      </c>
      <c r="Q792" s="165">
        <f t="shared" ca="1" si="312"/>
        <v>0</v>
      </c>
      <c r="R792" s="165">
        <f t="shared" ca="1" si="313"/>
        <v>0</v>
      </c>
      <c r="S792" s="165" t="str">
        <f t="shared" ca="1" si="314"/>
        <v/>
      </c>
      <c r="T792" s="168">
        <f t="shared" ca="1" si="319"/>
        <v>0</v>
      </c>
      <c r="U792" s="168">
        <f t="shared" ca="1" si="320"/>
        <v>0</v>
      </c>
      <c r="V792" s="168">
        <f t="shared" ca="1" si="321"/>
        <v>0</v>
      </c>
      <c r="W792" s="168">
        <f t="shared" ca="1" si="322"/>
        <v>0</v>
      </c>
      <c r="X792" s="165">
        <f t="shared" si="315"/>
        <v>33</v>
      </c>
      <c r="Y792" s="165" t="str">
        <f t="shared" ca="1" si="323"/>
        <v>,  - 0 1/0/1900</v>
      </c>
      <c r="Z792" s="165" t="str">
        <f t="shared" ca="1" si="324"/>
        <v/>
      </c>
      <c r="AA792" s="225" t="str">
        <f>Season_Summary!$P$1</f>
        <v>2A BB</v>
      </c>
    </row>
    <row r="793" spans="1:27" x14ac:dyDescent="0.2">
      <c r="A793" s="165" t="str">
        <f t="shared" ca="1" si="316"/>
        <v xml:space="preserve">, </v>
      </c>
      <c r="B793" s="165" t="str">
        <f>Roster!$B$1</f>
        <v>Upton</v>
      </c>
      <c r="C793" s="165">
        <f t="shared" ca="1" si="317"/>
        <v>0</v>
      </c>
      <c r="D793" s="175">
        <f t="shared" ca="1" si="318"/>
        <v>0</v>
      </c>
      <c r="E793" s="165">
        <f t="shared" ca="1" si="300"/>
        <v>0</v>
      </c>
      <c r="F793" s="165">
        <f t="shared" ca="1" si="301"/>
        <v>0</v>
      </c>
      <c r="G793" s="165">
        <f t="shared" ca="1" si="302"/>
        <v>0</v>
      </c>
      <c r="H793" s="165">
        <f t="shared" ca="1" si="303"/>
        <v>0</v>
      </c>
      <c r="I793" s="165">
        <f t="shared" ca="1" si="304"/>
        <v>0</v>
      </c>
      <c r="J793" s="165">
        <f t="shared" ca="1" si="305"/>
        <v>0</v>
      </c>
      <c r="K793" s="165">
        <f t="shared" ca="1" si="306"/>
        <v>0</v>
      </c>
      <c r="L793" s="165">
        <f t="shared" ca="1" si="307"/>
        <v>0</v>
      </c>
      <c r="M793" s="165">
        <f t="shared" ca="1" si="308"/>
        <v>0</v>
      </c>
      <c r="N793" s="165">
        <f t="shared" ca="1" si="309"/>
        <v>0</v>
      </c>
      <c r="O793" s="165">
        <f t="shared" ca="1" si="310"/>
        <v>0</v>
      </c>
      <c r="P793" s="165">
        <f t="shared" ca="1" si="311"/>
        <v>0</v>
      </c>
      <c r="Q793" s="165">
        <f t="shared" ca="1" si="312"/>
        <v>0</v>
      </c>
      <c r="R793" s="165">
        <f t="shared" ca="1" si="313"/>
        <v>0</v>
      </c>
      <c r="S793" s="165" t="str">
        <f t="shared" ca="1" si="314"/>
        <v/>
      </c>
      <c r="T793" s="168">
        <f t="shared" ca="1" si="319"/>
        <v>0</v>
      </c>
      <c r="U793" s="168">
        <f t="shared" ca="1" si="320"/>
        <v>0</v>
      </c>
      <c r="V793" s="168">
        <f t="shared" ca="1" si="321"/>
        <v>0</v>
      </c>
      <c r="W793" s="168">
        <f t="shared" ca="1" si="322"/>
        <v>0</v>
      </c>
      <c r="X793" s="165">
        <f t="shared" si="315"/>
        <v>33</v>
      </c>
      <c r="Y793" s="165" t="str">
        <f t="shared" ca="1" si="323"/>
        <v>,  - 0 1/0/1900</v>
      </c>
      <c r="Z793" s="165" t="str">
        <f t="shared" ca="1" si="324"/>
        <v/>
      </c>
      <c r="AA793" s="225" t="str">
        <f>Season_Summary!$P$1</f>
        <v>2A BB</v>
      </c>
    </row>
    <row r="794" spans="1:27" x14ac:dyDescent="0.2">
      <c r="A794" s="165" t="str">
        <f t="shared" ca="1" si="316"/>
        <v xml:space="preserve">, </v>
      </c>
      <c r="B794" s="165" t="str">
        <f>Roster!$B$1</f>
        <v>Upton</v>
      </c>
      <c r="C794" s="165">
        <f t="shared" ca="1" si="317"/>
        <v>0</v>
      </c>
      <c r="D794" s="175">
        <f t="shared" ca="1" si="318"/>
        <v>0</v>
      </c>
      <c r="E794" s="165">
        <f t="shared" ca="1" si="300"/>
        <v>0</v>
      </c>
      <c r="F794" s="165">
        <f t="shared" ca="1" si="301"/>
        <v>0</v>
      </c>
      <c r="G794" s="165">
        <f t="shared" ca="1" si="302"/>
        <v>0</v>
      </c>
      <c r="H794" s="165">
        <f t="shared" ca="1" si="303"/>
        <v>0</v>
      </c>
      <c r="I794" s="165">
        <f t="shared" ca="1" si="304"/>
        <v>0</v>
      </c>
      <c r="J794" s="165">
        <f t="shared" ca="1" si="305"/>
        <v>0</v>
      </c>
      <c r="K794" s="165">
        <f t="shared" ca="1" si="306"/>
        <v>0</v>
      </c>
      <c r="L794" s="165">
        <f t="shared" ca="1" si="307"/>
        <v>0</v>
      </c>
      <c r="M794" s="165">
        <f t="shared" ca="1" si="308"/>
        <v>0</v>
      </c>
      <c r="N794" s="165">
        <f t="shared" ca="1" si="309"/>
        <v>0</v>
      </c>
      <c r="O794" s="165">
        <f t="shared" ca="1" si="310"/>
        <v>0</v>
      </c>
      <c r="P794" s="165">
        <f t="shared" ca="1" si="311"/>
        <v>0</v>
      </c>
      <c r="Q794" s="165">
        <f t="shared" ca="1" si="312"/>
        <v>0</v>
      </c>
      <c r="R794" s="165">
        <f t="shared" ca="1" si="313"/>
        <v>0</v>
      </c>
      <c r="S794" s="165" t="str">
        <f t="shared" ca="1" si="314"/>
        <v/>
      </c>
      <c r="T794" s="168">
        <f t="shared" ca="1" si="319"/>
        <v>0</v>
      </c>
      <c r="U794" s="168">
        <f t="shared" ca="1" si="320"/>
        <v>0</v>
      </c>
      <c r="V794" s="168">
        <f t="shared" ca="1" si="321"/>
        <v>0</v>
      </c>
      <c r="W794" s="168">
        <f t="shared" ca="1" si="322"/>
        <v>0</v>
      </c>
      <c r="X794" s="165">
        <f t="shared" si="315"/>
        <v>33</v>
      </c>
      <c r="Y794" s="165" t="str">
        <f t="shared" ca="1" si="323"/>
        <v>,  - 0 1/0/1900</v>
      </c>
      <c r="Z794" s="165" t="str">
        <f t="shared" ca="1" si="324"/>
        <v/>
      </c>
      <c r="AA794" s="225" t="str">
        <f>Season_Summary!$P$1</f>
        <v>2A BB</v>
      </c>
    </row>
    <row r="795" spans="1:27" x14ac:dyDescent="0.2">
      <c r="A795" s="165" t="str">
        <f t="shared" ca="1" si="316"/>
        <v xml:space="preserve">, </v>
      </c>
      <c r="B795" s="165" t="str">
        <f>Roster!$B$1</f>
        <v>Upton</v>
      </c>
      <c r="C795" s="165">
        <f t="shared" ca="1" si="317"/>
        <v>0</v>
      </c>
      <c r="D795" s="175">
        <f t="shared" ca="1" si="318"/>
        <v>0</v>
      </c>
      <c r="E795" s="165">
        <f t="shared" ca="1" si="300"/>
        <v>0</v>
      </c>
      <c r="F795" s="165">
        <f t="shared" ca="1" si="301"/>
        <v>0</v>
      </c>
      <c r="G795" s="165">
        <f t="shared" ca="1" si="302"/>
        <v>0</v>
      </c>
      <c r="H795" s="165">
        <f t="shared" ca="1" si="303"/>
        <v>0</v>
      </c>
      <c r="I795" s="165">
        <f t="shared" ca="1" si="304"/>
        <v>0</v>
      </c>
      <c r="J795" s="165">
        <f t="shared" ca="1" si="305"/>
        <v>0</v>
      </c>
      <c r="K795" s="165">
        <f t="shared" ca="1" si="306"/>
        <v>0</v>
      </c>
      <c r="L795" s="165">
        <f t="shared" ca="1" si="307"/>
        <v>0</v>
      </c>
      <c r="M795" s="165">
        <f t="shared" ca="1" si="308"/>
        <v>0</v>
      </c>
      <c r="N795" s="165">
        <f t="shared" ca="1" si="309"/>
        <v>0</v>
      </c>
      <c r="O795" s="165">
        <f t="shared" ca="1" si="310"/>
        <v>0</v>
      </c>
      <c r="P795" s="165">
        <f t="shared" ca="1" si="311"/>
        <v>0</v>
      </c>
      <c r="Q795" s="165">
        <f t="shared" ca="1" si="312"/>
        <v>0</v>
      </c>
      <c r="R795" s="165">
        <f t="shared" ca="1" si="313"/>
        <v>0</v>
      </c>
      <c r="S795" s="165" t="str">
        <f t="shared" ca="1" si="314"/>
        <v/>
      </c>
      <c r="T795" s="168">
        <f t="shared" ca="1" si="319"/>
        <v>0</v>
      </c>
      <c r="U795" s="168">
        <f t="shared" ca="1" si="320"/>
        <v>0</v>
      </c>
      <c r="V795" s="168">
        <f t="shared" ca="1" si="321"/>
        <v>0</v>
      </c>
      <c r="W795" s="168">
        <f t="shared" ca="1" si="322"/>
        <v>0</v>
      </c>
      <c r="X795" s="165">
        <f t="shared" si="315"/>
        <v>33</v>
      </c>
      <c r="Y795" s="165" t="str">
        <f t="shared" ca="1" si="323"/>
        <v>,  - 0 1/0/1900</v>
      </c>
      <c r="Z795" s="165" t="str">
        <f t="shared" ca="1" si="324"/>
        <v/>
      </c>
      <c r="AA795" s="225" t="str">
        <f>Season_Summary!$P$1</f>
        <v>2A BB</v>
      </c>
    </row>
    <row r="796" spans="1:27" x14ac:dyDescent="0.2">
      <c r="A796" s="165" t="str">
        <f t="shared" ca="1" si="316"/>
        <v xml:space="preserve">, </v>
      </c>
      <c r="B796" s="165" t="str">
        <f>Roster!$B$1</f>
        <v>Upton</v>
      </c>
      <c r="C796" s="165">
        <f t="shared" ca="1" si="317"/>
        <v>0</v>
      </c>
      <c r="D796" s="175">
        <f t="shared" ca="1" si="318"/>
        <v>0</v>
      </c>
      <c r="E796" s="165">
        <f t="shared" ca="1" si="300"/>
        <v>0</v>
      </c>
      <c r="F796" s="165">
        <f t="shared" ca="1" si="301"/>
        <v>0</v>
      </c>
      <c r="G796" s="165">
        <f t="shared" ca="1" si="302"/>
        <v>0</v>
      </c>
      <c r="H796" s="165">
        <f t="shared" ca="1" si="303"/>
        <v>0</v>
      </c>
      <c r="I796" s="165">
        <f t="shared" ca="1" si="304"/>
        <v>0</v>
      </c>
      <c r="J796" s="165">
        <f t="shared" ca="1" si="305"/>
        <v>0</v>
      </c>
      <c r="K796" s="165">
        <f t="shared" ca="1" si="306"/>
        <v>0</v>
      </c>
      <c r="L796" s="165">
        <f t="shared" ca="1" si="307"/>
        <v>0</v>
      </c>
      <c r="M796" s="165">
        <f t="shared" ca="1" si="308"/>
        <v>0</v>
      </c>
      <c r="N796" s="165">
        <f t="shared" ca="1" si="309"/>
        <v>0</v>
      </c>
      <c r="O796" s="165">
        <f t="shared" ca="1" si="310"/>
        <v>0</v>
      </c>
      <c r="P796" s="165">
        <f t="shared" ca="1" si="311"/>
        <v>0</v>
      </c>
      <c r="Q796" s="165">
        <f t="shared" ca="1" si="312"/>
        <v>0</v>
      </c>
      <c r="R796" s="165">
        <f t="shared" ca="1" si="313"/>
        <v>0</v>
      </c>
      <c r="S796" s="165" t="str">
        <f t="shared" ca="1" si="314"/>
        <v/>
      </c>
      <c r="T796" s="168">
        <f t="shared" ca="1" si="319"/>
        <v>0</v>
      </c>
      <c r="U796" s="168">
        <f t="shared" ca="1" si="320"/>
        <v>0</v>
      </c>
      <c r="V796" s="168">
        <f t="shared" ca="1" si="321"/>
        <v>0</v>
      </c>
      <c r="W796" s="168">
        <f t="shared" ca="1" si="322"/>
        <v>0</v>
      </c>
      <c r="X796" s="165">
        <f t="shared" si="315"/>
        <v>33</v>
      </c>
      <c r="Y796" s="165" t="str">
        <f t="shared" ca="1" si="323"/>
        <v>,  - 0 1/0/1900</v>
      </c>
      <c r="Z796" s="165" t="str">
        <f t="shared" ca="1" si="324"/>
        <v/>
      </c>
      <c r="AA796" s="225" t="str">
        <f>Season_Summary!$P$1</f>
        <v>2A BB</v>
      </c>
    </row>
    <row r="797" spans="1:27" x14ac:dyDescent="0.2">
      <c r="A797" s="165" t="str">
        <f t="shared" ca="1" si="316"/>
        <v xml:space="preserve">, </v>
      </c>
      <c r="B797" s="165" t="str">
        <f>Roster!$B$1</f>
        <v>Upton</v>
      </c>
      <c r="C797" s="165">
        <f t="shared" ca="1" si="317"/>
        <v>0</v>
      </c>
      <c r="D797" s="175">
        <f t="shared" ca="1" si="318"/>
        <v>0</v>
      </c>
      <c r="E797" s="165">
        <f t="shared" ca="1" si="300"/>
        <v>0</v>
      </c>
      <c r="F797" s="165">
        <f t="shared" ca="1" si="301"/>
        <v>0</v>
      </c>
      <c r="G797" s="165">
        <f t="shared" ca="1" si="302"/>
        <v>0</v>
      </c>
      <c r="H797" s="165">
        <f t="shared" ca="1" si="303"/>
        <v>0</v>
      </c>
      <c r="I797" s="165">
        <f t="shared" ca="1" si="304"/>
        <v>0</v>
      </c>
      <c r="J797" s="165">
        <f t="shared" ca="1" si="305"/>
        <v>0</v>
      </c>
      <c r="K797" s="165">
        <f t="shared" ca="1" si="306"/>
        <v>0</v>
      </c>
      <c r="L797" s="165">
        <f t="shared" ca="1" si="307"/>
        <v>0</v>
      </c>
      <c r="M797" s="165">
        <f t="shared" ca="1" si="308"/>
        <v>0</v>
      </c>
      <c r="N797" s="165">
        <f t="shared" ca="1" si="309"/>
        <v>0</v>
      </c>
      <c r="O797" s="165">
        <f t="shared" ca="1" si="310"/>
        <v>0</v>
      </c>
      <c r="P797" s="165">
        <f t="shared" ca="1" si="311"/>
        <v>0</v>
      </c>
      <c r="Q797" s="165">
        <f t="shared" ca="1" si="312"/>
        <v>0</v>
      </c>
      <c r="R797" s="165">
        <f t="shared" ca="1" si="313"/>
        <v>0</v>
      </c>
      <c r="S797" s="165" t="str">
        <f t="shared" ca="1" si="314"/>
        <v/>
      </c>
      <c r="T797" s="168">
        <f t="shared" ca="1" si="319"/>
        <v>0</v>
      </c>
      <c r="U797" s="168">
        <f t="shared" ca="1" si="320"/>
        <v>0</v>
      </c>
      <c r="V797" s="168">
        <f t="shared" ca="1" si="321"/>
        <v>0</v>
      </c>
      <c r="W797" s="168">
        <f t="shared" ca="1" si="322"/>
        <v>0</v>
      </c>
      <c r="X797" s="165">
        <f t="shared" si="315"/>
        <v>33</v>
      </c>
      <c r="Y797" s="165" t="str">
        <f t="shared" ca="1" si="323"/>
        <v>,  - 0 1/0/1900</v>
      </c>
      <c r="Z797" s="165" t="str">
        <f t="shared" ca="1" si="324"/>
        <v/>
      </c>
      <c r="AA797" s="225" t="str">
        <f>Season_Summary!$P$1</f>
        <v>2A BB</v>
      </c>
    </row>
    <row r="798" spans="1:27" x14ac:dyDescent="0.2">
      <c r="A798" s="165" t="str">
        <f t="shared" ca="1" si="316"/>
        <v xml:space="preserve">Team, </v>
      </c>
      <c r="B798" s="165" t="str">
        <f>Roster!$B$1</f>
        <v>Upton</v>
      </c>
      <c r="C798" s="165">
        <f t="shared" ca="1" si="317"/>
        <v>0</v>
      </c>
      <c r="D798" s="175">
        <f t="shared" ca="1" si="318"/>
        <v>0</v>
      </c>
      <c r="E798" s="165">
        <f t="shared" ca="1" si="300"/>
        <v>0</v>
      </c>
      <c r="F798" s="165">
        <f t="shared" ca="1" si="301"/>
        <v>0</v>
      </c>
      <c r="G798" s="165">
        <f t="shared" ca="1" si="302"/>
        <v>0</v>
      </c>
      <c r="H798" s="165">
        <f t="shared" ca="1" si="303"/>
        <v>0</v>
      </c>
      <c r="I798" s="165">
        <f t="shared" ca="1" si="304"/>
        <v>0</v>
      </c>
      <c r="J798" s="165">
        <f t="shared" ca="1" si="305"/>
        <v>0</v>
      </c>
      <c r="K798" s="165">
        <f t="shared" ca="1" si="306"/>
        <v>0</v>
      </c>
      <c r="L798" s="165">
        <f t="shared" ca="1" si="307"/>
        <v>0</v>
      </c>
      <c r="M798" s="165">
        <f t="shared" ca="1" si="308"/>
        <v>0</v>
      </c>
      <c r="N798" s="165">
        <f t="shared" ca="1" si="309"/>
        <v>0</v>
      </c>
      <c r="O798" s="165">
        <f t="shared" ca="1" si="310"/>
        <v>0</v>
      </c>
      <c r="P798" s="165">
        <f t="shared" ca="1" si="311"/>
        <v>0</v>
      </c>
      <c r="Q798" s="165">
        <f t="shared" ca="1" si="312"/>
        <v>0</v>
      </c>
      <c r="R798" s="165">
        <f t="shared" ca="1" si="313"/>
        <v>0</v>
      </c>
      <c r="S798" s="165" t="str">
        <f t="shared" ca="1" si="314"/>
        <v/>
      </c>
      <c r="T798" s="168">
        <f t="shared" ca="1" si="319"/>
        <v>0</v>
      </c>
      <c r="U798" s="168">
        <f t="shared" ca="1" si="320"/>
        <v>0</v>
      </c>
      <c r="V798" s="168">
        <f t="shared" ca="1" si="321"/>
        <v>0</v>
      </c>
      <c r="W798" s="168">
        <f t="shared" ca="1" si="322"/>
        <v>0</v>
      </c>
      <c r="X798" s="165">
        <f t="shared" si="315"/>
        <v>33</v>
      </c>
      <c r="Y798" s="165" t="str">
        <f t="shared" ca="1" si="323"/>
        <v>Team,  - 0 1/0/1900</v>
      </c>
      <c r="Z798" s="165" t="str">
        <f t="shared" ca="1" si="324"/>
        <v/>
      </c>
      <c r="AA798" s="225" t="str">
        <f>Season_Summary!$P$1</f>
        <v>2A BB</v>
      </c>
    </row>
    <row r="799" spans="1:27" x14ac:dyDescent="0.2">
      <c r="A799" s="165" t="str">
        <f t="shared" ca="1" si="316"/>
        <v>Payton Watt, 24</v>
      </c>
      <c r="B799" s="165" t="str">
        <f>Roster!$B$1</f>
        <v>Upton</v>
      </c>
      <c r="C799" s="165">
        <f t="shared" ca="1" si="317"/>
        <v>0</v>
      </c>
      <c r="D799" s="175">
        <f t="shared" ca="1" si="318"/>
        <v>0</v>
      </c>
      <c r="E799" s="165">
        <f t="shared" ca="1" si="300"/>
        <v>0</v>
      </c>
      <c r="F799" s="165">
        <f t="shared" ca="1" si="301"/>
        <v>0</v>
      </c>
      <c r="G799" s="165">
        <f t="shared" ca="1" si="302"/>
        <v>0</v>
      </c>
      <c r="H799" s="165">
        <f t="shared" ca="1" si="303"/>
        <v>0</v>
      </c>
      <c r="I799" s="165">
        <f t="shared" ca="1" si="304"/>
        <v>0</v>
      </c>
      <c r="J799" s="165">
        <f t="shared" ca="1" si="305"/>
        <v>0</v>
      </c>
      <c r="K799" s="165">
        <f t="shared" ca="1" si="306"/>
        <v>0</v>
      </c>
      <c r="L799" s="165">
        <f t="shared" ca="1" si="307"/>
        <v>0</v>
      </c>
      <c r="M799" s="165">
        <f t="shared" ca="1" si="308"/>
        <v>0</v>
      </c>
      <c r="N799" s="165">
        <f t="shared" ca="1" si="309"/>
        <v>0</v>
      </c>
      <c r="O799" s="165">
        <f t="shared" ca="1" si="310"/>
        <v>0</v>
      </c>
      <c r="P799" s="165">
        <f t="shared" ca="1" si="311"/>
        <v>0</v>
      </c>
      <c r="Q799" s="165">
        <f t="shared" ca="1" si="312"/>
        <v>0</v>
      </c>
      <c r="R799" s="165">
        <f t="shared" ca="1" si="313"/>
        <v>0</v>
      </c>
      <c r="S799" s="165" t="str">
        <f t="shared" ca="1" si="314"/>
        <v/>
      </c>
      <c r="T799" s="168">
        <f t="shared" ca="1" si="319"/>
        <v>0</v>
      </c>
      <c r="U799" s="168">
        <f t="shared" ca="1" si="320"/>
        <v>0</v>
      </c>
      <c r="V799" s="168">
        <f t="shared" ca="1" si="321"/>
        <v>0</v>
      </c>
      <c r="W799" s="168">
        <f t="shared" ca="1" si="322"/>
        <v>0</v>
      </c>
      <c r="X799" s="165">
        <f t="shared" si="315"/>
        <v>34</v>
      </c>
      <c r="Y799" s="165" t="str">
        <f t="shared" ca="1" si="323"/>
        <v>Payton Watt, 24 - 0 1/0/1900</v>
      </c>
      <c r="Z799" s="165" t="str">
        <f t="shared" ca="1" si="324"/>
        <v/>
      </c>
      <c r="AA799" s="225" t="str">
        <f>Season_Summary!$P$1</f>
        <v>2A BB</v>
      </c>
    </row>
    <row r="800" spans="1:27" x14ac:dyDescent="0.2">
      <c r="A800" s="165" t="str">
        <f t="shared" ca="1" si="316"/>
        <v>Dillon Barritt, 20</v>
      </c>
      <c r="B800" s="165" t="str">
        <f>Roster!$B$1</f>
        <v>Upton</v>
      </c>
      <c r="C800" s="165">
        <f t="shared" ca="1" si="317"/>
        <v>0</v>
      </c>
      <c r="D800" s="175">
        <f t="shared" ca="1" si="318"/>
        <v>0</v>
      </c>
      <c r="E800" s="165">
        <f t="shared" ca="1" si="300"/>
        <v>0</v>
      </c>
      <c r="F800" s="165">
        <f t="shared" ca="1" si="301"/>
        <v>0</v>
      </c>
      <c r="G800" s="165">
        <f t="shared" ca="1" si="302"/>
        <v>0</v>
      </c>
      <c r="H800" s="165">
        <f t="shared" ca="1" si="303"/>
        <v>0</v>
      </c>
      <c r="I800" s="165">
        <f t="shared" ca="1" si="304"/>
        <v>0</v>
      </c>
      <c r="J800" s="165">
        <f t="shared" ca="1" si="305"/>
        <v>0</v>
      </c>
      <c r="K800" s="165">
        <f t="shared" ca="1" si="306"/>
        <v>0</v>
      </c>
      <c r="L800" s="165">
        <f t="shared" ca="1" si="307"/>
        <v>0</v>
      </c>
      <c r="M800" s="165">
        <f t="shared" ca="1" si="308"/>
        <v>0</v>
      </c>
      <c r="N800" s="165">
        <f t="shared" ca="1" si="309"/>
        <v>0</v>
      </c>
      <c r="O800" s="165">
        <f t="shared" ca="1" si="310"/>
        <v>0</v>
      </c>
      <c r="P800" s="165">
        <f t="shared" ca="1" si="311"/>
        <v>0</v>
      </c>
      <c r="Q800" s="165">
        <f t="shared" ca="1" si="312"/>
        <v>0</v>
      </c>
      <c r="R800" s="165">
        <f t="shared" ca="1" si="313"/>
        <v>0</v>
      </c>
      <c r="S800" s="165" t="str">
        <f t="shared" ca="1" si="314"/>
        <v/>
      </c>
      <c r="T800" s="168">
        <f t="shared" ca="1" si="319"/>
        <v>0</v>
      </c>
      <c r="U800" s="168">
        <f t="shared" ca="1" si="320"/>
        <v>0</v>
      </c>
      <c r="V800" s="168">
        <f t="shared" ca="1" si="321"/>
        <v>0</v>
      </c>
      <c r="W800" s="168">
        <f t="shared" ca="1" si="322"/>
        <v>0</v>
      </c>
      <c r="X800" s="165">
        <f t="shared" si="315"/>
        <v>34</v>
      </c>
      <c r="Y800" s="165" t="str">
        <f t="shared" ca="1" si="323"/>
        <v>Dillon Barritt, 20 - 0 1/0/1900</v>
      </c>
      <c r="Z800" s="165" t="str">
        <f t="shared" ca="1" si="324"/>
        <v/>
      </c>
      <c r="AA800" s="225" t="str">
        <f>Season_Summary!$P$1</f>
        <v>2A BB</v>
      </c>
    </row>
    <row r="801" spans="1:27" x14ac:dyDescent="0.2">
      <c r="A801" s="165" t="str">
        <f t="shared" ca="1" si="316"/>
        <v>Dawson Butts, 14</v>
      </c>
      <c r="B801" s="165" t="str">
        <f>Roster!$B$1</f>
        <v>Upton</v>
      </c>
      <c r="C801" s="165">
        <f t="shared" ca="1" si="317"/>
        <v>0</v>
      </c>
      <c r="D801" s="175">
        <f t="shared" ca="1" si="318"/>
        <v>0</v>
      </c>
      <c r="E801" s="165">
        <f t="shared" ca="1" si="300"/>
        <v>0</v>
      </c>
      <c r="F801" s="165">
        <f t="shared" ca="1" si="301"/>
        <v>0</v>
      </c>
      <c r="G801" s="165">
        <f t="shared" ca="1" si="302"/>
        <v>0</v>
      </c>
      <c r="H801" s="165">
        <f t="shared" ca="1" si="303"/>
        <v>0</v>
      </c>
      <c r="I801" s="165">
        <f t="shared" ca="1" si="304"/>
        <v>0</v>
      </c>
      <c r="J801" s="165">
        <f t="shared" ca="1" si="305"/>
        <v>0</v>
      </c>
      <c r="K801" s="165">
        <f t="shared" ca="1" si="306"/>
        <v>0</v>
      </c>
      <c r="L801" s="165">
        <f t="shared" ca="1" si="307"/>
        <v>0</v>
      </c>
      <c r="M801" s="165">
        <f t="shared" ca="1" si="308"/>
        <v>0</v>
      </c>
      <c r="N801" s="165">
        <f t="shared" ca="1" si="309"/>
        <v>0</v>
      </c>
      <c r="O801" s="165">
        <f t="shared" ca="1" si="310"/>
        <v>0</v>
      </c>
      <c r="P801" s="165">
        <f t="shared" ca="1" si="311"/>
        <v>0</v>
      </c>
      <c r="Q801" s="165">
        <f t="shared" ca="1" si="312"/>
        <v>0</v>
      </c>
      <c r="R801" s="165">
        <f t="shared" ca="1" si="313"/>
        <v>0</v>
      </c>
      <c r="S801" s="165" t="str">
        <f t="shared" ca="1" si="314"/>
        <v/>
      </c>
      <c r="T801" s="168">
        <f t="shared" ca="1" si="319"/>
        <v>0</v>
      </c>
      <c r="U801" s="168">
        <f t="shared" ca="1" si="320"/>
        <v>0</v>
      </c>
      <c r="V801" s="168">
        <f t="shared" ca="1" si="321"/>
        <v>0</v>
      </c>
      <c r="W801" s="168">
        <f t="shared" ca="1" si="322"/>
        <v>0</v>
      </c>
      <c r="X801" s="165">
        <f t="shared" si="315"/>
        <v>34</v>
      </c>
      <c r="Y801" s="165" t="str">
        <f t="shared" ca="1" si="323"/>
        <v>Dawson Butts, 14 - 0 1/0/1900</v>
      </c>
      <c r="Z801" s="165" t="str">
        <f t="shared" ca="1" si="324"/>
        <v/>
      </c>
      <c r="AA801" s="225" t="str">
        <f>Season_Summary!$P$1</f>
        <v>2A BB</v>
      </c>
    </row>
    <row r="802" spans="1:27" x14ac:dyDescent="0.2">
      <c r="A802" s="165" t="str">
        <f t="shared" ca="1" si="316"/>
        <v>Jayden Caylor, 12</v>
      </c>
      <c r="B802" s="165" t="str">
        <f>Roster!$B$1</f>
        <v>Upton</v>
      </c>
      <c r="C802" s="165">
        <f t="shared" ca="1" si="317"/>
        <v>0</v>
      </c>
      <c r="D802" s="175">
        <f t="shared" ca="1" si="318"/>
        <v>0</v>
      </c>
      <c r="E802" s="165">
        <f t="shared" ca="1" si="300"/>
        <v>0</v>
      </c>
      <c r="F802" s="165">
        <f t="shared" ca="1" si="301"/>
        <v>0</v>
      </c>
      <c r="G802" s="165">
        <f t="shared" ca="1" si="302"/>
        <v>0</v>
      </c>
      <c r="H802" s="165">
        <f t="shared" ca="1" si="303"/>
        <v>0</v>
      </c>
      <c r="I802" s="165">
        <f t="shared" ca="1" si="304"/>
        <v>0</v>
      </c>
      <c r="J802" s="165">
        <f t="shared" ca="1" si="305"/>
        <v>0</v>
      </c>
      <c r="K802" s="165">
        <f t="shared" ca="1" si="306"/>
        <v>0</v>
      </c>
      <c r="L802" s="165">
        <f t="shared" ca="1" si="307"/>
        <v>0</v>
      </c>
      <c r="M802" s="165">
        <f t="shared" ca="1" si="308"/>
        <v>0</v>
      </c>
      <c r="N802" s="165">
        <f t="shared" ca="1" si="309"/>
        <v>0</v>
      </c>
      <c r="O802" s="165">
        <f t="shared" ca="1" si="310"/>
        <v>0</v>
      </c>
      <c r="P802" s="165">
        <f t="shared" ca="1" si="311"/>
        <v>0</v>
      </c>
      <c r="Q802" s="165">
        <f t="shared" ca="1" si="312"/>
        <v>0</v>
      </c>
      <c r="R802" s="165">
        <f t="shared" ca="1" si="313"/>
        <v>0</v>
      </c>
      <c r="S802" s="165" t="str">
        <f t="shared" ca="1" si="314"/>
        <v/>
      </c>
      <c r="T802" s="168">
        <f t="shared" ca="1" si="319"/>
        <v>0</v>
      </c>
      <c r="U802" s="168">
        <f t="shared" ca="1" si="320"/>
        <v>0</v>
      </c>
      <c r="V802" s="168">
        <f t="shared" ca="1" si="321"/>
        <v>0</v>
      </c>
      <c r="W802" s="168">
        <f t="shared" ca="1" si="322"/>
        <v>0</v>
      </c>
      <c r="X802" s="165">
        <f t="shared" si="315"/>
        <v>34</v>
      </c>
      <c r="Y802" s="165" t="str">
        <f t="shared" ca="1" si="323"/>
        <v>Jayden Caylor, 12 - 0 1/0/1900</v>
      </c>
      <c r="Z802" s="165" t="str">
        <f t="shared" ca="1" si="324"/>
        <v/>
      </c>
      <c r="AA802" s="225" t="str">
        <f>Season_Summary!$P$1</f>
        <v>2A BB</v>
      </c>
    </row>
    <row r="803" spans="1:27" x14ac:dyDescent="0.2">
      <c r="A803" s="165" t="str">
        <f t="shared" ca="1" si="316"/>
        <v>Clayton Louderback, 23</v>
      </c>
      <c r="B803" s="165" t="str">
        <f>Roster!$B$1</f>
        <v>Upton</v>
      </c>
      <c r="C803" s="165">
        <f t="shared" ca="1" si="317"/>
        <v>0</v>
      </c>
      <c r="D803" s="175">
        <f t="shared" ca="1" si="318"/>
        <v>0</v>
      </c>
      <c r="E803" s="165">
        <f t="shared" ca="1" si="300"/>
        <v>0</v>
      </c>
      <c r="F803" s="165">
        <f t="shared" ca="1" si="301"/>
        <v>0</v>
      </c>
      <c r="G803" s="165">
        <f t="shared" ca="1" si="302"/>
        <v>0</v>
      </c>
      <c r="H803" s="165">
        <f t="shared" ca="1" si="303"/>
        <v>0</v>
      </c>
      <c r="I803" s="165">
        <f t="shared" ca="1" si="304"/>
        <v>0</v>
      </c>
      <c r="J803" s="165">
        <f t="shared" ca="1" si="305"/>
        <v>0</v>
      </c>
      <c r="K803" s="165">
        <f t="shared" ca="1" si="306"/>
        <v>0</v>
      </c>
      <c r="L803" s="165">
        <f t="shared" ca="1" si="307"/>
        <v>0</v>
      </c>
      <c r="M803" s="165">
        <f t="shared" ca="1" si="308"/>
        <v>0</v>
      </c>
      <c r="N803" s="165">
        <f t="shared" ca="1" si="309"/>
        <v>0</v>
      </c>
      <c r="O803" s="165">
        <f t="shared" ca="1" si="310"/>
        <v>0</v>
      </c>
      <c r="P803" s="165">
        <f t="shared" ca="1" si="311"/>
        <v>0</v>
      </c>
      <c r="Q803" s="165">
        <f t="shared" ca="1" si="312"/>
        <v>0</v>
      </c>
      <c r="R803" s="165">
        <f t="shared" ca="1" si="313"/>
        <v>0</v>
      </c>
      <c r="S803" s="165" t="str">
        <f t="shared" ca="1" si="314"/>
        <v/>
      </c>
      <c r="T803" s="168">
        <f t="shared" ca="1" si="319"/>
        <v>0</v>
      </c>
      <c r="U803" s="168">
        <f t="shared" ca="1" si="320"/>
        <v>0</v>
      </c>
      <c r="V803" s="168">
        <f t="shared" ca="1" si="321"/>
        <v>0</v>
      </c>
      <c r="W803" s="168">
        <f t="shared" ca="1" si="322"/>
        <v>0</v>
      </c>
      <c r="X803" s="165">
        <f t="shared" si="315"/>
        <v>34</v>
      </c>
      <c r="Y803" s="165" t="str">
        <f t="shared" ca="1" si="323"/>
        <v>Clayton Louderback, 23 - 0 1/0/1900</v>
      </c>
      <c r="Z803" s="165" t="str">
        <f t="shared" ca="1" si="324"/>
        <v/>
      </c>
      <c r="AA803" s="225" t="str">
        <f>Season_Summary!$P$1</f>
        <v>2A BB</v>
      </c>
    </row>
    <row r="804" spans="1:27" x14ac:dyDescent="0.2">
      <c r="A804" s="165" t="str">
        <f t="shared" ca="1" si="316"/>
        <v>Jess Claycomb, 10</v>
      </c>
      <c r="B804" s="165" t="str">
        <f>Roster!$B$1</f>
        <v>Upton</v>
      </c>
      <c r="C804" s="165">
        <f t="shared" ca="1" si="317"/>
        <v>0</v>
      </c>
      <c r="D804" s="175">
        <f t="shared" ca="1" si="318"/>
        <v>0</v>
      </c>
      <c r="E804" s="165">
        <f t="shared" ca="1" si="300"/>
        <v>0</v>
      </c>
      <c r="F804" s="165">
        <f t="shared" ca="1" si="301"/>
        <v>0</v>
      </c>
      <c r="G804" s="165">
        <f t="shared" ca="1" si="302"/>
        <v>0</v>
      </c>
      <c r="H804" s="165">
        <f t="shared" ca="1" si="303"/>
        <v>0</v>
      </c>
      <c r="I804" s="165">
        <f t="shared" ca="1" si="304"/>
        <v>0</v>
      </c>
      <c r="J804" s="165">
        <f t="shared" ca="1" si="305"/>
        <v>0</v>
      </c>
      <c r="K804" s="165">
        <f t="shared" ca="1" si="306"/>
        <v>0</v>
      </c>
      <c r="L804" s="165">
        <f t="shared" ca="1" si="307"/>
        <v>0</v>
      </c>
      <c r="M804" s="165">
        <f t="shared" ca="1" si="308"/>
        <v>0</v>
      </c>
      <c r="N804" s="165">
        <f t="shared" ca="1" si="309"/>
        <v>0</v>
      </c>
      <c r="O804" s="165">
        <f t="shared" ca="1" si="310"/>
        <v>0</v>
      </c>
      <c r="P804" s="165">
        <f t="shared" ca="1" si="311"/>
        <v>0</v>
      </c>
      <c r="Q804" s="165">
        <f t="shared" ca="1" si="312"/>
        <v>0</v>
      </c>
      <c r="R804" s="165">
        <f t="shared" ca="1" si="313"/>
        <v>0</v>
      </c>
      <c r="S804" s="165" t="str">
        <f t="shared" ca="1" si="314"/>
        <v/>
      </c>
      <c r="T804" s="168">
        <f t="shared" ca="1" si="319"/>
        <v>0</v>
      </c>
      <c r="U804" s="168">
        <f t="shared" ca="1" si="320"/>
        <v>0</v>
      </c>
      <c r="V804" s="168">
        <f t="shared" ca="1" si="321"/>
        <v>0</v>
      </c>
      <c r="W804" s="168">
        <f t="shared" ca="1" si="322"/>
        <v>0</v>
      </c>
      <c r="X804" s="165">
        <f t="shared" si="315"/>
        <v>34</v>
      </c>
      <c r="Y804" s="165" t="str">
        <f t="shared" ca="1" si="323"/>
        <v>Jess Claycomb, 10 - 0 1/0/1900</v>
      </c>
      <c r="Z804" s="165" t="str">
        <f t="shared" ca="1" si="324"/>
        <v/>
      </c>
      <c r="AA804" s="225" t="str">
        <f>Season_Summary!$P$1</f>
        <v>2A BB</v>
      </c>
    </row>
    <row r="805" spans="1:27" x14ac:dyDescent="0.2">
      <c r="A805" s="165" t="str">
        <f t="shared" ca="1" si="316"/>
        <v>Maxx Cowger, 4</v>
      </c>
      <c r="B805" s="165" t="str">
        <f>Roster!$B$1</f>
        <v>Upton</v>
      </c>
      <c r="C805" s="165">
        <f t="shared" ca="1" si="317"/>
        <v>0</v>
      </c>
      <c r="D805" s="175">
        <f t="shared" ca="1" si="318"/>
        <v>0</v>
      </c>
      <c r="E805" s="165">
        <f t="shared" ca="1" si="300"/>
        <v>0</v>
      </c>
      <c r="F805" s="165">
        <f t="shared" ca="1" si="301"/>
        <v>0</v>
      </c>
      <c r="G805" s="165">
        <f t="shared" ca="1" si="302"/>
        <v>0</v>
      </c>
      <c r="H805" s="165">
        <f t="shared" ca="1" si="303"/>
        <v>0</v>
      </c>
      <c r="I805" s="165">
        <f t="shared" ca="1" si="304"/>
        <v>0</v>
      </c>
      <c r="J805" s="165">
        <f t="shared" ca="1" si="305"/>
        <v>0</v>
      </c>
      <c r="K805" s="165">
        <f t="shared" ca="1" si="306"/>
        <v>0</v>
      </c>
      <c r="L805" s="165">
        <f t="shared" ca="1" si="307"/>
        <v>0</v>
      </c>
      <c r="M805" s="165">
        <f t="shared" ca="1" si="308"/>
        <v>0</v>
      </c>
      <c r="N805" s="165">
        <f t="shared" ca="1" si="309"/>
        <v>0</v>
      </c>
      <c r="O805" s="165">
        <f t="shared" ca="1" si="310"/>
        <v>0</v>
      </c>
      <c r="P805" s="165">
        <f t="shared" ca="1" si="311"/>
        <v>0</v>
      </c>
      <c r="Q805" s="165">
        <f t="shared" ca="1" si="312"/>
        <v>0</v>
      </c>
      <c r="R805" s="165">
        <f t="shared" ca="1" si="313"/>
        <v>0</v>
      </c>
      <c r="S805" s="165" t="str">
        <f t="shared" ca="1" si="314"/>
        <v/>
      </c>
      <c r="T805" s="168">
        <f t="shared" ca="1" si="319"/>
        <v>0</v>
      </c>
      <c r="U805" s="168">
        <f t="shared" ca="1" si="320"/>
        <v>0</v>
      </c>
      <c r="V805" s="168">
        <f t="shared" ca="1" si="321"/>
        <v>0</v>
      </c>
      <c r="W805" s="168">
        <f t="shared" ca="1" si="322"/>
        <v>0</v>
      </c>
      <c r="X805" s="165">
        <f t="shared" si="315"/>
        <v>34</v>
      </c>
      <c r="Y805" s="165" t="str">
        <f t="shared" ca="1" si="323"/>
        <v>Maxx Cowger, 4 - 0 1/0/1900</v>
      </c>
      <c r="Z805" s="165" t="str">
        <f t="shared" ca="1" si="324"/>
        <v/>
      </c>
      <c r="AA805" s="225" t="str">
        <f>Season_Summary!$P$1</f>
        <v>2A BB</v>
      </c>
    </row>
    <row r="806" spans="1:27" x14ac:dyDescent="0.2">
      <c r="A806" s="165" t="str">
        <f t="shared" ca="1" si="316"/>
        <v>Brayden Bruce, 22</v>
      </c>
      <c r="B806" s="165" t="str">
        <f>Roster!$B$1</f>
        <v>Upton</v>
      </c>
      <c r="C806" s="165">
        <f t="shared" ca="1" si="317"/>
        <v>0</v>
      </c>
      <c r="D806" s="175">
        <f t="shared" ca="1" si="318"/>
        <v>0</v>
      </c>
      <c r="E806" s="165">
        <f t="shared" ca="1" si="300"/>
        <v>0</v>
      </c>
      <c r="F806" s="165">
        <f t="shared" ca="1" si="301"/>
        <v>0</v>
      </c>
      <c r="G806" s="165">
        <f t="shared" ca="1" si="302"/>
        <v>0</v>
      </c>
      <c r="H806" s="165">
        <f t="shared" ca="1" si="303"/>
        <v>0</v>
      </c>
      <c r="I806" s="165">
        <f t="shared" ca="1" si="304"/>
        <v>0</v>
      </c>
      <c r="J806" s="165">
        <f t="shared" ca="1" si="305"/>
        <v>0</v>
      </c>
      <c r="K806" s="165">
        <f t="shared" ca="1" si="306"/>
        <v>0</v>
      </c>
      <c r="L806" s="165">
        <f t="shared" ca="1" si="307"/>
        <v>0</v>
      </c>
      <c r="M806" s="165">
        <f t="shared" ca="1" si="308"/>
        <v>0</v>
      </c>
      <c r="N806" s="165">
        <f t="shared" ca="1" si="309"/>
        <v>0</v>
      </c>
      <c r="O806" s="165">
        <f t="shared" ca="1" si="310"/>
        <v>0</v>
      </c>
      <c r="P806" s="165">
        <f t="shared" ca="1" si="311"/>
        <v>0</v>
      </c>
      <c r="Q806" s="165">
        <f t="shared" ca="1" si="312"/>
        <v>0</v>
      </c>
      <c r="R806" s="165">
        <f t="shared" ca="1" si="313"/>
        <v>0</v>
      </c>
      <c r="S806" s="165" t="str">
        <f t="shared" ca="1" si="314"/>
        <v/>
      </c>
      <c r="T806" s="168">
        <f t="shared" ca="1" si="319"/>
        <v>0</v>
      </c>
      <c r="U806" s="168">
        <f t="shared" ca="1" si="320"/>
        <v>0</v>
      </c>
      <c r="V806" s="168">
        <f t="shared" ca="1" si="321"/>
        <v>0</v>
      </c>
      <c r="W806" s="168">
        <f t="shared" ca="1" si="322"/>
        <v>0</v>
      </c>
      <c r="X806" s="165">
        <f t="shared" si="315"/>
        <v>34</v>
      </c>
      <c r="Y806" s="165" t="str">
        <f t="shared" ca="1" si="323"/>
        <v>Brayden Bruce, 22 - 0 1/0/1900</v>
      </c>
      <c r="Z806" s="165" t="str">
        <f t="shared" ca="1" si="324"/>
        <v/>
      </c>
      <c r="AA806" s="225" t="str">
        <f>Season_Summary!$P$1</f>
        <v>2A BB</v>
      </c>
    </row>
    <row r="807" spans="1:27" x14ac:dyDescent="0.2">
      <c r="A807" s="165" t="str">
        <f t="shared" ca="1" si="316"/>
        <v>Jo Bishop, 30</v>
      </c>
      <c r="B807" s="165" t="str">
        <f>Roster!$B$1</f>
        <v>Upton</v>
      </c>
      <c r="C807" s="165">
        <f t="shared" ca="1" si="317"/>
        <v>0</v>
      </c>
      <c r="D807" s="175">
        <f t="shared" ca="1" si="318"/>
        <v>0</v>
      </c>
      <c r="E807" s="165">
        <f t="shared" ca="1" si="300"/>
        <v>0</v>
      </c>
      <c r="F807" s="165">
        <f t="shared" ca="1" si="301"/>
        <v>0</v>
      </c>
      <c r="G807" s="165">
        <f t="shared" ca="1" si="302"/>
        <v>0</v>
      </c>
      <c r="H807" s="165">
        <f t="shared" ca="1" si="303"/>
        <v>0</v>
      </c>
      <c r="I807" s="165">
        <f t="shared" ca="1" si="304"/>
        <v>0</v>
      </c>
      <c r="J807" s="165">
        <f t="shared" ca="1" si="305"/>
        <v>0</v>
      </c>
      <c r="K807" s="165">
        <f t="shared" ca="1" si="306"/>
        <v>0</v>
      </c>
      <c r="L807" s="165">
        <f t="shared" ca="1" si="307"/>
        <v>0</v>
      </c>
      <c r="M807" s="165">
        <f t="shared" ca="1" si="308"/>
        <v>0</v>
      </c>
      <c r="N807" s="165">
        <f t="shared" ca="1" si="309"/>
        <v>0</v>
      </c>
      <c r="O807" s="165">
        <f t="shared" ca="1" si="310"/>
        <v>0</v>
      </c>
      <c r="P807" s="165">
        <f t="shared" ca="1" si="311"/>
        <v>0</v>
      </c>
      <c r="Q807" s="165">
        <f t="shared" ca="1" si="312"/>
        <v>0</v>
      </c>
      <c r="R807" s="165">
        <f t="shared" ca="1" si="313"/>
        <v>0</v>
      </c>
      <c r="S807" s="165" t="str">
        <f t="shared" ca="1" si="314"/>
        <v/>
      </c>
      <c r="T807" s="168">
        <f t="shared" ca="1" si="319"/>
        <v>0</v>
      </c>
      <c r="U807" s="168">
        <f t="shared" ca="1" si="320"/>
        <v>0</v>
      </c>
      <c r="V807" s="168">
        <f t="shared" ca="1" si="321"/>
        <v>0</v>
      </c>
      <c r="W807" s="168">
        <f t="shared" ca="1" si="322"/>
        <v>0</v>
      </c>
      <c r="X807" s="165">
        <f t="shared" si="315"/>
        <v>34</v>
      </c>
      <c r="Y807" s="165" t="str">
        <f t="shared" ca="1" si="323"/>
        <v>Jo Bishop, 30 - 0 1/0/1900</v>
      </c>
      <c r="Z807" s="165" t="str">
        <f t="shared" ca="1" si="324"/>
        <v/>
      </c>
      <c r="AA807" s="225" t="str">
        <f>Season_Summary!$P$1</f>
        <v>2A BB</v>
      </c>
    </row>
    <row r="808" spans="1:27" x14ac:dyDescent="0.2">
      <c r="A808" s="165" t="str">
        <f t="shared" ca="1" si="316"/>
        <v>Nolan Turner, 33</v>
      </c>
      <c r="B808" s="165" t="str">
        <f>Roster!$B$1</f>
        <v>Upton</v>
      </c>
      <c r="C808" s="165">
        <f t="shared" ca="1" si="317"/>
        <v>0</v>
      </c>
      <c r="D808" s="175">
        <f t="shared" ca="1" si="318"/>
        <v>0</v>
      </c>
      <c r="E808" s="165">
        <f t="shared" ca="1" si="300"/>
        <v>0</v>
      </c>
      <c r="F808" s="165">
        <f t="shared" ca="1" si="301"/>
        <v>0</v>
      </c>
      <c r="G808" s="165">
        <f t="shared" ca="1" si="302"/>
        <v>0</v>
      </c>
      <c r="H808" s="165">
        <f t="shared" ca="1" si="303"/>
        <v>0</v>
      </c>
      <c r="I808" s="165">
        <f t="shared" ca="1" si="304"/>
        <v>0</v>
      </c>
      <c r="J808" s="165">
        <f t="shared" ca="1" si="305"/>
        <v>0</v>
      </c>
      <c r="K808" s="165">
        <f t="shared" ca="1" si="306"/>
        <v>0</v>
      </c>
      <c r="L808" s="165">
        <f t="shared" ca="1" si="307"/>
        <v>0</v>
      </c>
      <c r="M808" s="165">
        <f t="shared" ca="1" si="308"/>
        <v>0</v>
      </c>
      <c r="N808" s="165">
        <f t="shared" ca="1" si="309"/>
        <v>0</v>
      </c>
      <c r="O808" s="165">
        <f t="shared" ca="1" si="310"/>
        <v>0</v>
      </c>
      <c r="P808" s="165">
        <f t="shared" ca="1" si="311"/>
        <v>0</v>
      </c>
      <c r="Q808" s="165">
        <f t="shared" ca="1" si="312"/>
        <v>0</v>
      </c>
      <c r="R808" s="165">
        <f t="shared" ca="1" si="313"/>
        <v>0</v>
      </c>
      <c r="S808" s="165" t="str">
        <f t="shared" ca="1" si="314"/>
        <v/>
      </c>
      <c r="T808" s="168">
        <f t="shared" ca="1" si="319"/>
        <v>0</v>
      </c>
      <c r="U808" s="168">
        <f t="shared" ca="1" si="320"/>
        <v>0</v>
      </c>
      <c r="V808" s="168">
        <f t="shared" ca="1" si="321"/>
        <v>0</v>
      </c>
      <c r="W808" s="168">
        <f t="shared" ca="1" si="322"/>
        <v>0</v>
      </c>
      <c r="X808" s="165">
        <f t="shared" si="315"/>
        <v>34</v>
      </c>
      <c r="Y808" s="165" t="str">
        <f t="shared" ca="1" si="323"/>
        <v>Nolan Turner, 33 - 0 1/0/1900</v>
      </c>
      <c r="Z808" s="165" t="str">
        <f t="shared" ca="1" si="324"/>
        <v/>
      </c>
      <c r="AA808" s="225" t="str">
        <f>Season_Summary!$P$1</f>
        <v>2A BB</v>
      </c>
    </row>
    <row r="809" spans="1:27" x14ac:dyDescent="0.2">
      <c r="A809" s="165" t="str">
        <f t="shared" ca="1" si="316"/>
        <v>Robert Crawford, 32</v>
      </c>
      <c r="B809" s="165" t="str">
        <f>Roster!$B$1</f>
        <v>Upton</v>
      </c>
      <c r="C809" s="165">
        <f t="shared" ca="1" si="317"/>
        <v>0</v>
      </c>
      <c r="D809" s="175">
        <f t="shared" ca="1" si="318"/>
        <v>0</v>
      </c>
      <c r="E809" s="165">
        <f t="shared" ca="1" si="300"/>
        <v>0</v>
      </c>
      <c r="F809" s="165">
        <f t="shared" ca="1" si="301"/>
        <v>0</v>
      </c>
      <c r="G809" s="165">
        <f t="shared" ca="1" si="302"/>
        <v>0</v>
      </c>
      <c r="H809" s="165">
        <f t="shared" ca="1" si="303"/>
        <v>0</v>
      </c>
      <c r="I809" s="165">
        <f t="shared" ca="1" si="304"/>
        <v>0</v>
      </c>
      <c r="J809" s="165">
        <f t="shared" ca="1" si="305"/>
        <v>0</v>
      </c>
      <c r="K809" s="165">
        <f t="shared" ca="1" si="306"/>
        <v>0</v>
      </c>
      <c r="L809" s="165">
        <f t="shared" ca="1" si="307"/>
        <v>0</v>
      </c>
      <c r="M809" s="165">
        <f t="shared" ca="1" si="308"/>
        <v>0</v>
      </c>
      <c r="N809" s="165">
        <f t="shared" ca="1" si="309"/>
        <v>0</v>
      </c>
      <c r="O809" s="165">
        <f t="shared" ca="1" si="310"/>
        <v>0</v>
      </c>
      <c r="P809" s="165">
        <f t="shared" ca="1" si="311"/>
        <v>0</v>
      </c>
      <c r="Q809" s="165">
        <f t="shared" ca="1" si="312"/>
        <v>0</v>
      </c>
      <c r="R809" s="165">
        <f t="shared" ca="1" si="313"/>
        <v>0</v>
      </c>
      <c r="S809" s="165" t="str">
        <f t="shared" ca="1" si="314"/>
        <v/>
      </c>
      <c r="T809" s="168">
        <f t="shared" ca="1" si="319"/>
        <v>0</v>
      </c>
      <c r="U809" s="168">
        <f t="shared" ca="1" si="320"/>
        <v>0</v>
      </c>
      <c r="V809" s="168">
        <f t="shared" ca="1" si="321"/>
        <v>0</v>
      </c>
      <c r="W809" s="168">
        <f t="shared" ca="1" si="322"/>
        <v>0</v>
      </c>
      <c r="X809" s="165">
        <f t="shared" si="315"/>
        <v>34</v>
      </c>
      <c r="Y809" s="165" t="str">
        <f t="shared" ca="1" si="323"/>
        <v>Robert Crawford, 32 - 0 1/0/1900</v>
      </c>
      <c r="Z809" s="165" t="str">
        <f t="shared" ca="1" si="324"/>
        <v/>
      </c>
      <c r="AA809" s="225" t="str">
        <f>Season_Summary!$P$1</f>
        <v>2A BB</v>
      </c>
    </row>
    <row r="810" spans="1:27" x14ac:dyDescent="0.2">
      <c r="A810" s="165" t="str">
        <f t="shared" ca="1" si="316"/>
        <v>Jace Bruce, 40</v>
      </c>
      <c r="B810" s="165" t="str">
        <f>Roster!$B$1</f>
        <v>Upton</v>
      </c>
      <c r="C810" s="165">
        <f t="shared" ca="1" si="317"/>
        <v>0</v>
      </c>
      <c r="D810" s="175">
        <f t="shared" ca="1" si="318"/>
        <v>0</v>
      </c>
      <c r="E810" s="165">
        <f t="shared" ca="1" si="300"/>
        <v>0</v>
      </c>
      <c r="F810" s="165">
        <f t="shared" ca="1" si="301"/>
        <v>0</v>
      </c>
      <c r="G810" s="165">
        <f t="shared" ca="1" si="302"/>
        <v>0</v>
      </c>
      <c r="H810" s="165">
        <f t="shared" ca="1" si="303"/>
        <v>0</v>
      </c>
      <c r="I810" s="165">
        <f t="shared" ca="1" si="304"/>
        <v>0</v>
      </c>
      <c r="J810" s="165">
        <f t="shared" ca="1" si="305"/>
        <v>0</v>
      </c>
      <c r="K810" s="165">
        <f t="shared" ca="1" si="306"/>
        <v>0</v>
      </c>
      <c r="L810" s="165">
        <f t="shared" ca="1" si="307"/>
        <v>0</v>
      </c>
      <c r="M810" s="165">
        <f t="shared" ca="1" si="308"/>
        <v>0</v>
      </c>
      <c r="N810" s="165">
        <f t="shared" ca="1" si="309"/>
        <v>0</v>
      </c>
      <c r="O810" s="165">
        <f t="shared" ca="1" si="310"/>
        <v>0</v>
      </c>
      <c r="P810" s="165">
        <f t="shared" ca="1" si="311"/>
        <v>0</v>
      </c>
      <c r="Q810" s="165">
        <f t="shared" ca="1" si="312"/>
        <v>0</v>
      </c>
      <c r="R810" s="165">
        <f t="shared" ca="1" si="313"/>
        <v>0</v>
      </c>
      <c r="S810" s="165" t="str">
        <f t="shared" ca="1" si="314"/>
        <v/>
      </c>
      <c r="T810" s="168">
        <f t="shared" ca="1" si="319"/>
        <v>0</v>
      </c>
      <c r="U810" s="168">
        <f t="shared" ca="1" si="320"/>
        <v>0</v>
      </c>
      <c r="V810" s="168">
        <f t="shared" ca="1" si="321"/>
        <v>0</v>
      </c>
      <c r="W810" s="168">
        <f t="shared" ca="1" si="322"/>
        <v>0</v>
      </c>
      <c r="X810" s="165">
        <f t="shared" si="315"/>
        <v>34</v>
      </c>
      <c r="Y810" s="165" t="str">
        <f t="shared" ca="1" si="323"/>
        <v>Jace Bruce, 40 - 0 1/0/1900</v>
      </c>
      <c r="Z810" s="165" t="str">
        <f t="shared" ca="1" si="324"/>
        <v/>
      </c>
      <c r="AA810" s="225" t="str">
        <f>Season_Summary!$P$1</f>
        <v>2A BB</v>
      </c>
    </row>
    <row r="811" spans="1:27" x14ac:dyDescent="0.2">
      <c r="A811" s="165" t="str">
        <f t="shared" ca="1" si="316"/>
        <v>Ethan Mills, 2</v>
      </c>
      <c r="B811" s="165" t="str">
        <f>Roster!$B$1</f>
        <v>Upton</v>
      </c>
      <c r="C811" s="165">
        <f t="shared" ca="1" si="317"/>
        <v>0</v>
      </c>
      <c r="D811" s="175">
        <f t="shared" ca="1" si="318"/>
        <v>0</v>
      </c>
      <c r="E811" s="165">
        <f t="shared" ca="1" si="300"/>
        <v>0</v>
      </c>
      <c r="F811" s="165">
        <f t="shared" ca="1" si="301"/>
        <v>0</v>
      </c>
      <c r="G811" s="165">
        <f t="shared" ca="1" si="302"/>
        <v>0</v>
      </c>
      <c r="H811" s="165">
        <f t="shared" ca="1" si="303"/>
        <v>0</v>
      </c>
      <c r="I811" s="165">
        <f t="shared" ca="1" si="304"/>
        <v>0</v>
      </c>
      <c r="J811" s="165">
        <f t="shared" ca="1" si="305"/>
        <v>0</v>
      </c>
      <c r="K811" s="165">
        <f t="shared" ca="1" si="306"/>
        <v>0</v>
      </c>
      <c r="L811" s="165">
        <f t="shared" ca="1" si="307"/>
        <v>0</v>
      </c>
      <c r="M811" s="165">
        <f t="shared" ca="1" si="308"/>
        <v>0</v>
      </c>
      <c r="N811" s="165">
        <f t="shared" ca="1" si="309"/>
        <v>0</v>
      </c>
      <c r="O811" s="165">
        <f t="shared" ca="1" si="310"/>
        <v>0</v>
      </c>
      <c r="P811" s="165">
        <f t="shared" ca="1" si="311"/>
        <v>0</v>
      </c>
      <c r="Q811" s="165">
        <f t="shared" ca="1" si="312"/>
        <v>0</v>
      </c>
      <c r="R811" s="165">
        <f t="shared" ca="1" si="313"/>
        <v>0</v>
      </c>
      <c r="S811" s="165" t="str">
        <f t="shared" ca="1" si="314"/>
        <v/>
      </c>
      <c r="T811" s="168">
        <f t="shared" ca="1" si="319"/>
        <v>0</v>
      </c>
      <c r="U811" s="168">
        <f t="shared" ca="1" si="320"/>
        <v>0</v>
      </c>
      <c r="V811" s="168">
        <f t="shared" ca="1" si="321"/>
        <v>0</v>
      </c>
      <c r="W811" s="168">
        <f t="shared" ca="1" si="322"/>
        <v>0</v>
      </c>
      <c r="X811" s="165">
        <f t="shared" si="315"/>
        <v>34</v>
      </c>
      <c r="Y811" s="165" t="str">
        <f t="shared" ca="1" si="323"/>
        <v>Ethan Mills, 2 - 0 1/0/1900</v>
      </c>
      <c r="Z811" s="165" t="str">
        <f t="shared" ca="1" si="324"/>
        <v/>
      </c>
      <c r="AA811" s="225" t="str">
        <f>Season_Summary!$P$1</f>
        <v>2A BB</v>
      </c>
    </row>
    <row r="812" spans="1:27" x14ac:dyDescent="0.2">
      <c r="A812" s="165" t="str">
        <f t="shared" ca="1" si="316"/>
        <v>Bridger Alishouse, 2</v>
      </c>
      <c r="B812" s="165" t="str">
        <f>Roster!$B$1</f>
        <v>Upton</v>
      </c>
      <c r="C812" s="165">
        <f t="shared" ca="1" si="317"/>
        <v>0</v>
      </c>
      <c r="D812" s="175">
        <f t="shared" ca="1" si="318"/>
        <v>0</v>
      </c>
      <c r="E812" s="165">
        <f t="shared" ca="1" si="300"/>
        <v>0</v>
      </c>
      <c r="F812" s="165">
        <f t="shared" ca="1" si="301"/>
        <v>0</v>
      </c>
      <c r="G812" s="165">
        <f t="shared" ca="1" si="302"/>
        <v>0</v>
      </c>
      <c r="H812" s="165">
        <f t="shared" ca="1" si="303"/>
        <v>0</v>
      </c>
      <c r="I812" s="165">
        <f t="shared" ca="1" si="304"/>
        <v>0</v>
      </c>
      <c r="J812" s="165">
        <f t="shared" ca="1" si="305"/>
        <v>0</v>
      </c>
      <c r="K812" s="165">
        <f t="shared" ca="1" si="306"/>
        <v>0</v>
      </c>
      <c r="L812" s="165">
        <f t="shared" ca="1" si="307"/>
        <v>0</v>
      </c>
      <c r="M812" s="165">
        <f t="shared" ca="1" si="308"/>
        <v>0</v>
      </c>
      <c r="N812" s="165">
        <f t="shared" ca="1" si="309"/>
        <v>0</v>
      </c>
      <c r="O812" s="165">
        <f t="shared" ca="1" si="310"/>
        <v>0</v>
      </c>
      <c r="P812" s="165">
        <f t="shared" ca="1" si="311"/>
        <v>0</v>
      </c>
      <c r="Q812" s="165">
        <f t="shared" ca="1" si="312"/>
        <v>0</v>
      </c>
      <c r="R812" s="165">
        <f t="shared" ca="1" si="313"/>
        <v>0</v>
      </c>
      <c r="S812" s="165" t="str">
        <f t="shared" ca="1" si="314"/>
        <v/>
      </c>
      <c r="T812" s="168">
        <f t="shared" ca="1" si="319"/>
        <v>0</v>
      </c>
      <c r="U812" s="168">
        <f t="shared" ca="1" si="320"/>
        <v>0</v>
      </c>
      <c r="V812" s="168">
        <f t="shared" ca="1" si="321"/>
        <v>0</v>
      </c>
      <c r="W812" s="168">
        <f t="shared" ca="1" si="322"/>
        <v>0</v>
      </c>
      <c r="X812" s="165">
        <f t="shared" si="315"/>
        <v>34</v>
      </c>
      <c r="Y812" s="165" t="str">
        <f t="shared" ca="1" si="323"/>
        <v>Bridger Alishouse, 2 - 0 1/0/1900</v>
      </c>
      <c r="Z812" s="165" t="str">
        <f t="shared" ca="1" si="324"/>
        <v/>
      </c>
      <c r="AA812" s="225" t="str">
        <f>Season_Summary!$P$1</f>
        <v>2A BB</v>
      </c>
    </row>
    <row r="813" spans="1:27" x14ac:dyDescent="0.2">
      <c r="A813" s="165" t="str">
        <f t="shared" ca="1" si="316"/>
        <v>Landon Keever, 4</v>
      </c>
      <c r="B813" s="165" t="str">
        <f>Roster!$B$1</f>
        <v>Upton</v>
      </c>
      <c r="C813" s="165">
        <f t="shared" ca="1" si="317"/>
        <v>0</v>
      </c>
      <c r="D813" s="175">
        <f t="shared" ca="1" si="318"/>
        <v>0</v>
      </c>
      <c r="E813" s="165">
        <f t="shared" ca="1" si="300"/>
        <v>0</v>
      </c>
      <c r="F813" s="165">
        <f t="shared" ca="1" si="301"/>
        <v>0</v>
      </c>
      <c r="G813" s="165">
        <f t="shared" ca="1" si="302"/>
        <v>0</v>
      </c>
      <c r="H813" s="165">
        <f t="shared" ca="1" si="303"/>
        <v>0</v>
      </c>
      <c r="I813" s="165">
        <f t="shared" ca="1" si="304"/>
        <v>0</v>
      </c>
      <c r="J813" s="165">
        <f t="shared" ca="1" si="305"/>
        <v>0</v>
      </c>
      <c r="K813" s="165">
        <f t="shared" ca="1" si="306"/>
        <v>0</v>
      </c>
      <c r="L813" s="165">
        <f t="shared" ca="1" si="307"/>
        <v>0</v>
      </c>
      <c r="M813" s="165">
        <f t="shared" ca="1" si="308"/>
        <v>0</v>
      </c>
      <c r="N813" s="165">
        <f t="shared" ca="1" si="309"/>
        <v>0</v>
      </c>
      <c r="O813" s="165">
        <f t="shared" ca="1" si="310"/>
        <v>0</v>
      </c>
      <c r="P813" s="165">
        <f t="shared" ca="1" si="311"/>
        <v>0</v>
      </c>
      <c r="Q813" s="165">
        <f t="shared" ca="1" si="312"/>
        <v>0</v>
      </c>
      <c r="R813" s="165">
        <f t="shared" ca="1" si="313"/>
        <v>0</v>
      </c>
      <c r="S813" s="165" t="str">
        <f t="shared" ca="1" si="314"/>
        <v/>
      </c>
      <c r="T813" s="168">
        <f t="shared" ca="1" si="319"/>
        <v>0</v>
      </c>
      <c r="U813" s="168">
        <f t="shared" ca="1" si="320"/>
        <v>0</v>
      </c>
      <c r="V813" s="168">
        <f t="shared" ca="1" si="321"/>
        <v>0</v>
      </c>
      <c r="W813" s="168">
        <f t="shared" ca="1" si="322"/>
        <v>0</v>
      </c>
      <c r="X813" s="165">
        <f t="shared" si="315"/>
        <v>34</v>
      </c>
      <c r="Y813" s="165" t="str">
        <f t="shared" ca="1" si="323"/>
        <v>Landon Keever, 4 - 0 1/0/1900</v>
      </c>
      <c r="Z813" s="165" t="str">
        <f t="shared" ca="1" si="324"/>
        <v/>
      </c>
      <c r="AA813" s="225" t="str">
        <f>Season_Summary!$P$1</f>
        <v>2A BB</v>
      </c>
    </row>
    <row r="814" spans="1:27" x14ac:dyDescent="0.2">
      <c r="A814" s="165" t="str">
        <f t="shared" ca="1" si="316"/>
        <v>DJ Till, 4</v>
      </c>
      <c r="B814" s="165" t="str">
        <f>Roster!$B$1</f>
        <v>Upton</v>
      </c>
      <c r="C814" s="165">
        <f t="shared" ca="1" si="317"/>
        <v>0</v>
      </c>
      <c r="D814" s="175">
        <f t="shared" ca="1" si="318"/>
        <v>0</v>
      </c>
      <c r="E814" s="165">
        <f t="shared" ca="1" si="300"/>
        <v>0</v>
      </c>
      <c r="F814" s="165">
        <f t="shared" ca="1" si="301"/>
        <v>0</v>
      </c>
      <c r="G814" s="165">
        <f t="shared" ca="1" si="302"/>
        <v>0</v>
      </c>
      <c r="H814" s="165">
        <f t="shared" ca="1" si="303"/>
        <v>0</v>
      </c>
      <c r="I814" s="165">
        <f t="shared" ca="1" si="304"/>
        <v>0</v>
      </c>
      <c r="J814" s="165">
        <f t="shared" ca="1" si="305"/>
        <v>0</v>
      </c>
      <c r="K814" s="165">
        <f t="shared" ca="1" si="306"/>
        <v>0</v>
      </c>
      <c r="L814" s="165">
        <f t="shared" ca="1" si="307"/>
        <v>0</v>
      </c>
      <c r="M814" s="165">
        <f t="shared" ca="1" si="308"/>
        <v>0</v>
      </c>
      <c r="N814" s="165">
        <f t="shared" ca="1" si="309"/>
        <v>0</v>
      </c>
      <c r="O814" s="165">
        <f t="shared" ca="1" si="310"/>
        <v>0</v>
      </c>
      <c r="P814" s="165">
        <f t="shared" ca="1" si="311"/>
        <v>0</v>
      </c>
      <c r="Q814" s="165">
        <f t="shared" ca="1" si="312"/>
        <v>0</v>
      </c>
      <c r="R814" s="165">
        <f t="shared" ca="1" si="313"/>
        <v>0</v>
      </c>
      <c r="S814" s="165" t="str">
        <f t="shared" ca="1" si="314"/>
        <v/>
      </c>
      <c r="T814" s="168">
        <f t="shared" ca="1" si="319"/>
        <v>0</v>
      </c>
      <c r="U814" s="168">
        <f t="shared" ca="1" si="320"/>
        <v>0</v>
      </c>
      <c r="V814" s="168">
        <f t="shared" ca="1" si="321"/>
        <v>0</v>
      </c>
      <c r="W814" s="168">
        <f t="shared" ca="1" si="322"/>
        <v>0</v>
      </c>
      <c r="X814" s="165">
        <f t="shared" si="315"/>
        <v>34</v>
      </c>
      <c r="Y814" s="165" t="str">
        <f t="shared" ca="1" si="323"/>
        <v>DJ Till, 4 - 0 1/0/1900</v>
      </c>
      <c r="Z814" s="165" t="str">
        <f t="shared" ca="1" si="324"/>
        <v/>
      </c>
      <c r="AA814" s="225" t="str">
        <f>Season_Summary!$P$1</f>
        <v>2A BB</v>
      </c>
    </row>
    <row r="815" spans="1:27" x14ac:dyDescent="0.2">
      <c r="A815" s="165" t="str">
        <f t="shared" ca="1" si="316"/>
        <v xml:space="preserve">, </v>
      </c>
      <c r="B815" s="165" t="str">
        <f>Roster!$B$1</f>
        <v>Upton</v>
      </c>
      <c r="C815" s="165">
        <f t="shared" ca="1" si="317"/>
        <v>0</v>
      </c>
      <c r="D815" s="175">
        <f t="shared" ca="1" si="318"/>
        <v>0</v>
      </c>
      <c r="E815" s="165">
        <f t="shared" ca="1" si="300"/>
        <v>0</v>
      </c>
      <c r="F815" s="165">
        <f t="shared" ca="1" si="301"/>
        <v>0</v>
      </c>
      <c r="G815" s="165">
        <f t="shared" ca="1" si="302"/>
        <v>0</v>
      </c>
      <c r="H815" s="165">
        <f t="shared" ca="1" si="303"/>
        <v>0</v>
      </c>
      <c r="I815" s="165">
        <f t="shared" ca="1" si="304"/>
        <v>0</v>
      </c>
      <c r="J815" s="165">
        <f t="shared" ca="1" si="305"/>
        <v>0</v>
      </c>
      <c r="K815" s="165">
        <f t="shared" ca="1" si="306"/>
        <v>0</v>
      </c>
      <c r="L815" s="165">
        <f t="shared" ca="1" si="307"/>
        <v>0</v>
      </c>
      <c r="M815" s="165">
        <f t="shared" ca="1" si="308"/>
        <v>0</v>
      </c>
      <c r="N815" s="165">
        <f t="shared" ca="1" si="309"/>
        <v>0</v>
      </c>
      <c r="O815" s="165">
        <f t="shared" ca="1" si="310"/>
        <v>0</v>
      </c>
      <c r="P815" s="165">
        <f t="shared" ca="1" si="311"/>
        <v>0</v>
      </c>
      <c r="Q815" s="165">
        <f t="shared" ca="1" si="312"/>
        <v>0</v>
      </c>
      <c r="R815" s="165">
        <f t="shared" ca="1" si="313"/>
        <v>0</v>
      </c>
      <c r="S815" s="165" t="str">
        <f t="shared" ca="1" si="314"/>
        <v/>
      </c>
      <c r="T815" s="168">
        <f t="shared" ca="1" si="319"/>
        <v>0</v>
      </c>
      <c r="U815" s="168">
        <f t="shared" ca="1" si="320"/>
        <v>0</v>
      </c>
      <c r="V815" s="168">
        <f t="shared" ca="1" si="321"/>
        <v>0</v>
      </c>
      <c r="W815" s="168">
        <f t="shared" ca="1" si="322"/>
        <v>0</v>
      </c>
      <c r="X815" s="165">
        <f t="shared" si="315"/>
        <v>34</v>
      </c>
      <c r="Y815" s="165" t="str">
        <f t="shared" ca="1" si="323"/>
        <v>,  - 0 1/0/1900</v>
      </c>
      <c r="Z815" s="165" t="str">
        <f t="shared" ca="1" si="324"/>
        <v/>
      </c>
      <c r="AA815" s="225" t="str">
        <f>Season_Summary!$P$1</f>
        <v>2A BB</v>
      </c>
    </row>
    <row r="816" spans="1:27" x14ac:dyDescent="0.2">
      <c r="A816" s="165" t="str">
        <f t="shared" ca="1" si="316"/>
        <v xml:space="preserve">, </v>
      </c>
      <c r="B816" s="165" t="str">
        <f>Roster!$B$1</f>
        <v>Upton</v>
      </c>
      <c r="C816" s="165">
        <f t="shared" ca="1" si="317"/>
        <v>0</v>
      </c>
      <c r="D816" s="175">
        <f t="shared" ca="1" si="318"/>
        <v>0</v>
      </c>
      <c r="E816" s="165">
        <f t="shared" ca="1" si="300"/>
        <v>0</v>
      </c>
      <c r="F816" s="165">
        <f t="shared" ca="1" si="301"/>
        <v>0</v>
      </c>
      <c r="G816" s="165">
        <f t="shared" ca="1" si="302"/>
        <v>0</v>
      </c>
      <c r="H816" s="165">
        <f t="shared" ca="1" si="303"/>
        <v>0</v>
      </c>
      <c r="I816" s="165">
        <f t="shared" ca="1" si="304"/>
        <v>0</v>
      </c>
      <c r="J816" s="165">
        <f t="shared" ca="1" si="305"/>
        <v>0</v>
      </c>
      <c r="K816" s="165">
        <f t="shared" ca="1" si="306"/>
        <v>0</v>
      </c>
      <c r="L816" s="165">
        <f t="shared" ca="1" si="307"/>
        <v>0</v>
      </c>
      <c r="M816" s="165">
        <f t="shared" ca="1" si="308"/>
        <v>0</v>
      </c>
      <c r="N816" s="165">
        <f t="shared" ca="1" si="309"/>
        <v>0</v>
      </c>
      <c r="O816" s="165">
        <f t="shared" ca="1" si="310"/>
        <v>0</v>
      </c>
      <c r="P816" s="165">
        <f t="shared" ca="1" si="311"/>
        <v>0</v>
      </c>
      <c r="Q816" s="165">
        <f t="shared" ca="1" si="312"/>
        <v>0</v>
      </c>
      <c r="R816" s="165">
        <f t="shared" ca="1" si="313"/>
        <v>0</v>
      </c>
      <c r="S816" s="165" t="str">
        <f t="shared" ca="1" si="314"/>
        <v/>
      </c>
      <c r="T816" s="168">
        <f t="shared" ca="1" si="319"/>
        <v>0</v>
      </c>
      <c r="U816" s="168">
        <f t="shared" ca="1" si="320"/>
        <v>0</v>
      </c>
      <c r="V816" s="168">
        <f t="shared" ca="1" si="321"/>
        <v>0</v>
      </c>
      <c r="W816" s="168">
        <f t="shared" ca="1" si="322"/>
        <v>0</v>
      </c>
      <c r="X816" s="165">
        <f t="shared" si="315"/>
        <v>34</v>
      </c>
      <c r="Y816" s="165" t="str">
        <f t="shared" ca="1" si="323"/>
        <v>,  - 0 1/0/1900</v>
      </c>
      <c r="Z816" s="165" t="str">
        <f t="shared" ca="1" si="324"/>
        <v/>
      </c>
      <c r="AA816" s="225" t="str">
        <f>Season_Summary!$P$1</f>
        <v>2A BB</v>
      </c>
    </row>
    <row r="817" spans="1:27" x14ac:dyDescent="0.2">
      <c r="A817" s="165" t="str">
        <f t="shared" ca="1" si="316"/>
        <v xml:space="preserve">, </v>
      </c>
      <c r="B817" s="165" t="str">
        <f>Roster!$B$1</f>
        <v>Upton</v>
      </c>
      <c r="C817" s="165">
        <f t="shared" ca="1" si="317"/>
        <v>0</v>
      </c>
      <c r="D817" s="175">
        <f t="shared" ca="1" si="318"/>
        <v>0</v>
      </c>
      <c r="E817" s="165">
        <f t="shared" ca="1" si="300"/>
        <v>0</v>
      </c>
      <c r="F817" s="165">
        <f t="shared" ca="1" si="301"/>
        <v>0</v>
      </c>
      <c r="G817" s="165">
        <f t="shared" ca="1" si="302"/>
        <v>0</v>
      </c>
      <c r="H817" s="165">
        <f t="shared" ca="1" si="303"/>
        <v>0</v>
      </c>
      <c r="I817" s="165">
        <f t="shared" ca="1" si="304"/>
        <v>0</v>
      </c>
      <c r="J817" s="165">
        <f t="shared" ca="1" si="305"/>
        <v>0</v>
      </c>
      <c r="K817" s="165">
        <f t="shared" ca="1" si="306"/>
        <v>0</v>
      </c>
      <c r="L817" s="165">
        <f t="shared" ca="1" si="307"/>
        <v>0</v>
      </c>
      <c r="M817" s="165">
        <f t="shared" ca="1" si="308"/>
        <v>0</v>
      </c>
      <c r="N817" s="165">
        <f t="shared" ca="1" si="309"/>
        <v>0</v>
      </c>
      <c r="O817" s="165">
        <f t="shared" ca="1" si="310"/>
        <v>0</v>
      </c>
      <c r="P817" s="165">
        <f t="shared" ca="1" si="311"/>
        <v>0</v>
      </c>
      <c r="Q817" s="165">
        <f t="shared" ca="1" si="312"/>
        <v>0</v>
      </c>
      <c r="R817" s="165">
        <f t="shared" ca="1" si="313"/>
        <v>0</v>
      </c>
      <c r="S817" s="165" t="str">
        <f t="shared" ca="1" si="314"/>
        <v/>
      </c>
      <c r="T817" s="168">
        <f t="shared" ca="1" si="319"/>
        <v>0</v>
      </c>
      <c r="U817" s="168">
        <f t="shared" ca="1" si="320"/>
        <v>0</v>
      </c>
      <c r="V817" s="168">
        <f t="shared" ca="1" si="321"/>
        <v>0</v>
      </c>
      <c r="W817" s="168">
        <f t="shared" ca="1" si="322"/>
        <v>0</v>
      </c>
      <c r="X817" s="165">
        <f t="shared" si="315"/>
        <v>34</v>
      </c>
      <c r="Y817" s="165" t="str">
        <f t="shared" ca="1" si="323"/>
        <v>,  - 0 1/0/1900</v>
      </c>
      <c r="Z817" s="165" t="str">
        <f t="shared" ca="1" si="324"/>
        <v/>
      </c>
      <c r="AA817" s="225" t="str">
        <f>Season_Summary!$P$1</f>
        <v>2A BB</v>
      </c>
    </row>
    <row r="818" spans="1:27" x14ac:dyDescent="0.2">
      <c r="A818" s="165" t="str">
        <f t="shared" ca="1" si="316"/>
        <v xml:space="preserve">, </v>
      </c>
      <c r="B818" s="165" t="str">
        <f>Roster!$B$1</f>
        <v>Upton</v>
      </c>
      <c r="C818" s="165">
        <f t="shared" ca="1" si="317"/>
        <v>0</v>
      </c>
      <c r="D818" s="175">
        <f t="shared" ca="1" si="318"/>
        <v>0</v>
      </c>
      <c r="E818" s="165">
        <f t="shared" ca="1" si="300"/>
        <v>0</v>
      </c>
      <c r="F818" s="165">
        <f t="shared" ca="1" si="301"/>
        <v>0</v>
      </c>
      <c r="G818" s="165">
        <f t="shared" ca="1" si="302"/>
        <v>0</v>
      </c>
      <c r="H818" s="165">
        <f t="shared" ca="1" si="303"/>
        <v>0</v>
      </c>
      <c r="I818" s="165">
        <f t="shared" ca="1" si="304"/>
        <v>0</v>
      </c>
      <c r="J818" s="165">
        <f t="shared" ca="1" si="305"/>
        <v>0</v>
      </c>
      <c r="K818" s="165">
        <f t="shared" ca="1" si="306"/>
        <v>0</v>
      </c>
      <c r="L818" s="165">
        <f t="shared" ca="1" si="307"/>
        <v>0</v>
      </c>
      <c r="M818" s="165">
        <f t="shared" ca="1" si="308"/>
        <v>0</v>
      </c>
      <c r="N818" s="165">
        <f t="shared" ca="1" si="309"/>
        <v>0</v>
      </c>
      <c r="O818" s="165">
        <f t="shared" ca="1" si="310"/>
        <v>0</v>
      </c>
      <c r="P818" s="165">
        <f t="shared" ca="1" si="311"/>
        <v>0</v>
      </c>
      <c r="Q818" s="165">
        <f t="shared" ca="1" si="312"/>
        <v>0</v>
      </c>
      <c r="R818" s="165">
        <f t="shared" ca="1" si="313"/>
        <v>0</v>
      </c>
      <c r="S818" s="165" t="str">
        <f t="shared" ca="1" si="314"/>
        <v/>
      </c>
      <c r="T818" s="168">
        <f t="shared" ca="1" si="319"/>
        <v>0</v>
      </c>
      <c r="U818" s="168">
        <f t="shared" ca="1" si="320"/>
        <v>0</v>
      </c>
      <c r="V818" s="168">
        <f t="shared" ca="1" si="321"/>
        <v>0</v>
      </c>
      <c r="W818" s="168">
        <f t="shared" ca="1" si="322"/>
        <v>0</v>
      </c>
      <c r="X818" s="165">
        <f t="shared" si="315"/>
        <v>34</v>
      </c>
      <c r="Y818" s="165" t="str">
        <f t="shared" ca="1" si="323"/>
        <v>,  - 0 1/0/1900</v>
      </c>
      <c r="Z818" s="165" t="str">
        <f t="shared" ca="1" si="324"/>
        <v/>
      </c>
      <c r="AA818" s="225" t="str">
        <f>Season_Summary!$P$1</f>
        <v>2A BB</v>
      </c>
    </row>
    <row r="819" spans="1:27" x14ac:dyDescent="0.2">
      <c r="A819" s="165" t="str">
        <f t="shared" ca="1" si="316"/>
        <v xml:space="preserve">, </v>
      </c>
      <c r="B819" s="165" t="str">
        <f>Roster!$B$1</f>
        <v>Upton</v>
      </c>
      <c r="C819" s="165">
        <f t="shared" ca="1" si="317"/>
        <v>0</v>
      </c>
      <c r="D819" s="175">
        <f t="shared" ca="1" si="318"/>
        <v>0</v>
      </c>
      <c r="E819" s="165">
        <f t="shared" ca="1" si="300"/>
        <v>0</v>
      </c>
      <c r="F819" s="165">
        <f t="shared" ca="1" si="301"/>
        <v>0</v>
      </c>
      <c r="G819" s="165">
        <f t="shared" ca="1" si="302"/>
        <v>0</v>
      </c>
      <c r="H819" s="165">
        <f t="shared" ca="1" si="303"/>
        <v>0</v>
      </c>
      <c r="I819" s="165">
        <f t="shared" ca="1" si="304"/>
        <v>0</v>
      </c>
      <c r="J819" s="165">
        <f t="shared" ca="1" si="305"/>
        <v>0</v>
      </c>
      <c r="K819" s="165">
        <f t="shared" ca="1" si="306"/>
        <v>0</v>
      </c>
      <c r="L819" s="165">
        <f t="shared" ca="1" si="307"/>
        <v>0</v>
      </c>
      <c r="M819" s="165">
        <f t="shared" ca="1" si="308"/>
        <v>0</v>
      </c>
      <c r="N819" s="165">
        <f t="shared" ca="1" si="309"/>
        <v>0</v>
      </c>
      <c r="O819" s="165">
        <f t="shared" ca="1" si="310"/>
        <v>0</v>
      </c>
      <c r="P819" s="165">
        <f t="shared" ca="1" si="311"/>
        <v>0</v>
      </c>
      <c r="Q819" s="165">
        <f t="shared" ca="1" si="312"/>
        <v>0</v>
      </c>
      <c r="R819" s="165">
        <f t="shared" ca="1" si="313"/>
        <v>0</v>
      </c>
      <c r="S819" s="165" t="str">
        <f t="shared" ca="1" si="314"/>
        <v/>
      </c>
      <c r="T819" s="168">
        <f t="shared" ca="1" si="319"/>
        <v>0</v>
      </c>
      <c r="U819" s="168">
        <f t="shared" ca="1" si="320"/>
        <v>0</v>
      </c>
      <c r="V819" s="168">
        <f t="shared" ca="1" si="321"/>
        <v>0</v>
      </c>
      <c r="W819" s="168">
        <f t="shared" ca="1" si="322"/>
        <v>0</v>
      </c>
      <c r="X819" s="165">
        <f t="shared" si="315"/>
        <v>34</v>
      </c>
      <c r="Y819" s="165" t="str">
        <f t="shared" ca="1" si="323"/>
        <v>,  - 0 1/0/1900</v>
      </c>
      <c r="Z819" s="165" t="str">
        <f t="shared" ca="1" si="324"/>
        <v/>
      </c>
      <c r="AA819" s="225" t="str">
        <f>Season_Summary!$P$1</f>
        <v>2A BB</v>
      </c>
    </row>
    <row r="820" spans="1:27" x14ac:dyDescent="0.2">
      <c r="A820" s="165" t="str">
        <f t="shared" ca="1" si="316"/>
        <v xml:space="preserve">, </v>
      </c>
      <c r="B820" s="165" t="str">
        <f>Roster!$B$1</f>
        <v>Upton</v>
      </c>
      <c r="C820" s="165">
        <f t="shared" ca="1" si="317"/>
        <v>0</v>
      </c>
      <c r="D820" s="175">
        <f t="shared" ca="1" si="318"/>
        <v>0</v>
      </c>
      <c r="E820" s="165">
        <f t="shared" ca="1" si="300"/>
        <v>0</v>
      </c>
      <c r="F820" s="165">
        <f t="shared" ca="1" si="301"/>
        <v>0</v>
      </c>
      <c r="G820" s="165">
        <f t="shared" ca="1" si="302"/>
        <v>0</v>
      </c>
      <c r="H820" s="165">
        <f t="shared" ca="1" si="303"/>
        <v>0</v>
      </c>
      <c r="I820" s="165">
        <f t="shared" ca="1" si="304"/>
        <v>0</v>
      </c>
      <c r="J820" s="165">
        <f t="shared" ca="1" si="305"/>
        <v>0</v>
      </c>
      <c r="K820" s="165">
        <f t="shared" ca="1" si="306"/>
        <v>0</v>
      </c>
      <c r="L820" s="165">
        <f t="shared" ca="1" si="307"/>
        <v>0</v>
      </c>
      <c r="M820" s="165">
        <f t="shared" ca="1" si="308"/>
        <v>0</v>
      </c>
      <c r="N820" s="165">
        <f t="shared" ca="1" si="309"/>
        <v>0</v>
      </c>
      <c r="O820" s="165">
        <f t="shared" ca="1" si="310"/>
        <v>0</v>
      </c>
      <c r="P820" s="165">
        <f t="shared" ca="1" si="311"/>
        <v>0</v>
      </c>
      <c r="Q820" s="165">
        <f t="shared" ca="1" si="312"/>
        <v>0</v>
      </c>
      <c r="R820" s="165">
        <f t="shared" ca="1" si="313"/>
        <v>0</v>
      </c>
      <c r="S820" s="165" t="str">
        <f t="shared" ca="1" si="314"/>
        <v/>
      </c>
      <c r="T820" s="168">
        <f t="shared" ca="1" si="319"/>
        <v>0</v>
      </c>
      <c r="U820" s="168">
        <f t="shared" ca="1" si="320"/>
        <v>0</v>
      </c>
      <c r="V820" s="168">
        <f t="shared" ca="1" si="321"/>
        <v>0</v>
      </c>
      <c r="W820" s="168">
        <f t="shared" ca="1" si="322"/>
        <v>0</v>
      </c>
      <c r="X820" s="165">
        <f t="shared" si="315"/>
        <v>34</v>
      </c>
      <c r="Y820" s="165" t="str">
        <f t="shared" ca="1" si="323"/>
        <v>,  - 0 1/0/1900</v>
      </c>
      <c r="Z820" s="165" t="str">
        <f t="shared" ca="1" si="324"/>
        <v/>
      </c>
      <c r="AA820" s="225" t="str">
        <f>Season_Summary!$P$1</f>
        <v>2A BB</v>
      </c>
    </row>
    <row r="821" spans="1:27" x14ac:dyDescent="0.2">
      <c r="A821" s="165" t="str">
        <f t="shared" ca="1" si="316"/>
        <v xml:space="preserve">, </v>
      </c>
      <c r="B821" s="165" t="str">
        <f>Roster!$B$1</f>
        <v>Upton</v>
      </c>
      <c r="C821" s="165">
        <f t="shared" ca="1" si="317"/>
        <v>0</v>
      </c>
      <c r="D821" s="175">
        <f t="shared" ca="1" si="318"/>
        <v>0</v>
      </c>
      <c r="E821" s="165">
        <f t="shared" ca="1" si="300"/>
        <v>0</v>
      </c>
      <c r="F821" s="165">
        <f t="shared" ca="1" si="301"/>
        <v>0</v>
      </c>
      <c r="G821" s="165">
        <f t="shared" ca="1" si="302"/>
        <v>0</v>
      </c>
      <c r="H821" s="165">
        <f t="shared" ca="1" si="303"/>
        <v>0</v>
      </c>
      <c r="I821" s="165">
        <f t="shared" ca="1" si="304"/>
        <v>0</v>
      </c>
      <c r="J821" s="165">
        <f t="shared" ca="1" si="305"/>
        <v>0</v>
      </c>
      <c r="K821" s="165">
        <f t="shared" ca="1" si="306"/>
        <v>0</v>
      </c>
      <c r="L821" s="165">
        <f t="shared" ca="1" si="307"/>
        <v>0</v>
      </c>
      <c r="M821" s="165">
        <f t="shared" ca="1" si="308"/>
        <v>0</v>
      </c>
      <c r="N821" s="165">
        <f t="shared" ca="1" si="309"/>
        <v>0</v>
      </c>
      <c r="O821" s="165">
        <f t="shared" ca="1" si="310"/>
        <v>0</v>
      </c>
      <c r="P821" s="165">
        <f t="shared" ca="1" si="311"/>
        <v>0</v>
      </c>
      <c r="Q821" s="165">
        <f t="shared" ca="1" si="312"/>
        <v>0</v>
      </c>
      <c r="R821" s="165">
        <f t="shared" ca="1" si="313"/>
        <v>0</v>
      </c>
      <c r="S821" s="165" t="str">
        <f t="shared" ca="1" si="314"/>
        <v/>
      </c>
      <c r="T821" s="168">
        <f t="shared" ca="1" si="319"/>
        <v>0</v>
      </c>
      <c r="U821" s="168">
        <f t="shared" ca="1" si="320"/>
        <v>0</v>
      </c>
      <c r="V821" s="168">
        <f t="shared" ca="1" si="321"/>
        <v>0</v>
      </c>
      <c r="W821" s="168">
        <f t="shared" ca="1" si="322"/>
        <v>0</v>
      </c>
      <c r="X821" s="165">
        <f t="shared" si="315"/>
        <v>34</v>
      </c>
      <c r="Y821" s="165" t="str">
        <f t="shared" ca="1" si="323"/>
        <v>,  - 0 1/0/1900</v>
      </c>
      <c r="Z821" s="165" t="str">
        <f t="shared" ca="1" si="324"/>
        <v/>
      </c>
      <c r="AA821" s="225" t="str">
        <f>Season_Summary!$P$1</f>
        <v>2A BB</v>
      </c>
    </row>
    <row r="822" spans="1:27" x14ac:dyDescent="0.2">
      <c r="A822" s="165" t="str">
        <f t="shared" ca="1" si="316"/>
        <v xml:space="preserve">Team, </v>
      </c>
      <c r="B822" s="165" t="str">
        <f>Roster!$B$1</f>
        <v>Upton</v>
      </c>
      <c r="C822" s="165">
        <f t="shared" ca="1" si="317"/>
        <v>0</v>
      </c>
      <c r="D822" s="175">
        <f t="shared" ca="1" si="318"/>
        <v>0</v>
      </c>
      <c r="E822" s="165">
        <f t="shared" ca="1" si="300"/>
        <v>0</v>
      </c>
      <c r="F822" s="165">
        <f t="shared" ca="1" si="301"/>
        <v>0</v>
      </c>
      <c r="G822" s="165">
        <f t="shared" ca="1" si="302"/>
        <v>0</v>
      </c>
      <c r="H822" s="165">
        <f t="shared" ca="1" si="303"/>
        <v>0</v>
      </c>
      <c r="I822" s="165">
        <f t="shared" ca="1" si="304"/>
        <v>0</v>
      </c>
      <c r="J822" s="165">
        <f t="shared" ca="1" si="305"/>
        <v>0</v>
      </c>
      <c r="K822" s="165">
        <f t="shared" ca="1" si="306"/>
        <v>0</v>
      </c>
      <c r="L822" s="165">
        <f t="shared" ca="1" si="307"/>
        <v>0</v>
      </c>
      <c r="M822" s="165">
        <f t="shared" ca="1" si="308"/>
        <v>0</v>
      </c>
      <c r="N822" s="165">
        <f t="shared" ca="1" si="309"/>
        <v>0</v>
      </c>
      <c r="O822" s="165">
        <f t="shared" ca="1" si="310"/>
        <v>0</v>
      </c>
      <c r="P822" s="165">
        <f t="shared" ca="1" si="311"/>
        <v>0</v>
      </c>
      <c r="Q822" s="165">
        <f t="shared" ca="1" si="312"/>
        <v>0</v>
      </c>
      <c r="R822" s="165">
        <f t="shared" ca="1" si="313"/>
        <v>0</v>
      </c>
      <c r="S822" s="165" t="str">
        <f t="shared" ca="1" si="314"/>
        <v/>
      </c>
      <c r="T822" s="168">
        <f t="shared" ca="1" si="319"/>
        <v>0</v>
      </c>
      <c r="U822" s="168">
        <f t="shared" ca="1" si="320"/>
        <v>0</v>
      </c>
      <c r="V822" s="168">
        <f t="shared" ca="1" si="321"/>
        <v>0</v>
      </c>
      <c r="W822" s="168">
        <f t="shared" ca="1" si="322"/>
        <v>0</v>
      </c>
      <c r="X822" s="165">
        <f t="shared" si="315"/>
        <v>34</v>
      </c>
      <c r="Y822" s="165" t="str">
        <f t="shared" ca="1" si="323"/>
        <v>Team,  - 0 1/0/1900</v>
      </c>
      <c r="Z822" s="165" t="str">
        <f t="shared" ca="1" si="324"/>
        <v/>
      </c>
      <c r="AA822" s="225" t="str">
        <f>Season_Summary!$P$1</f>
        <v>2A BB</v>
      </c>
    </row>
    <row r="823" spans="1:27" x14ac:dyDescent="0.2">
      <c r="A823" s="165" t="str">
        <f t="shared" ca="1" si="316"/>
        <v>Payton Watt, 24</v>
      </c>
      <c r="B823" s="165" t="str">
        <f>Roster!$B$1</f>
        <v>Upton</v>
      </c>
      <c r="C823" s="165">
        <f t="shared" ca="1" si="317"/>
        <v>0</v>
      </c>
      <c r="D823" s="175">
        <f t="shared" ca="1" si="318"/>
        <v>0</v>
      </c>
      <c r="E823" s="165">
        <f t="shared" ca="1" si="300"/>
        <v>0</v>
      </c>
      <c r="F823" s="165">
        <f t="shared" ca="1" si="301"/>
        <v>0</v>
      </c>
      <c r="G823" s="165">
        <f t="shared" ca="1" si="302"/>
        <v>0</v>
      </c>
      <c r="H823" s="165">
        <f t="shared" ca="1" si="303"/>
        <v>0</v>
      </c>
      <c r="I823" s="165">
        <f t="shared" ca="1" si="304"/>
        <v>0</v>
      </c>
      <c r="J823" s="165">
        <f t="shared" ca="1" si="305"/>
        <v>0</v>
      </c>
      <c r="K823" s="165">
        <f t="shared" ca="1" si="306"/>
        <v>0</v>
      </c>
      <c r="L823" s="165">
        <f t="shared" ca="1" si="307"/>
        <v>0</v>
      </c>
      <c r="M823" s="165">
        <f t="shared" ca="1" si="308"/>
        <v>0</v>
      </c>
      <c r="N823" s="165">
        <f t="shared" ca="1" si="309"/>
        <v>0</v>
      </c>
      <c r="O823" s="165">
        <f t="shared" ca="1" si="310"/>
        <v>0</v>
      </c>
      <c r="P823" s="165">
        <f t="shared" ca="1" si="311"/>
        <v>0</v>
      </c>
      <c r="Q823" s="165">
        <f t="shared" ca="1" si="312"/>
        <v>0</v>
      </c>
      <c r="R823" s="165">
        <f t="shared" ca="1" si="313"/>
        <v>0</v>
      </c>
      <c r="S823" s="165" t="str">
        <f t="shared" ca="1" si="314"/>
        <v/>
      </c>
      <c r="T823" s="168">
        <f t="shared" ca="1" si="319"/>
        <v>0</v>
      </c>
      <c r="U823" s="168">
        <f t="shared" ca="1" si="320"/>
        <v>0</v>
      </c>
      <c r="V823" s="168">
        <f t="shared" ca="1" si="321"/>
        <v>0</v>
      </c>
      <c r="W823" s="168">
        <f t="shared" ca="1" si="322"/>
        <v>0</v>
      </c>
      <c r="X823" s="165">
        <f t="shared" si="315"/>
        <v>35</v>
      </c>
      <c r="Y823" s="165" t="str">
        <f t="shared" ca="1" si="323"/>
        <v>Payton Watt, 24 - 0 1/0/1900</v>
      </c>
      <c r="Z823" s="165" t="str">
        <f t="shared" ca="1" si="324"/>
        <v/>
      </c>
      <c r="AA823" s="225" t="str">
        <f>Season_Summary!$P$1</f>
        <v>2A BB</v>
      </c>
    </row>
    <row r="824" spans="1:27" x14ac:dyDescent="0.2">
      <c r="A824" s="165" t="str">
        <f t="shared" ca="1" si="316"/>
        <v>Dillon Barritt, 20</v>
      </c>
      <c r="B824" s="165" t="str">
        <f>Roster!$B$1</f>
        <v>Upton</v>
      </c>
      <c r="C824" s="165">
        <f t="shared" ca="1" si="317"/>
        <v>0</v>
      </c>
      <c r="D824" s="175">
        <f t="shared" ca="1" si="318"/>
        <v>0</v>
      </c>
      <c r="E824" s="165">
        <f t="shared" ca="1" si="300"/>
        <v>0</v>
      </c>
      <c r="F824" s="165">
        <f t="shared" ca="1" si="301"/>
        <v>0</v>
      </c>
      <c r="G824" s="165">
        <f t="shared" ca="1" si="302"/>
        <v>0</v>
      </c>
      <c r="H824" s="165">
        <f t="shared" ca="1" si="303"/>
        <v>0</v>
      </c>
      <c r="I824" s="165">
        <f t="shared" ca="1" si="304"/>
        <v>0</v>
      </c>
      <c r="J824" s="165">
        <f t="shared" ca="1" si="305"/>
        <v>0</v>
      </c>
      <c r="K824" s="165">
        <f t="shared" ca="1" si="306"/>
        <v>0</v>
      </c>
      <c r="L824" s="165">
        <f t="shared" ca="1" si="307"/>
        <v>0</v>
      </c>
      <c r="M824" s="165">
        <f t="shared" ca="1" si="308"/>
        <v>0</v>
      </c>
      <c r="N824" s="165">
        <f t="shared" ca="1" si="309"/>
        <v>0</v>
      </c>
      <c r="O824" s="165">
        <f t="shared" ca="1" si="310"/>
        <v>0</v>
      </c>
      <c r="P824" s="165">
        <f t="shared" ca="1" si="311"/>
        <v>0</v>
      </c>
      <c r="Q824" s="165">
        <f t="shared" ca="1" si="312"/>
        <v>0</v>
      </c>
      <c r="R824" s="165">
        <f t="shared" ca="1" si="313"/>
        <v>0</v>
      </c>
      <c r="S824" s="165" t="str">
        <f t="shared" ca="1" si="314"/>
        <v/>
      </c>
      <c r="T824" s="168">
        <f t="shared" ca="1" si="319"/>
        <v>0</v>
      </c>
      <c r="U824" s="168">
        <f t="shared" ca="1" si="320"/>
        <v>0</v>
      </c>
      <c r="V824" s="168">
        <f t="shared" ca="1" si="321"/>
        <v>0</v>
      </c>
      <c r="W824" s="168">
        <f t="shared" ca="1" si="322"/>
        <v>0</v>
      </c>
      <c r="X824" s="165">
        <f t="shared" si="315"/>
        <v>35</v>
      </c>
      <c r="Y824" s="165" t="str">
        <f t="shared" ca="1" si="323"/>
        <v>Dillon Barritt, 20 - 0 1/0/1900</v>
      </c>
      <c r="Z824" s="165" t="str">
        <f t="shared" ca="1" si="324"/>
        <v/>
      </c>
      <c r="AA824" s="225" t="str">
        <f>Season_Summary!$P$1</f>
        <v>2A BB</v>
      </c>
    </row>
    <row r="825" spans="1:27" x14ac:dyDescent="0.2">
      <c r="A825" s="165" t="str">
        <f t="shared" ca="1" si="316"/>
        <v>Dawson Butts, 14</v>
      </c>
      <c r="B825" s="165" t="str">
        <f>Roster!$B$1</f>
        <v>Upton</v>
      </c>
      <c r="C825" s="165">
        <f t="shared" ca="1" si="317"/>
        <v>0</v>
      </c>
      <c r="D825" s="175">
        <f t="shared" ca="1" si="318"/>
        <v>0</v>
      </c>
      <c r="E825" s="165">
        <f t="shared" ca="1" si="300"/>
        <v>0</v>
      </c>
      <c r="F825" s="165">
        <f t="shared" ca="1" si="301"/>
        <v>0</v>
      </c>
      <c r="G825" s="165">
        <f t="shared" ca="1" si="302"/>
        <v>0</v>
      </c>
      <c r="H825" s="165">
        <f t="shared" ca="1" si="303"/>
        <v>0</v>
      </c>
      <c r="I825" s="165">
        <f t="shared" ca="1" si="304"/>
        <v>0</v>
      </c>
      <c r="J825" s="165">
        <f t="shared" ca="1" si="305"/>
        <v>0</v>
      </c>
      <c r="K825" s="165">
        <f t="shared" ca="1" si="306"/>
        <v>0</v>
      </c>
      <c r="L825" s="165">
        <f t="shared" ca="1" si="307"/>
        <v>0</v>
      </c>
      <c r="M825" s="165">
        <f t="shared" ca="1" si="308"/>
        <v>0</v>
      </c>
      <c r="N825" s="165">
        <f t="shared" ca="1" si="309"/>
        <v>0</v>
      </c>
      <c r="O825" s="165">
        <f t="shared" ca="1" si="310"/>
        <v>0</v>
      </c>
      <c r="P825" s="165">
        <f t="shared" ca="1" si="311"/>
        <v>0</v>
      </c>
      <c r="Q825" s="165">
        <f t="shared" ca="1" si="312"/>
        <v>0</v>
      </c>
      <c r="R825" s="165">
        <f t="shared" ca="1" si="313"/>
        <v>0</v>
      </c>
      <c r="S825" s="165" t="str">
        <f t="shared" ca="1" si="314"/>
        <v/>
      </c>
      <c r="T825" s="168">
        <f t="shared" ca="1" si="319"/>
        <v>0</v>
      </c>
      <c r="U825" s="168">
        <f t="shared" ca="1" si="320"/>
        <v>0</v>
      </c>
      <c r="V825" s="168">
        <f t="shared" ca="1" si="321"/>
        <v>0</v>
      </c>
      <c r="W825" s="168">
        <f t="shared" ca="1" si="322"/>
        <v>0</v>
      </c>
      <c r="X825" s="165">
        <f t="shared" si="315"/>
        <v>35</v>
      </c>
      <c r="Y825" s="165" t="str">
        <f t="shared" ca="1" si="323"/>
        <v>Dawson Butts, 14 - 0 1/0/1900</v>
      </c>
      <c r="Z825" s="165" t="str">
        <f t="shared" ca="1" si="324"/>
        <v/>
      </c>
      <c r="AA825" s="225" t="str">
        <f>Season_Summary!$P$1</f>
        <v>2A BB</v>
      </c>
    </row>
    <row r="826" spans="1:27" x14ac:dyDescent="0.2">
      <c r="A826" s="165" t="str">
        <f t="shared" ca="1" si="316"/>
        <v>Jayden Caylor, 12</v>
      </c>
      <c r="B826" s="165" t="str">
        <f>Roster!$B$1</f>
        <v>Upton</v>
      </c>
      <c r="C826" s="165">
        <f t="shared" ca="1" si="317"/>
        <v>0</v>
      </c>
      <c r="D826" s="175">
        <f t="shared" ca="1" si="318"/>
        <v>0</v>
      </c>
      <c r="E826" s="165">
        <f t="shared" ca="1" si="300"/>
        <v>0</v>
      </c>
      <c r="F826" s="165">
        <f t="shared" ca="1" si="301"/>
        <v>0</v>
      </c>
      <c r="G826" s="165">
        <f t="shared" ca="1" si="302"/>
        <v>0</v>
      </c>
      <c r="H826" s="165">
        <f t="shared" ca="1" si="303"/>
        <v>0</v>
      </c>
      <c r="I826" s="165">
        <f t="shared" ca="1" si="304"/>
        <v>0</v>
      </c>
      <c r="J826" s="165">
        <f t="shared" ca="1" si="305"/>
        <v>0</v>
      </c>
      <c r="K826" s="165">
        <f t="shared" ca="1" si="306"/>
        <v>0</v>
      </c>
      <c r="L826" s="165">
        <f t="shared" ca="1" si="307"/>
        <v>0</v>
      </c>
      <c r="M826" s="165">
        <f t="shared" ca="1" si="308"/>
        <v>0</v>
      </c>
      <c r="N826" s="165">
        <f t="shared" ca="1" si="309"/>
        <v>0</v>
      </c>
      <c r="O826" s="165">
        <f t="shared" ca="1" si="310"/>
        <v>0</v>
      </c>
      <c r="P826" s="165">
        <f t="shared" ca="1" si="311"/>
        <v>0</v>
      </c>
      <c r="Q826" s="165">
        <f t="shared" ca="1" si="312"/>
        <v>0</v>
      </c>
      <c r="R826" s="165">
        <f t="shared" ca="1" si="313"/>
        <v>0</v>
      </c>
      <c r="S826" s="165" t="str">
        <f t="shared" ca="1" si="314"/>
        <v/>
      </c>
      <c r="T826" s="168">
        <f t="shared" ca="1" si="319"/>
        <v>0</v>
      </c>
      <c r="U826" s="168">
        <f t="shared" ca="1" si="320"/>
        <v>0</v>
      </c>
      <c r="V826" s="168">
        <f t="shared" ca="1" si="321"/>
        <v>0</v>
      </c>
      <c r="W826" s="168">
        <f t="shared" ca="1" si="322"/>
        <v>0</v>
      </c>
      <c r="X826" s="165">
        <f t="shared" si="315"/>
        <v>35</v>
      </c>
      <c r="Y826" s="165" t="str">
        <f t="shared" ca="1" si="323"/>
        <v>Jayden Caylor, 12 - 0 1/0/1900</v>
      </c>
      <c r="Z826" s="165" t="str">
        <f t="shared" ca="1" si="324"/>
        <v/>
      </c>
      <c r="AA826" s="225" t="str">
        <f>Season_Summary!$P$1</f>
        <v>2A BB</v>
      </c>
    </row>
    <row r="827" spans="1:27" x14ac:dyDescent="0.2">
      <c r="A827" s="165" t="str">
        <f t="shared" ca="1" si="316"/>
        <v>Clayton Louderback, 23</v>
      </c>
      <c r="B827" s="165" t="str">
        <f>Roster!$B$1</f>
        <v>Upton</v>
      </c>
      <c r="C827" s="165">
        <f t="shared" ca="1" si="317"/>
        <v>0</v>
      </c>
      <c r="D827" s="175">
        <f t="shared" ca="1" si="318"/>
        <v>0</v>
      </c>
      <c r="E827" s="165">
        <f t="shared" ca="1" si="300"/>
        <v>0</v>
      </c>
      <c r="F827" s="165">
        <f t="shared" ca="1" si="301"/>
        <v>0</v>
      </c>
      <c r="G827" s="165">
        <f t="shared" ca="1" si="302"/>
        <v>0</v>
      </c>
      <c r="H827" s="165">
        <f t="shared" ca="1" si="303"/>
        <v>0</v>
      </c>
      <c r="I827" s="165">
        <f t="shared" ca="1" si="304"/>
        <v>0</v>
      </c>
      <c r="J827" s="165">
        <f t="shared" ca="1" si="305"/>
        <v>0</v>
      </c>
      <c r="K827" s="165">
        <f t="shared" ca="1" si="306"/>
        <v>0</v>
      </c>
      <c r="L827" s="165">
        <f t="shared" ca="1" si="307"/>
        <v>0</v>
      </c>
      <c r="M827" s="165">
        <f t="shared" ca="1" si="308"/>
        <v>0</v>
      </c>
      <c r="N827" s="165">
        <f t="shared" ca="1" si="309"/>
        <v>0</v>
      </c>
      <c r="O827" s="165">
        <f t="shared" ca="1" si="310"/>
        <v>0</v>
      </c>
      <c r="P827" s="165">
        <f t="shared" ca="1" si="311"/>
        <v>0</v>
      </c>
      <c r="Q827" s="165">
        <f t="shared" ca="1" si="312"/>
        <v>0</v>
      </c>
      <c r="R827" s="165">
        <f t="shared" ca="1" si="313"/>
        <v>0</v>
      </c>
      <c r="S827" s="165" t="str">
        <f t="shared" ca="1" si="314"/>
        <v/>
      </c>
      <c r="T827" s="168">
        <f t="shared" ca="1" si="319"/>
        <v>0</v>
      </c>
      <c r="U827" s="168">
        <f t="shared" ca="1" si="320"/>
        <v>0</v>
      </c>
      <c r="V827" s="168">
        <f t="shared" ca="1" si="321"/>
        <v>0</v>
      </c>
      <c r="W827" s="168">
        <f t="shared" ca="1" si="322"/>
        <v>0</v>
      </c>
      <c r="X827" s="165">
        <f t="shared" si="315"/>
        <v>35</v>
      </c>
      <c r="Y827" s="165" t="str">
        <f t="shared" ca="1" si="323"/>
        <v>Clayton Louderback, 23 - 0 1/0/1900</v>
      </c>
      <c r="Z827" s="165" t="str">
        <f t="shared" ca="1" si="324"/>
        <v/>
      </c>
      <c r="AA827" s="225" t="str">
        <f>Season_Summary!$P$1</f>
        <v>2A BB</v>
      </c>
    </row>
    <row r="828" spans="1:27" x14ac:dyDescent="0.2">
      <c r="A828" s="165" t="str">
        <f t="shared" ca="1" si="316"/>
        <v>Jess Claycomb, 10</v>
      </c>
      <c r="B828" s="165" t="str">
        <f>Roster!$B$1</f>
        <v>Upton</v>
      </c>
      <c r="C828" s="165">
        <f t="shared" ca="1" si="317"/>
        <v>0</v>
      </c>
      <c r="D828" s="175">
        <f t="shared" ca="1" si="318"/>
        <v>0</v>
      </c>
      <c r="E828" s="165">
        <f t="shared" ca="1" si="300"/>
        <v>0</v>
      </c>
      <c r="F828" s="165">
        <f t="shared" ca="1" si="301"/>
        <v>0</v>
      </c>
      <c r="G828" s="165">
        <f t="shared" ca="1" si="302"/>
        <v>0</v>
      </c>
      <c r="H828" s="165">
        <f t="shared" ca="1" si="303"/>
        <v>0</v>
      </c>
      <c r="I828" s="165">
        <f t="shared" ca="1" si="304"/>
        <v>0</v>
      </c>
      <c r="J828" s="165">
        <f t="shared" ca="1" si="305"/>
        <v>0</v>
      </c>
      <c r="K828" s="165">
        <f t="shared" ca="1" si="306"/>
        <v>0</v>
      </c>
      <c r="L828" s="165">
        <f t="shared" ca="1" si="307"/>
        <v>0</v>
      </c>
      <c r="M828" s="165">
        <f t="shared" ca="1" si="308"/>
        <v>0</v>
      </c>
      <c r="N828" s="165">
        <f t="shared" ca="1" si="309"/>
        <v>0</v>
      </c>
      <c r="O828" s="165">
        <f t="shared" ca="1" si="310"/>
        <v>0</v>
      </c>
      <c r="P828" s="165">
        <f t="shared" ca="1" si="311"/>
        <v>0</v>
      </c>
      <c r="Q828" s="165">
        <f t="shared" ca="1" si="312"/>
        <v>0</v>
      </c>
      <c r="R828" s="165">
        <f t="shared" ca="1" si="313"/>
        <v>0</v>
      </c>
      <c r="S828" s="165" t="str">
        <f t="shared" ca="1" si="314"/>
        <v/>
      </c>
      <c r="T828" s="168">
        <f t="shared" ca="1" si="319"/>
        <v>0</v>
      </c>
      <c r="U828" s="168">
        <f t="shared" ca="1" si="320"/>
        <v>0</v>
      </c>
      <c r="V828" s="168">
        <f t="shared" ca="1" si="321"/>
        <v>0</v>
      </c>
      <c r="W828" s="168">
        <f t="shared" ca="1" si="322"/>
        <v>0</v>
      </c>
      <c r="X828" s="165">
        <f t="shared" si="315"/>
        <v>35</v>
      </c>
      <c r="Y828" s="165" t="str">
        <f t="shared" ca="1" si="323"/>
        <v>Jess Claycomb, 10 - 0 1/0/1900</v>
      </c>
      <c r="Z828" s="165" t="str">
        <f t="shared" ca="1" si="324"/>
        <v/>
      </c>
      <c r="AA828" s="225" t="str">
        <f>Season_Summary!$P$1</f>
        <v>2A BB</v>
      </c>
    </row>
    <row r="829" spans="1:27" x14ac:dyDescent="0.2">
      <c r="A829" s="165" t="str">
        <f t="shared" ca="1" si="316"/>
        <v>Maxx Cowger, 4</v>
      </c>
      <c r="B829" s="165" t="str">
        <f>Roster!$B$1</f>
        <v>Upton</v>
      </c>
      <c r="C829" s="165">
        <f t="shared" ca="1" si="317"/>
        <v>0</v>
      </c>
      <c r="D829" s="175">
        <f t="shared" ca="1" si="318"/>
        <v>0</v>
      </c>
      <c r="E829" s="165">
        <f t="shared" ca="1" si="300"/>
        <v>0</v>
      </c>
      <c r="F829" s="165">
        <f t="shared" ca="1" si="301"/>
        <v>0</v>
      </c>
      <c r="G829" s="165">
        <f t="shared" ca="1" si="302"/>
        <v>0</v>
      </c>
      <c r="H829" s="165">
        <f t="shared" ca="1" si="303"/>
        <v>0</v>
      </c>
      <c r="I829" s="165">
        <f t="shared" ca="1" si="304"/>
        <v>0</v>
      </c>
      <c r="J829" s="165">
        <f t="shared" ca="1" si="305"/>
        <v>0</v>
      </c>
      <c r="K829" s="165">
        <f t="shared" ca="1" si="306"/>
        <v>0</v>
      </c>
      <c r="L829" s="165">
        <f t="shared" ca="1" si="307"/>
        <v>0</v>
      </c>
      <c r="M829" s="165">
        <f t="shared" ca="1" si="308"/>
        <v>0</v>
      </c>
      <c r="N829" s="165">
        <f t="shared" ca="1" si="309"/>
        <v>0</v>
      </c>
      <c r="O829" s="165">
        <f t="shared" ca="1" si="310"/>
        <v>0</v>
      </c>
      <c r="P829" s="165">
        <f t="shared" ca="1" si="311"/>
        <v>0</v>
      </c>
      <c r="Q829" s="165">
        <f t="shared" ca="1" si="312"/>
        <v>0</v>
      </c>
      <c r="R829" s="165">
        <f t="shared" ca="1" si="313"/>
        <v>0</v>
      </c>
      <c r="S829" s="165" t="str">
        <f t="shared" ca="1" si="314"/>
        <v/>
      </c>
      <c r="T829" s="168">
        <f t="shared" ca="1" si="319"/>
        <v>0</v>
      </c>
      <c r="U829" s="168">
        <f t="shared" ca="1" si="320"/>
        <v>0</v>
      </c>
      <c r="V829" s="168">
        <f t="shared" ca="1" si="321"/>
        <v>0</v>
      </c>
      <c r="W829" s="168">
        <f t="shared" ca="1" si="322"/>
        <v>0</v>
      </c>
      <c r="X829" s="165">
        <f t="shared" si="315"/>
        <v>35</v>
      </c>
      <c r="Y829" s="165" t="str">
        <f t="shared" ca="1" si="323"/>
        <v>Maxx Cowger, 4 - 0 1/0/1900</v>
      </c>
      <c r="Z829" s="165" t="str">
        <f t="shared" ca="1" si="324"/>
        <v/>
      </c>
      <c r="AA829" s="225" t="str">
        <f>Season_Summary!$P$1</f>
        <v>2A BB</v>
      </c>
    </row>
    <row r="830" spans="1:27" x14ac:dyDescent="0.2">
      <c r="A830" s="165" t="str">
        <f t="shared" ca="1" si="316"/>
        <v>Brayden Bruce, 22</v>
      </c>
      <c r="B830" s="165" t="str">
        <f>Roster!$B$1</f>
        <v>Upton</v>
      </c>
      <c r="C830" s="165">
        <f t="shared" ca="1" si="317"/>
        <v>0</v>
      </c>
      <c r="D830" s="175">
        <f t="shared" ca="1" si="318"/>
        <v>0</v>
      </c>
      <c r="E830" s="165">
        <f t="shared" ca="1" si="300"/>
        <v>0</v>
      </c>
      <c r="F830" s="165">
        <f t="shared" ca="1" si="301"/>
        <v>0</v>
      </c>
      <c r="G830" s="165">
        <f t="shared" ca="1" si="302"/>
        <v>0</v>
      </c>
      <c r="H830" s="165">
        <f t="shared" ca="1" si="303"/>
        <v>0</v>
      </c>
      <c r="I830" s="165">
        <f t="shared" ca="1" si="304"/>
        <v>0</v>
      </c>
      <c r="J830" s="165">
        <f t="shared" ca="1" si="305"/>
        <v>0</v>
      </c>
      <c r="K830" s="165">
        <f t="shared" ca="1" si="306"/>
        <v>0</v>
      </c>
      <c r="L830" s="165">
        <f t="shared" ca="1" si="307"/>
        <v>0</v>
      </c>
      <c r="M830" s="165">
        <f t="shared" ca="1" si="308"/>
        <v>0</v>
      </c>
      <c r="N830" s="165">
        <f t="shared" ca="1" si="309"/>
        <v>0</v>
      </c>
      <c r="O830" s="165">
        <f t="shared" ca="1" si="310"/>
        <v>0</v>
      </c>
      <c r="P830" s="165">
        <f t="shared" ca="1" si="311"/>
        <v>0</v>
      </c>
      <c r="Q830" s="165">
        <f t="shared" ca="1" si="312"/>
        <v>0</v>
      </c>
      <c r="R830" s="165">
        <f t="shared" ca="1" si="313"/>
        <v>0</v>
      </c>
      <c r="S830" s="165" t="str">
        <f t="shared" ca="1" si="314"/>
        <v/>
      </c>
      <c r="T830" s="168">
        <f t="shared" ca="1" si="319"/>
        <v>0</v>
      </c>
      <c r="U830" s="168">
        <f t="shared" ca="1" si="320"/>
        <v>0</v>
      </c>
      <c r="V830" s="168">
        <f t="shared" ca="1" si="321"/>
        <v>0</v>
      </c>
      <c r="W830" s="168">
        <f t="shared" ca="1" si="322"/>
        <v>0</v>
      </c>
      <c r="X830" s="165">
        <f t="shared" si="315"/>
        <v>35</v>
      </c>
      <c r="Y830" s="165" t="str">
        <f t="shared" ca="1" si="323"/>
        <v>Brayden Bruce, 22 - 0 1/0/1900</v>
      </c>
      <c r="Z830" s="165" t="str">
        <f t="shared" ca="1" si="324"/>
        <v/>
      </c>
      <c r="AA830" s="225" t="str">
        <f>Season_Summary!$P$1</f>
        <v>2A BB</v>
      </c>
    </row>
    <row r="831" spans="1:27" x14ac:dyDescent="0.2">
      <c r="A831" s="165" t="str">
        <f t="shared" ca="1" si="316"/>
        <v>Jo Bishop, 30</v>
      </c>
      <c r="B831" s="165" t="str">
        <f>Roster!$B$1</f>
        <v>Upton</v>
      </c>
      <c r="C831" s="165">
        <f t="shared" ca="1" si="317"/>
        <v>0</v>
      </c>
      <c r="D831" s="175">
        <f t="shared" ca="1" si="318"/>
        <v>0</v>
      </c>
      <c r="E831" s="165">
        <f t="shared" ca="1" si="300"/>
        <v>0</v>
      </c>
      <c r="F831" s="165">
        <f t="shared" ca="1" si="301"/>
        <v>0</v>
      </c>
      <c r="G831" s="165">
        <f t="shared" ca="1" si="302"/>
        <v>0</v>
      </c>
      <c r="H831" s="165">
        <f t="shared" ca="1" si="303"/>
        <v>0</v>
      </c>
      <c r="I831" s="165">
        <f t="shared" ca="1" si="304"/>
        <v>0</v>
      </c>
      <c r="J831" s="165">
        <f t="shared" ca="1" si="305"/>
        <v>0</v>
      </c>
      <c r="K831" s="165">
        <f t="shared" ca="1" si="306"/>
        <v>0</v>
      </c>
      <c r="L831" s="165">
        <f t="shared" ca="1" si="307"/>
        <v>0</v>
      </c>
      <c r="M831" s="165">
        <f t="shared" ca="1" si="308"/>
        <v>0</v>
      </c>
      <c r="N831" s="165">
        <f t="shared" ca="1" si="309"/>
        <v>0</v>
      </c>
      <c r="O831" s="165">
        <f t="shared" ca="1" si="310"/>
        <v>0</v>
      </c>
      <c r="P831" s="165">
        <f t="shared" ca="1" si="311"/>
        <v>0</v>
      </c>
      <c r="Q831" s="165">
        <f t="shared" ca="1" si="312"/>
        <v>0</v>
      </c>
      <c r="R831" s="165">
        <f t="shared" ca="1" si="313"/>
        <v>0</v>
      </c>
      <c r="S831" s="165" t="str">
        <f t="shared" ca="1" si="314"/>
        <v/>
      </c>
      <c r="T831" s="168">
        <f t="shared" ca="1" si="319"/>
        <v>0</v>
      </c>
      <c r="U831" s="168">
        <f t="shared" ca="1" si="320"/>
        <v>0</v>
      </c>
      <c r="V831" s="168">
        <f t="shared" ca="1" si="321"/>
        <v>0</v>
      </c>
      <c r="W831" s="168">
        <f t="shared" ca="1" si="322"/>
        <v>0</v>
      </c>
      <c r="X831" s="165">
        <f t="shared" si="315"/>
        <v>35</v>
      </c>
      <c r="Y831" s="165" t="str">
        <f t="shared" ca="1" si="323"/>
        <v>Jo Bishop, 30 - 0 1/0/1900</v>
      </c>
      <c r="Z831" s="165" t="str">
        <f t="shared" ca="1" si="324"/>
        <v/>
      </c>
      <c r="AA831" s="225" t="str">
        <f>Season_Summary!$P$1</f>
        <v>2A BB</v>
      </c>
    </row>
    <row r="832" spans="1:27" x14ac:dyDescent="0.2">
      <c r="A832" s="165" t="str">
        <f t="shared" ca="1" si="316"/>
        <v>Nolan Turner, 33</v>
      </c>
      <c r="B832" s="165" t="str">
        <f>Roster!$B$1</f>
        <v>Upton</v>
      </c>
      <c r="C832" s="165">
        <f t="shared" ca="1" si="317"/>
        <v>0</v>
      </c>
      <c r="D832" s="175">
        <f t="shared" ca="1" si="318"/>
        <v>0</v>
      </c>
      <c r="E832" s="165">
        <f t="shared" ca="1" si="300"/>
        <v>0</v>
      </c>
      <c r="F832" s="165">
        <f t="shared" ca="1" si="301"/>
        <v>0</v>
      </c>
      <c r="G832" s="165">
        <f t="shared" ca="1" si="302"/>
        <v>0</v>
      </c>
      <c r="H832" s="165">
        <f t="shared" ca="1" si="303"/>
        <v>0</v>
      </c>
      <c r="I832" s="165">
        <f t="shared" ca="1" si="304"/>
        <v>0</v>
      </c>
      <c r="J832" s="165">
        <f t="shared" ca="1" si="305"/>
        <v>0</v>
      </c>
      <c r="K832" s="165">
        <f t="shared" ca="1" si="306"/>
        <v>0</v>
      </c>
      <c r="L832" s="165">
        <f t="shared" ca="1" si="307"/>
        <v>0</v>
      </c>
      <c r="M832" s="165">
        <f t="shared" ca="1" si="308"/>
        <v>0</v>
      </c>
      <c r="N832" s="165">
        <f t="shared" ca="1" si="309"/>
        <v>0</v>
      </c>
      <c r="O832" s="165">
        <f t="shared" ca="1" si="310"/>
        <v>0</v>
      </c>
      <c r="P832" s="165">
        <f t="shared" ca="1" si="311"/>
        <v>0</v>
      </c>
      <c r="Q832" s="165">
        <f t="shared" ca="1" si="312"/>
        <v>0</v>
      </c>
      <c r="R832" s="165">
        <f t="shared" ca="1" si="313"/>
        <v>0</v>
      </c>
      <c r="S832" s="165" t="str">
        <f t="shared" ca="1" si="314"/>
        <v/>
      </c>
      <c r="T832" s="168">
        <f t="shared" ca="1" si="319"/>
        <v>0</v>
      </c>
      <c r="U832" s="168">
        <f t="shared" ca="1" si="320"/>
        <v>0</v>
      </c>
      <c r="V832" s="168">
        <f t="shared" ca="1" si="321"/>
        <v>0</v>
      </c>
      <c r="W832" s="168">
        <f t="shared" ca="1" si="322"/>
        <v>0</v>
      </c>
      <c r="X832" s="165">
        <f t="shared" si="315"/>
        <v>35</v>
      </c>
      <c r="Y832" s="165" t="str">
        <f t="shared" ca="1" si="323"/>
        <v>Nolan Turner, 33 - 0 1/0/1900</v>
      </c>
      <c r="Z832" s="165" t="str">
        <f t="shared" ca="1" si="324"/>
        <v/>
      </c>
      <c r="AA832" s="225" t="str">
        <f>Season_Summary!$P$1</f>
        <v>2A BB</v>
      </c>
    </row>
    <row r="833" spans="1:27" x14ac:dyDescent="0.2">
      <c r="A833" s="165" t="str">
        <f t="shared" ca="1" si="316"/>
        <v>Robert Crawford, 32</v>
      </c>
      <c r="B833" s="165" t="str">
        <f>Roster!$B$1</f>
        <v>Upton</v>
      </c>
      <c r="C833" s="165">
        <f t="shared" ca="1" si="317"/>
        <v>0</v>
      </c>
      <c r="D833" s="175">
        <f t="shared" ca="1" si="318"/>
        <v>0</v>
      </c>
      <c r="E833" s="165">
        <f t="shared" ca="1" si="300"/>
        <v>0</v>
      </c>
      <c r="F833" s="165">
        <f t="shared" ca="1" si="301"/>
        <v>0</v>
      </c>
      <c r="G833" s="165">
        <f t="shared" ca="1" si="302"/>
        <v>0</v>
      </c>
      <c r="H833" s="165">
        <f t="shared" ca="1" si="303"/>
        <v>0</v>
      </c>
      <c r="I833" s="165">
        <f t="shared" ca="1" si="304"/>
        <v>0</v>
      </c>
      <c r="J833" s="165">
        <f t="shared" ca="1" si="305"/>
        <v>0</v>
      </c>
      <c r="K833" s="165">
        <f t="shared" ca="1" si="306"/>
        <v>0</v>
      </c>
      <c r="L833" s="165">
        <f t="shared" ca="1" si="307"/>
        <v>0</v>
      </c>
      <c r="M833" s="165">
        <f t="shared" ca="1" si="308"/>
        <v>0</v>
      </c>
      <c r="N833" s="165">
        <f t="shared" ca="1" si="309"/>
        <v>0</v>
      </c>
      <c r="O833" s="165">
        <f t="shared" ca="1" si="310"/>
        <v>0</v>
      </c>
      <c r="P833" s="165">
        <f t="shared" ca="1" si="311"/>
        <v>0</v>
      </c>
      <c r="Q833" s="165">
        <f t="shared" ca="1" si="312"/>
        <v>0</v>
      </c>
      <c r="R833" s="165">
        <f t="shared" ca="1" si="313"/>
        <v>0</v>
      </c>
      <c r="S833" s="165" t="str">
        <f t="shared" ca="1" si="314"/>
        <v/>
      </c>
      <c r="T833" s="168">
        <f t="shared" ca="1" si="319"/>
        <v>0</v>
      </c>
      <c r="U833" s="168">
        <f t="shared" ca="1" si="320"/>
        <v>0</v>
      </c>
      <c r="V833" s="168">
        <f t="shared" ca="1" si="321"/>
        <v>0</v>
      </c>
      <c r="W833" s="168">
        <f t="shared" ca="1" si="322"/>
        <v>0</v>
      </c>
      <c r="X833" s="165">
        <f t="shared" si="315"/>
        <v>35</v>
      </c>
      <c r="Y833" s="165" t="str">
        <f t="shared" ca="1" si="323"/>
        <v>Robert Crawford, 32 - 0 1/0/1900</v>
      </c>
      <c r="Z833" s="165" t="str">
        <f t="shared" ca="1" si="324"/>
        <v/>
      </c>
      <c r="AA833" s="225" t="str">
        <f>Season_Summary!$P$1</f>
        <v>2A BB</v>
      </c>
    </row>
    <row r="834" spans="1:27" x14ac:dyDescent="0.2">
      <c r="A834" s="165" t="str">
        <f t="shared" ca="1" si="316"/>
        <v>Jace Bruce, 40</v>
      </c>
      <c r="B834" s="165" t="str">
        <f>Roster!$B$1</f>
        <v>Upton</v>
      </c>
      <c r="C834" s="165">
        <f t="shared" ca="1" si="317"/>
        <v>0</v>
      </c>
      <c r="D834" s="175">
        <f t="shared" ca="1" si="318"/>
        <v>0</v>
      </c>
      <c r="E834" s="165">
        <f t="shared" ca="1" si="300"/>
        <v>0</v>
      </c>
      <c r="F834" s="165">
        <f t="shared" ca="1" si="301"/>
        <v>0</v>
      </c>
      <c r="G834" s="165">
        <f t="shared" ca="1" si="302"/>
        <v>0</v>
      </c>
      <c r="H834" s="165">
        <f t="shared" ca="1" si="303"/>
        <v>0</v>
      </c>
      <c r="I834" s="165">
        <f t="shared" ca="1" si="304"/>
        <v>0</v>
      </c>
      <c r="J834" s="165">
        <f t="shared" ca="1" si="305"/>
        <v>0</v>
      </c>
      <c r="K834" s="165">
        <f t="shared" ca="1" si="306"/>
        <v>0</v>
      </c>
      <c r="L834" s="165">
        <f t="shared" ca="1" si="307"/>
        <v>0</v>
      </c>
      <c r="M834" s="165">
        <f t="shared" ca="1" si="308"/>
        <v>0</v>
      </c>
      <c r="N834" s="165">
        <f t="shared" ca="1" si="309"/>
        <v>0</v>
      </c>
      <c r="O834" s="165">
        <f t="shared" ca="1" si="310"/>
        <v>0</v>
      </c>
      <c r="P834" s="165">
        <f t="shared" ca="1" si="311"/>
        <v>0</v>
      </c>
      <c r="Q834" s="165">
        <f t="shared" ca="1" si="312"/>
        <v>0</v>
      </c>
      <c r="R834" s="165">
        <f t="shared" ca="1" si="313"/>
        <v>0</v>
      </c>
      <c r="S834" s="165" t="str">
        <f t="shared" ca="1" si="314"/>
        <v/>
      </c>
      <c r="T834" s="168">
        <f t="shared" ca="1" si="319"/>
        <v>0</v>
      </c>
      <c r="U834" s="168">
        <f t="shared" ca="1" si="320"/>
        <v>0</v>
      </c>
      <c r="V834" s="168">
        <f t="shared" ca="1" si="321"/>
        <v>0</v>
      </c>
      <c r="W834" s="168">
        <f t="shared" ca="1" si="322"/>
        <v>0</v>
      </c>
      <c r="X834" s="165">
        <f t="shared" si="315"/>
        <v>35</v>
      </c>
      <c r="Y834" s="165" t="str">
        <f t="shared" ca="1" si="323"/>
        <v>Jace Bruce, 40 - 0 1/0/1900</v>
      </c>
      <c r="Z834" s="165" t="str">
        <f t="shared" ca="1" si="324"/>
        <v/>
      </c>
      <c r="AA834" s="225" t="str">
        <f>Season_Summary!$P$1</f>
        <v>2A BB</v>
      </c>
    </row>
    <row r="835" spans="1:27" x14ac:dyDescent="0.2">
      <c r="A835" s="165" t="str">
        <f t="shared" ca="1" si="316"/>
        <v>Ethan Mills, 2</v>
      </c>
      <c r="B835" s="165" t="str">
        <f>Roster!$B$1</f>
        <v>Upton</v>
      </c>
      <c r="C835" s="165">
        <f t="shared" ca="1" si="317"/>
        <v>0</v>
      </c>
      <c r="D835" s="175">
        <f t="shared" ca="1" si="318"/>
        <v>0</v>
      </c>
      <c r="E835" s="165">
        <f t="shared" ca="1" si="300"/>
        <v>0</v>
      </c>
      <c r="F835" s="165">
        <f t="shared" ca="1" si="301"/>
        <v>0</v>
      </c>
      <c r="G835" s="165">
        <f t="shared" ca="1" si="302"/>
        <v>0</v>
      </c>
      <c r="H835" s="165">
        <f t="shared" ca="1" si="303"/>
        <v>0</v>
      </c>
      <c r="I835" s="165">
        <f t="shared" ca="1" si="304"/>
        <v>0</v>
      </c>
      <c r="J835" s="165">
        <f t="shared" ca="1" si="305"/>
        <v>0</v>
      </c>
      <c r="K835" s="165">
        <f t="shared" ca="1" si="306"/>
        <v>0</v>
      </c>
      <c r="L835" s="165">
        <f t="shared" ca="1" si="307"/>
        <v>0</v>
      </c>
      <c r="M835" s="165">
        <f t="shared" ca="1" si="308"/>
        <v>0</v>
      </c>
      <c r="N835" s="165">
        <f t="shared" ca="1" si="309"/>
        <v>0</v>
      </c>
      <c r="O835" s="165">
        <f t="shared" ca="1" si="310"/>
        <v>0</v>
      </c>
      <c r="P835" s="165">
        <f t="shared" ca="1" si="311"/>
        <v>0</v>
      </c>
      <c r="Q835" s="165">
        <f t="shared" ca="1" si="312"/>
        <v>0</v>
      </c>
      <c r="R835" s="165">
        <f t="shared" ca="1" si="313"/>
        <v>0</v>
      </c>
      <c r="S835" s="165" t="str">
        <f t="shared" ca="1" si="314"/>
        <v/>
      </c>
      <c r="T835" s="168">
        <f t="shared" ca="1" si="319"/>
        <v>0</v>
      </c>
      <c r="U835" s="168">
        <f t="shared" ca="1" si="320"/>
        <v>0</v>
      </c>
      <c r="V835" s="168">
        <f t="shared" ca="1" si="321"/>
        <v>0</v>
      </c>
      <c r="W835" s="168">
        <f t="shared" ca="1" si="322"/>
        <v>0</v>
      </c>
      <c r="X835" s="165">
        <f t="shared" si="315"/>
        <v>35</v>
      </c>
      <c r="Y835" s="165" t="str">
        <f t="shared" ca="1" si="323"/>
        <v>Ethan Mills, 2 - 0 1/0/1900</v>
      </c>
      <c r="Z835" s="165" t="str">
        <f t="shared" ca="1" si="324"/>
        <v/>
      </c>
      <c r="AA835" s="225" t="str">
        <f>Season_Summary!$P$1</f>
        <v>2A BB</v>
      </c>
    </row>
    <row r="836" spans="1:27" x14ac:dyDescent="0.2">
      <c r="A836" s="165" t="str">
        <f t="shared" ca="1" si="316"/>
        <v>Bridger Alishouse, 2</v>
      </c>
      <c r="B836" s="165" t="str">
        <f>Roster!$B$1</f>
        <v>Upton</v>
      </c>
      <c r="C836" s="165">
        <f t="shared" ca="1" si="317"/>
        <v>0</v>
      </c>
      <c r="D836" s="175">
        <f t="shared" ca="1" si="318"/>
        <v>0</v>
      </c>
      <c r="E836" s="165">
        <f t="shared" ca="1" si="300"/>
        <v>0</v>
      </c>
      <c r="F836" s="165">
        <f t="shared" ca="1" si="301"/>
        <v>0</v>
      </c>
      <c r="G836" s="165">
        <f t="shared" ca="1" si="302"/>
        <v>0</v>
      </c>
      <c r="H836" s="165">
        <f t="shared" ca="1" si="303"/>
        <v>0</v>
      </c>
      <c r="I836" s="165">
        <f t="shared" ca="1" si="304"/>
        <v>0</v>
      </c>
      <c r="J836" s="165">
        <f t="shared" ca="1" si="305"/>
        <v>0</v>
      </c>
      <c r="K836" s="165">
        <f t="shared" ca="1" si="306"/>
        <v>0</v>
      </c>
      <c r="L836" s="165">
        <f t="shared" ca="1" si="307"/>
        <v>0</v>
      </c>
      <c r="M836" s="165">
        <f t="shared" ca="1" si="308"/>
        <v>0</v>
      </c>
      <c r="N836" s="165">
        <f t="shared" ca="1" si="309"/>
        <v>0</v>
      </c>
      <c r="O836" s="165">
        <f t="shared" ca="1" si="310"/>
        <v>0</v>
      </c>
      <c r="P836" s="165">
        <f t="shared" ca="1" si="311"/>
        <v>0</v>
      </c>
      <c r="Q836" s="165">
        <f t="shared" ca="1" si="312"/>
        <v>0</v>
      </c>
      <c r="R836" s="165">
        <f t="shared" ca="1" si="313"/>
        <v>0</v>
      </c>
      <c r="S836" s="165" t="str">
        <f t="shared" ca="1" si="314"/>
        <v/>
      </c>
      <c r="T836" s="168">
        <f t="shared" ca="1" si="319"/>
        <v>0</v>
      </c>
      <c r="U836" s="168">
        <f t="shared" ca="1" si="320"/>
        <v>0</v>
      </c>
      <c r="V836" s="168">
        <f t="shared" ca="1" si="321"/>
        <v>0</v>
      </c>
      <c r="W836" s="168">
        <f t="shared" ca="1" si="322"/>
        <v>0</v>
      </c>
      <c r="X836" s="165">
        <f t="shared" si="315"/>
        <v>35</v>
      </c>
      <c r="Y836" s="165" t="str">
        <f t="shared" ca="1" si="323"/>
        <v>Bridger Alishouse, 2 - 0 1/0/1900</v>
      </c>
      <c r="Z836" s="165" t="str">
        <f t="shared" ca="1" si="324"/>
        <v/>
      </c>
      <c r="AA836" s="225" t="str">
        <f>Season_Summary!$P$1</f>
        <v>2A BB</v>
      </c>
    </row>
    <row r="837" spans="1:27" x14ac:dyDescent="0.2">
      <c r="A837" s="165" t="str">
        <f t="shared" ca="1" si="316"/>
        <v>Landon Keever, 4</v>
      </c>
      <c r="B837" s="165" t="str">
        <f>Roster!$B$1</f>
        <v>Upton</v>
      </c>
      <c r="C837" s="165">
        <f t="shared" ca="1" si="317"/>
        <v>0</v>
      </c>
      <c r="D837" s="175">
        <f t="shared" ca="1" si="318"/>
        <v>0</v>
      </c>
      <c r="E837" s="165">
        <f t="shared" ca="1" si="300"/>
        <v>0</v>
      </c>
      <c r="F837" s="165">
        <f t="shared" ca="1" si="301"/>
        <v>0</v>
      </c>
      <c r="G837" s="165">
        <f t="shared" ca="1" si="302"/>
        <v>0</v>
      </c>
      <c r="H837" s="165">
        <f t="shared" ca="1" si="303"/>
        <v>0</v>
      </c>
      <c r="I837" s="165">
        <f t="shared" ca="1" si="304"/>
        <v>0</v>
      </c>
      <c r="J837" s="165">
        <f t="shared" ca="1" si="305"/>
        <v>0</v>
      </c>
      <c r="K837" s="165">
        <f t="shared" ca="1" si="306"/>
        <v>0</v>
      </c>
      <c r="L837" s="165">
        <f t="shared" ca="1" si="307"/>
        <v>0</v>
      </c>
      <c r="M837" s="165">
        <f t="shared" ca="1" si="308"/>
        <v>0</v>
      </c>
      <c r="N837" s="165">
        <f t="shared" ca="1" si="309"/>
        <v>0</v>
      </c>
      <c r="O837" s="165">
        <f t="shared" ca="1" si="310"/>
        <v>0</v>
      </c>
      <c r="P837" s="165">
        <f t="shared" ca="1" si="311"/>
        <v>0</v>
      </c>
      <c r="Q837" s="165">
        <f t="shared" ca="1" si="312"/>
        <v>0</v>
      </c>
      <c r="R837" s="165">
        <f t="shared" ca="1" si="313"/>
        <v>0</v>
      </c>
      <c r="S837" s="165" t="str">
        <f t="shared" ca="1" si="314"/>
        <v/>
      </c>
      <c r="T837" s="168">
        <f t="shared" ca="1" si="319"/>
        <v>0</v>
      </c>
      <c r="U837" s="168">
        <f t="shared" ca="1" si="320"/>
        <v>0</v>
      </c>
      <c r="V837" s="168">
        <f t="shared" ca="1" si="321"/>
        <v>0</v>
      </c>
      <c r="W837" s="168">
        <f t="shared" ca="1" si="322"/>
        <v>0</v>
      </c>
      <c r="X837" s="165">
        <f t="shared" si="315"/>
        <v>35</v>
      </c>
      <c r="Y837" s="165" t="str">
        <f t="shared" ca="1" si="323"/>
        <v>Landon Keever, 4 - 0 1/0/1900</v>
      </c>
      <c r="Z837" s="165" t="str">
        <f t="shared" ca="1" si="324"/>
        <v/>
      </c>
      <c r="AA837" s="225" t="str">
        <f>Season_Summary!$P$1</f>
        <v>2A BB</v>
      </c>
    </row>
    <row r="838" spans="1:27" x14ac:dyDescent="0.2">
      <c r="A838" s="165" t="str">
        <f t="shared" ca="1" si="316"/>
        <v>DJ Till, 4</v>
      </c>
      <c r="B838" s="165" t="str">
        <f>Roster!$B$1</f>
        <v>Upton</v>
      </c>
      <c r="C838" s="165">
        <f t="shared" ca="1" si="317"/>
        <v>0</v>
      </c>
      <c r="D838" s="175">
        <f t="shared" ca="1" si="318"/>
        <v>0</v>
      </c>
      <c r="E838" s="165">
        <f t="shared" ca="1" si="300"/>
        <v>0</v>
      </c>
      <c r="F838" s="165">
        <f t="shared" ca="1" si="301"/>
        <v>0</v>
      </c>
      <c r="G838" s="165">
        <f t="shared" ca="1" si="302"/>
        <v>0</v>
      </c>
      <c r="H838" s="165">
        <f t="shared" ca="1" si="303"/>
        <v>0</v>
      </c>
      <c r="I838" s="165">
        <f t="shared" ca="1" si="304"/>
        <v>0</v>
      </c>
      <c r="J838" s="165">
        <f t="shared" ca="1" si="305"/>
        <v>0</v>
      </c>
      <c r="K838" s="165">
        <f t="shared" ca="1" si="306"/>
        <v>0</v>
      </c>
      <c r="L838" s="165">
        <f t="shared" ca="1" si="307"/>
        <v>0</v>
      </c>
      <c r="M838" s="165">
        <f t="shared" ca="1" si="308"/>
        <v>0</v>
      </c>
      <c r="N838" s="165">
        <f t="shared" ca="1" si="309"/>
        <v>0</v>
      </c>
      <c r="O838" s="165">
        <f t="shared" ca="1" si="310"/>
        <v>0</v>
      </c>
      <c r="P838" s="165">
        <f t="shared" ca="1" si="311"/>
        <v>0</v>
      </c>
      <c r="Q838" s="165">
        <f t="shared" ca="1" si="312"/>
        <v>0</v>
      </c>
      <c r="R838" s="165">
        <f t="shared" ca="1" si="313"/>
        <v>0</v>
      </c>
      <c r="S838" s="165" t="str">
        <f t="shared" ca="1" si="314"/>
        <v/>
      </c>
      <c r="T838" s="168">
        <f t="shared" ca="1" si="319"/>
        <v>0</v>
      </c>
      <c r="U838" s="168">
        <f t="shared" ca="1" si="320"/>
        <v>0</v>
      </c>
      <c r="V838" s="168">
        <f t="shared" ca="1" si="321"/>
        <v>0</v>
      </c>
      <c r="W838" s="168">
        <f t="shared" ca="1" si="322"/>
        <v>0</v>
      </c>
      <c r="X838" s="165">
        <f t="shared" si="315"/>
        <v>35</v>
      </c>
      <c r="Y838" s="165" t="str">
        <f t="shared" ca="1" si="323"/>
        <v>DJ Till, 4 - 0 1/0/1900</v>
      </c>
      <c r="Z838" s="165" t="str">
        <f t="shared" ca="1" si="324"/>
        <v/>
      </c>
      <c r="AA838" s="225" t="str">
        <f>Season_Summary!$P$1</f>
        <v>2A BB</v>
      </c>
    </row>
    <row r="839" spans="1:27" x14ac:dyDescent="0.2">
      <c r="A839" s="165" t="str">
        <f t="shared" ca="1" si="316"/>
        <v xml:space="preserve">, </v>
      </c>
      <c r="B839" s="165" t="str">
        <f>Roster!$B$1</f>
        <v>Upton</v>
      </c>
      <c r="C839" s="165">
        <f t="shared" ca="1" si="317"/>
        <v>0</v>
      </c>
      <c r="D839" s="175">
        <f t="shared" ca="1" si="318"/>
        <v>0</v>
      </c>
      <c r="E839" s="165">
        <f t="shared" ref="E839:E902" ca="1" si="325">INDIRECT("'game1 ("&amp;$X839&amp;")'!"&amp;ADDRESS(ROW(A$7)+MOD(ROW(A839)-7,24),COLUMN(C839)))</f>
        <v>0</v>
      </c>
      <c r="F839" s="165">
        <f t="shared" ref="F839:F902" ca="1" si="326">INDIRECT("'game1 ("&amp;$X839&amp;")'!"&amp;ADDRESS(ROW(B$7)+MOD(ROW(B839)-7,24),COLUMN(D839)))</f>
        <v>0</v>
      </c>
      <c r="G839" s="165">
        <f t="shared" ref="G839:G902" ca="1" si="327">INDIRECT("'game1 ("&amp;$X839&amp;")'!"&amp;ADDRESS(ROW(C$7)+MOD(ROW(C839)-7,24),COLUMN(E839)))</f>
        <v>0</v>
      </c>
      <c r="H839" s="165">
        <f t="shared" ref="H839:H902" ca="1" si="328">INDIRECT("'game1 ("&amp;$X839&amp;")'!"&amp;ADDRESS(ROW(D$7)+MOD(ROW(D839)-7,24),COLUMN(F839)))</f>
        <v>0</v>
      </c>
      <c r="I839" s="165">
        <f t="shared" ref="I839:I902" ca="1" si="329">INDIRECT("'game1 ("&amp;$X839&amp;")'!"&amp;ADDRESS(ROW(E$7)+MOD(ROW(E839)-7,24),COLUMN(G839)))</f>
        <v>0</v>
      </c>
      <c r="J839" s="165">
        <f t="shared" ref="J839:J902" ca="1" si="330">INDIRECT("'game1 ("&amp;$X839&amp;")'!"&amp;ADDRESS(ROW(F$7)+MOD(ROW(F839)-7,24),COLUMN(H839)))</f>
        <v>0</v>
      </c>
      <c r="K839" s="165">
        <f t="shared" ref="K839:K902" ca="1" si="331">INDIRECT("'game1 ("&amp;$X839&amp;")'!"&amp;ADDRESS(ROW(G$7)+MOD(ROW(G839)-7,24),COLUMN(I839)))</f>
        <v>0</v>
      </c>
      <c r="L839" s="165">
        <f t="shared" ref="L839:L902" ca="1" si="332">INDIRECT("'game1 ("&amp;$X839&amp;")'!"&amp;ADDRESS(ROW(H$7)+MOD(ROW(H839)-7,24),COLUMN(J839)))</f>
        <v>0</v>
      </c>
      <c r="M839" s="165">
        <f t="shared" ref="M839:M902" ca="1" si="333">INDIRECT("'game1 ("&amp;$X839&amp;")'!"&amp;ADDRESS(ROW(I$7)+MOD(ROW(I839)-7,24),COLUMN(K839)))</f>
        <v>0</v>
      </c>
      <c r="N839" s="165">
        <f t="shared" ref="N839:N902" ca="1" si="334">INDIRECT("'game1 ("&amp;$X839&amp;")'!"&amp;ADDRESS(ROW(J$7)+MOD(ROW(J839)-7,24),COLUMN(L839)))</f>
        <v>0</v>
      </c>
      <c r="O839" s="165">
        <f t="shared" ref="O839:O902" ca="1" si="335">INDIRECT("'game1 ("&amp;$X839&amp;")'!"&amp;ADDRESS(ROW(K$7)+MOD(ROW(K839)-7,24),COLUMN(M839)))</f>
        <v>0</v>
      </c>
      <c r="P839" s="165">
        <f t="shared" ref="P839:P902" ca="1" si="336">INDIRECT("'game1 ("&amp;$X839&amp;")'!"&amp;ADDRESS(ROW(L$7)+MOD(ROW(L839)-7,24),COLUMN(N839)))</f>
        <v>0</v>
      </c>
      <c r="Q839" s="165">
        <f t="shared" ref="Q839:Q902" ca="1" si="337">INDIRECT("'game1 ("&amp;$X839&amp;")'!"&amp;ADDRESS(ROW(M$7)+MOD(ROW(M839)-7,24),COLUMN(O839)))</f>
        <v>0</v>
      </c>
      <c r="R839" s="165">
        <f t="shared" ref="R839:R902" ca="1" si="338">INDIRECT("'game1 ("&amp;$X839&amp;")'!"&amp;ADDRESS(ROW(N$7)+MOD(ROW(N839)-7,24),COLUMN(P839)))</f>
        <v>0</v>
      </c>
      <c r="S839" s="165" t="str">
        <f t="shared" ref="S839:S902" ca="1" si="339">INDIRECT("'game1 ("&amp;$X839&amp;")'!"&amp;ADDRESS(ROW(O$7)+MOD(ROW(O839)-7,24),COLUMN(Q839)))</f>
        <v/>
      </c>
      <c r="T839" s="168">
        <f t="shared" ca="1" si="319"/>
        <v>0</v>
      </c>
      <c r="U839" s="168">
        <f t="shared" ca="1" si="320"/>
        <v>0</v>
      </c>
      <c r="V839" s="168">
        <f t="shared" ca="1" si="321"/>
        <v>0</v>
      </c>
      <c r="W839" s="168">
        <f t="shared" ca="1" si="322"/>
        <v>0</v>
      </c>
      <c r="X839" s="165">
        <f t="shared" ref="X839:X903" si="340">INT((ROW(A839)-7)/24)+1</f>
        <v>35</v>
      </c>
      <c r="Y839" s="165" t="str">
        <f t="shared" ca="1" si="323"/>
        <v>,  - 0 1/0/1900</v>
      </c>
      <c r="Z839" s="165" t="str">
        <f t="shared" ca="1" si="324"/>
        <v/>
      </c>
      <c r="AA839" s="225" t="str">
        <f>Season_Summary!$P$1</f>
        <v>2A BB</v>
      </c>
    </row>
    <row r="840" spans="1:27" x14ac:dyDescent="0.2">
      <c r="A840" s="165" t="str">
        <f t="shared" ref="A840:A903" ca="1" si="341">CONCATENATE(INDIRECT("Roster!B"&amp;ROW(A$7)+MOD(ROW(A840)-7,24)),", ",INDIRECT("Roster!a"&amp;ROW(A$7)+MOD(ROW(A840)-7,24)))</f>
        <v xml:space="preserve">, </v>
      </c>
      <c r="B840" s="165" t="str">
        <f>Roster!$B$1</f>
        <v>Upton</v>
      </c>
      <c r="C840" s="165">
        <f t="shared" ref="C840:C903" ca="1" si="342">INDIRECT("'game1 ("&amp;$X840&amp;")'!$C$2")</f>
        <v>0</v>
      </c>
      <c r="D840" s="175">
        <f t="shared" ref="D840:D903" ca="1" si="343">INDIRECT("'game1 ("&amp;$X840&amp;")'!$k$2")</f>
        <v>0</v>
      </c>
      <c r="E840" s="165">
        <f t="shared" ca="1" si="325"/>
        <v>0</v>
      </c>
      <c r="F840" s="165">
        <f t="shared" ca="1" si="326"/>
        <v>0</v>
      </c>
      <c r="G840" s="165">
        <f t="shared" ca="1" si="327"/>
        <v>0</v>
      </c>
      <c r="H840" s="165">
        <f t="shared" ca="1" si="328"/>
        <v>0</v>
      </c>
      <c r="I840" s="165">
        <f t="shared" ca="1" si="329"/>
        <v>0</v>
      </c>
      <c r="J840" s="165">
        <f t="shared" ca="1" si="330"/>
        <v>0</v>
      </c>
      <c r="K840" s="165">
        <f t="shared" ca="1" si="331"/>
        <v>0</v>
      </c>
      <c r="L840" s="165">
        <f t="shared" ca="1" si="332"/>
        <v>0</v>
      </c>
      <c r="M840" s="165">
        <f t="shared" ca="1" si="333"/>
        <v>0</v>
      </c>
      <c r="N840" s="165">
        <f t="shared" ca="1" si="334"/>
        <v>0</v>
      </c>
      <c r="O840" s="165">
        <f t="shared" ca="1" si="335"/>
        <v>0</v>
      </c>
      <c r="P840" s="165">
        <f t="shared" ca="1" si="336"/>
        <v>0</v>
      </c>
      <c r="Q840" s="165">
        <f t="shared" ca="1" si="337"/>
        <v>0</v>
      </c>
      <c r="R840" s="165">
        <f t="shared" ca="1" si="338"/>
        <v>0</v>
      </c>
      <c r="S840" s="165" t="str">
        <f t="shared" ca="1" si="339"/>
        <v/>
      </c>
      <c r="T840" s="168">
        <f t="shared" ref="T840:T903" ca="1" si="344">IF(G840&lt;$D$2,0,INDIRECT("'game1 ("&amp;$X840&amp;")'!"&amp;ADDRESS(ROW(M$7)+MOD(ROW(M840)-7,24),COLUMN(R840))))</f>
        <v>0</v>
      </c>
      <c r="U840" s="168">
        <f t="shared" ref="U840:U903" ca="1" si="345">IF(I840&lt;$D$2,0,INDIRECT("'game1 ("&amp;$X840&amp;")'!"&amp;ADDRESS(ROW(N$7)+MOD(ROW(N840)-7,24),COLUMN(S840))))</f>
        <v>0</v>
      </c>
      <c r="V840" s="168">
        <f t="shared" ref="V840:V903" ca="1" si="346">IF(K840&lt;$D$2,0,INDIRECT("'game1 ("&amp;$X840&amp;")'!"&amp;ADDRESS(ROW(O$7)+MOD(ROW(O840)-7,24),COLUMN(T840))))</f>
        <v>0</v>
      </c>
      <c r="W840" s="168">
        <f t="shared" ref="W840:W903" ca="1" si="347">IF(G840+I840&lt;$D$2,0,INDIRECT("'game1 ("&amp;$X840&amp;")'!"&amp;ADDRESS(ROW(O$7)+MOD(ROW(O840)-7,24),COLUMN(U840))))</f>
        <v>0</v>
      </c>
      <c r="X840" s="165">
        <f t="shared" si="340"/>
        <v>35</v>
      </c>
      <c r="Y840" s="165" t="str">
        <f t="shared" ref="Y840:Y903" ca="1" si="348">CONCATENATE(A840," - ",C840," ",MONTH(D840),"/",DAY(D840),"/",YEAR(D840))</f>
        <v>,  - 0 1/0/1900</v>
      </c>
      <c r="Z840" s="165" t="str">
        <f t="shared" ref="Z840:Z903" ca="1" si="349">IFERROR(INDIRECT("'game1 ("&amp;$X840&amp;")'!$a$2"),"")</f>
        <v/>
      </c>
      <c r="AA840" s="225" t="str">
        <f>Season_Summary!$P$1</f>
        <v>2A BB</v>
      </c>
    </row>
    <row r="841" spans="1:27" x14ac:dyDescent="0.2">
      <c r="A841" s="165" t="str">
        <f t="shared" ca="1" si="341"/>
        <v xml:space="preserve">, </v>
      </c>
      <c r="B841" s="165" t="str">
        <f>Roster!$B$1</f>
        <v>Upton</v>
      </c>
      <c r="C841" s="165">
        <f t="shared" ca="1" si="342"/>
        <v>0</v>
      </c>
      <c r="D841" s="175">
        <f t="shared" ca="1" si="343"/>
        <v>0</v>
      </c>
      <c r="E841" s="165">
        <f t="shared" ca="1" si="325"/>
        <v>0</v>
      </c>
      <c r="F841" s="165">
        <f t="shared" ca="1" si="326"/>
        <v>0</v>
      </c>
      <c r="G841" s="165">
        <f t="shared" ca="1" si="327"/>
        <v>0</v>
      </c>
      <c r="H841" s="165">
        <f t="shared" ca="1" si="328"/>
        <v>0</v>
      </c>
      <c r="I841" s="165">
        <f t="shared" ca="1" si="329"/>
        <v>0</v>
      </c>
      <c r="J841" s="165">
        <f t="shared" ca="1" si="330"/>
        <v>0</v>
      </c>
      <c r="K841" s="165">
        <f t="shared" ca="1" si="331"/>
        <v>0</v>
      </c>
      <c r="L841" s="165">
        <f t="shared" ca="1" si="332"/>
        <v>0</v>
      </c>
      <c r="M841" s="165">
        <f t="shared" ca="1" si="333"/>
        <v>0</v>
      </c>
      <c r="N841" s="165">
        <f t="shared" ca="1" si="334"/>
        <v>0</v>
      </c>
      <c r="O841" s="165">
        <f t="shared" ca="1" si="335"/>
        <v>0</v>
      </c>
      <c r="P841" s="165">
        <f t="shared" ca="1" si="336"/>
        <v>0</v>
      </c>
      <c r="Q841" s="165">
        <f t="shared" ca="1" si="337"/>
        <v>0</v>
      </c>
      <c r="R841" s="165">
        <f t="shared" ca="1" si="338"/>
        <v>0</v>
      </c>
      <c r="S841" s="165" t="str">
        <f t="shared" ca="1" si="339"/>
        <v/>
      </c>
      <c r="T841" s="168">
        <f t="shared" ca="1" si="344"/>
        <v>0</v>
      </c>
      <c r="U841" s="168">
        <f t="shared" ca="1" si="345"/>
        <v>0</v>
      </c>
      <c r="V841" s="168">
        <f t="shared" ca="1" si="346"/>
        <v>0</v>
      </c>
      <c r="W841" s="168">
        <f t="shared" ca="1" si="347"/>
        <v>0</v>
      </c>
      <c r="X841" s="165">
        <f t="shared" si="340"/>
        <v>35</v>
      </c>
      <c r="Y841" s="165" t="str">
        <f t="shared" ca="1" si="348"/>
        <v>,  - 0 1/0/1900</v>
      </c>
      <c r="Z841" s="165" t="str">
        <f t="shared" ca="1" si="349"/>
        <v/>
      </c>
      <c r="AA841" s="225" t="str">
        <f>Season_Summary!$P$1</f>
        <v>2A BB</v>
      </c>
    </row>
    <row r="842" spans="1:27" x14ac:dyDescent="0.2">
      <c r="A842" s="165" t="str">
        <f t="shared" ca="1" si="341"/>
        <v xml:space="preserve">, </v>
      </c>
      <c r="B842" s="165" t="str">
        <f>Roster!$B$1</f>
        <v>Upton</v>
      </c>
      <c r="C842" s="165">
        <f t="shared" ca="1" si="342"/>
        <v>0</v>
      </c>
      <c r="D842" s="175">
        <f t="shared" ca="1" si="343"/>
        <v>0</v>
      </c>
      <c r="E842" s="165">
        <f t="shared" ca="1" si="325"/>
        <v>0</v>
      </c>
      <c r="F842" s="165">
        <f t="shared" ca="1" si="326"/>
        <v>0</v>
      </c>
      <c r="G842" s="165">
        <f t="shared" ca="1" si="327"/>
        <v>0</v>
      </c>
      <c r="H842" s="165">
        <f t="shared" ca="1" si="328"/>
        <v>0</v>
      </c>
      <c r="I842" s="165">
        <f t="shared" ca="1" si="329"/>
        <v>0</v>
      </c>
      <c r="J842" s="165">
        <f t="shared" ca="1" si="330"/>
        <v>0</v>
      </c>
      <c r="K842" s="165">
        <f t="shared" ca="1" si="331"/>
        <v>0</v>
      </c>
      <c r="L842" s="165">
        <f t="shared" ca="1" si="332"/>
        <v>0</v>
      </c>
      <c r="M842" s="165">
        <f t="shared" ca="1" si="333"/>
        <v>0</v>
      </c>
      <c r="N842" s="165">
        <f t="shared" ca="1" si="334"/>
        <v>0</v>
      </c>
      <c r="O842" s="165">
        <f t="shared" ca="1" si="335"/>
        <v>0</v>
      </c>
      <c r="P842" s="165">
        <f t="shared" ca="1" si="336"/>
        <v>0</v>
      </c>
      <c r="Q842" s="165">
        <f t="shared" ca="1" si="337"/>
        <v>0</v>
      </c>
      <c r="R842" s="165">
        <f t="shared" ca="1" si="338"/>
        <v>0</v>
      </c>
      <c r="S842" s="165" t="str">
        <f t="shared" ca="1" si="339"/>
        <v/>
      </c>
      <c r="T842" s="168">
        <f t="shared" ca="1" si="344"/>
        <v>0</v>
      </c>
      <c r="U842" s="168">
        <f t="shared" ca="1" si="345"/>
        <v>0</v>
      </c>
      <c r="V842" s="168">
        <f t="shared" ca="1" si="346"/>
        <v>0</v>
      </c>
      <c r="W842" s="168">
        <f t="shared" ca="1" si="347"/>
        <v>0</v>
      </c>
      <c r="X842" s="165">
        <f t="shared" si="340"/>
        <v>35</v>
      </c>
      <c r="Y842" s="165" t="str">
        <f t="shared" ca="1" si="348"/>
        <v>,  - 0 1/0/1900</v>
      </c>
      <c r="Z842" s="165" t="str">
        <f t="shared" ca="1" si="349"/>
        <v/>
      </c>
      <c r="AA842" s="225" t="str">
        <f>Season_Summary!$P$1</f>
        <v>2A BB</v>
      </c>
    </row>
    <row r="843" spans="1:27" x14ac:dyDescent="0.2">
      <c r="A843" s="165" t="str">
        <f t="shared" ca="1" si="341"/>
        <v xml:space="preserve">, </v>
      </c>
      <c r="B843" s="165" t="str">
        <f>Roster!$B$1</f>
        <v>Upton</v>
      </c>
      <c r="C843" s="165">
        <f t="shared" ca="1" si="342"/>
        <v>0</v>
      </c>
      <c r="D843" s="175">
        <f t="shared" ca="1" si="343"/>
        <v>0</v>
      </c>
      <c r="E843" s="165">
        <f t="shared" ca="1" si="325"/>
        <v>0</v>
      </c>
      <c r="F843" s="165">
        <f t="shared" ca="1" si="326"/>
        <v>0</v>
      </c>
      <c r="G843" s="165">
        <f t="shared" ca="1" si="327"/>
        <v>0</v>
      </c>
      <c r="H843" s="165">
        <f t="shared" ca="1" si="328"/>
        <v>0</v>
      </c>
      <c r="I843" s="165">
        <f t="shared" ca="1" si="329"/>
        <v>0</v>
      </c>
      <c r="J843" s="165">
        <f t="shared" ca="1" si="330"/>
        <v>0</v>
      </c>
      <c r="K843" s="165">
        <f t="shared" ca="1" si="331"/>
        <v>0</v>
      </c>
      <c r="L843" s="165">
        <f t="shared" ca="1" si="332"/>
        <v>0</v>
      </c>
      <c r="M843" s="165">
        <f t="shared" ca="1" si="333"/>
        <v>0</v>
      </c>
      <c r="N843" s="165">
        <f t="shared" ca="1" si="334"/>
        <v>0</v>
      </c>
      <c r="O843" s="165">
        <f t="shared" ca="1" si="335"/>
        <v>0</v>
      </c>
      <c r="P843" s="165">
        <f t="shared" ca="1" si="336"/>
        <v>0</v>
      </c>
      <c r="Q843" s="165">
        <f t="shared" ca="1" si="337"/>
        <v>0</v>
      </c>
      <c r="R843" s="165">
        <f t="shared" ca="1" si="338"/>
        <v>0</v>
      </c>
      <c r="S843" s="165" t="str">
        <f t="shared" ca="1" si="339"/>
        <v/>
      </c>
      <c r="T843" s="168">
        <f t="shared" ca="1" si="344"/>
        <v>0</v>
      </c>
      <c r="U843" s="168">
        <f t="shared" ca="1" si="345"/>
        <v>0</v>
      </c>
      <c r="V843" s="168">
        <f t="shared" ca="1" si="346"/>
        <v>0</v>
      </c>
      <c r="W843" s="168">
        <f t="shared" ca="1" si="347"/>
        <v>0</v>
      </c>
      <c r="X843" s="165">
        <f t="shared" si="340"/>
        <v>35</v>
      </c>
      <c r="Y843" s="165" t="str">
        <f t="shared" ca="1" si="348"/>
        <v>,  - 0 1/0/1900</v>
      </c>
      <c r="Z843" s="165" t="str">
        <f t="shared" ca="1" si="349"/>
        <v/>
      </c>
      <c r="AA843" s="225" t="str">
        <f>Season_Summary!$P$1</f>
        <v>2A BB</v>
      </c>
    </row>
    <row r="844" spans="1:27" x14ac:dyDescent="0.2">
      <c r="A844" s="165" t="str">
        <f t="shared" ca="1" si="341"/>
        <v xml:space="preserve">, </v>
      </c>
      <c r="B844" s="165" t="str">
        <f>Roster!$B$1</f>
        <v>Upton</v>
      </c>
      <c r="C844" s="165">
        <f t="shared" ca="1" si="342"/>
        <v>0</v>
      </c>
      <c r="D844" s="175">
        <f t="shared" ca="1" si="343"/>
        <v>0</v>
      </c>
      <c r="E844" s="165">
        <f t="shared" ca="1" si="325"/>
        <v>0</v>
      </c>
      <c r="F844" s="165">
        <f t="shared" ca="1" si="326"/>
        <v>0</v>
      </c>
      <c r="G844" s="165">
        <f t="shared" ca="1" si="327"/>
        <v>0</v>
      </c>
      <c r="H844" s="165">
        <f t="shared" ca="1" si="328"/>
        <v>0</v>
      </c>
      <c r="I844" s="165">
        <f t="shared" ca="1" si="329"/>
        <v>0</v>
      </c>
      <c r="J844" s="165">
        <f t="shared" ca="1" si="330"/>
        <v>0</v>
      </c>
      <c r="K844" s="165">
        <f t="shared" ca="1" si="331"/>
        <v>0</v>
      </c>
      <c r="L844" s="165">
        <f t="shared" ca="1" si="332"/>
        <v>0</v>
      </c>
      <c r="M844" s="165">
        <f t="shared" ca="1" si="333"/>
        <v>0</v>
      </c>
      <c r="N844" s="165">
        <f t="shared" ca="1" si="334"/>
        <v>0</v>
      </c>
      <c r="O844" s="165">
        <f t="shared" ca="1" si="335"/>
        <v>0</v>
      </c>
      <c r="P844" s="165">
        <f t="shared" ca="1" si="336"/>
        <v>0</v>
      </c>
      <c r="Q844" s="165">
        <f t="shared" ca="1" si="337"/>
        <v>0</v>
      </c>
      <c r="R844" s="165">
        <f t="shared" ca="1" si="338"/>
        <v>0</v>
      </c>
      <c r="S844" s="165" t="str">
        <f t="shared" ca="1" si="339"/>
        <v/>
      </c>
      <c r="T844" s="168">
        <f t="shared" ca="1" si="344"/>
        <v>0</v>
      </c>
      <c r="U844" s="168">
        <f t="shared" ca="1" si="345"/>
        <v>0</v>
      </c>
      <c r="V844" s="168">
        <f t="shared" ca="1" si="346"/>
        <v>0</v>
      </c>
      <c r="W844" s="168">
        <f t="shared" ca="1" si="347"/>
        <v>0</v>
      </c>
      <c r="X844" s="165">
        <f t="shared" si="340"/>
        <v>35</v>
      </c>
      <c r="Y844" s="165" t="str">
        <f t="shared" ca="1" si="348"/>
        <v>,  - 0 1/0/1900</v>
      </c>
      <c r="Z844" s="165" t="str">
        <f t="shared" ca="1" si="349"/>
        <v/>
      </c>
      <c r="AA844" s="225" t="str">
        <f>Season_Summary!$P$1</f>
        <v>2A BB</v>
      </c>
    </row>
    <row r="845" spans="1:27" x14ac:dyDescent="0.2">
      <c r="A845" s="165" t="str">
        <f t="shared" ca="1" si="341"/>
        <v xml:space="preserve">, </v>
      </c>
      <c r="B845" s="165" t="str">
        <f>Roster!$B$1</f>
        <v>Upton</v>
      </c>
      <c r="C845" s="165">
        <f t="shared" ca="1" si="342"/>
        <v>0</v>
      </c>
      <c r="D845" s="175">
        <f t="shared" ca="1" si="343"/>
        <v>0</v>
      </c>
      <c r="E845" s="165">
        <f t="shared" ca="1" si="325"/>
        <v>0</v>
      </c>
      <c r="F845" s="165">
        <f t="shared" ca="1" si="326"/>
        <v>0</v>
      </c>
      <c r="G845" s="165">
        <f t="shared" ca="1" si="327"/>
        <v>0</v>
      </c>
      <c r="H845" s="165">
        <f t="shared" ca="1" si="328"/>
        <v>0</v>
      </c>
      <c r="I845" s="165">
        <f t="shared" ca="1" si="329"/>
        <v>0</v>
      </c>
      <c r="J845" s="165">
        <f t="shared" ca="1" si="330"/>
        <v>0</v>
      </c>
      <c r="K845" s="165">
        <f t="shared" ca="1" si="331"/>
        <v>0</v>
      </c>
      <c r="L845" s="165">
        <f t="shared" ca="1" si="332"/>
        <v>0</v>
      </c>
      <c r="M845" s="165">
        <f t="shared" ca="1" si="333"/>
        <v>0</v>
      </c>
      <c r="N845" s="165">
        <f t="shared" ca="1" si="334"/>
        <v>0</v>
      </c>
      <c r="O845" s="165">
        <f t="shared" ca="1" si="335"/>
        <v>0</v>
      </c>
      <c r="P845" s="165">
        <f t="shared" ca="1" si="336"/>
        <v>0</v>
      </c>
      <c r="Q845" s="165">
        <f t="shared" ca="1" si="337"/>
        <v>0</v>
      </c>
      <c r="R845" s="165">
        <f t="shared" ca="1" si="338"/>
        <v>0</v>
      </c>
      <c r="S845" s="165" t="str">
        <f t="shared" ca="1" si="339"/>
        <v/>
      </c>
      <c r="T845" s="168">
        <f t="shared" ca="1" si="344"/>
        <v>0</v>
      </c>
      <c r="U845" s="168">
        <f t="shared" ca="1" si="345"/>
        <v>0</v>
      </c>
      <c r="V845" s="168">
        <f t="shared" ca="1" si="346"/>
        <v>0</v>
      </c>
      <c r="W845" s="168">
        <f t="shared" ca="1" si="347"/>
        <v>0</v>
      </c>
      <c r="X845" s="165">
        <f t="shared" si="340"/>
        <v>35</v>
      </c>
      <c r="Y845" s="165" t="str">
        <f t="shared" ca="1" si="348"/>
        <v>,  - 0 1/0/1900</v>
      </c>
      <c r="Z845" s="165" t="str">
        <f t="shared" ca="1" si="349"/>
        <v/>
      </c>
      <c r="AA845" s="225" t="str">
        <f>Season_Summary!$P$1</f>
        <v>2A BB</v>
      </c>
    </row>
    <row r="846" spans="1:27" x14ac:dyDescent="0.2">
      <c r="A846" s="165" t="str">
        <f t="shared" ca="1" si="341"/>
        <v xml:space="preserve">Team, </v>
      </c>
      <c r="B846" s="165" t="str">
        <f>Roster!$B$1</f>
        <v>Upton</v>
      </c>
      <c r="C846" s="165">
        <f t="shared" ca="1" si="342"/>
        <v>0</v>
      </c>
      <c r="D846" s="175">
        <f t="shared" ca="1" si="343"/>
        <v>0</v>
      </c>
      <c r="E846" s="165">
        <f t="shared" ca="1" si="325"/>
        <v>0</v>
      </c>
      <c r="F846" s="165">
        <f t="shared" ca="1" si="326"/>
        <v>0</v>
      </c>
      <c r="G846" s="165">
        <f t="shared" ca="1" si="327"/>
        <v>0</v>
      </c>
      <c r="H846" s="165">
        <f t="shared" ca="1" si="328"/>
        <v>0</v>
      </c>
      <c r="I846" s="165">
        <f t="shared" ca="1" si="329"/>
        <v>0</v>
      </c>
      <c r="J846" s="165">
        <f t="shared" ca="1" si="330"/>
        <v>0</v>
      </c>
      <c r="K846" s="165">
        <f t="shared" ca="1" si="331"/>
        <v>0</v>
      </c>
      <c r="L846" s="165">
        <f t="shared" ca="1" si="332"/>
        <v>0</v>
      </c>
      <c r="M846" s="165">
        <f t="shared" ca="1" si="333"/>
        <v>0</v>
      </c>
      <c r="N846" s="165">
        <f t="shared" ca="1" si="334"/>
        <v>0</v>
      </c>
      <c r="O846" s="165">
        <f t="shared" ca="1" si="335"/>
        <v>0</v>
      </c>
      <c r="P846" s="165">
        <f t="shared" ca="1" si="336"/>
        <v>0</v>
      </c>
      <c r="Q846" s="165">
        <f t="shared" ca="1" si="337"/>
        <v>0</v>
      </c>
      <c r="R846" s="165">
        <f t="shared" ca="1" si="338"/>
        <v>0</v>
      </c>
      <c r="S846" s="165" t="str">
        <f t="shared" ca="1" si="339"/>
        <v/>
      </c>
      <c r="T846" s="168">
        <f t="shared" ca="1" si="344"/>
        <v>0</v>
      </c>
      <c r="U846" s="168">
        <f t="shared" ca="1" si="345"/>
        <v>0</v>
      </c>
      <c r="V846" s="168">
        <f t="shared" ca="1" si="346"/>
        <v>0</v>
      </c>
      <c r="W846" s="168">
        <f t="shared" ca="1" si="347"/>
        <v>0</v>
      </c>
      <c r="X846" s="165">
        <f t="shared" si="340"/>
        <v>35</v>
      </c>
      <c r="Y846" s="165" t="str">
        <f t="shared" ca="1" si="348"/>
        <v>Team,  - 0 1/0/1900</v>
      </c>
      <c r="Z846" s="165" t="str">
        <f t="shared" ca="1" si="349"/>
        <v/>
      </c>
      <c r="AA846" s="225" t="str">
        <f>Season_Summary!$P$1</f>
        <v>2A BB</v>
      </c>
    </row>
    <row r="847" spans="1:27" x14ac:dyDescent="0.2">
      <c r="A847" s="165" t="str">
        <f t="shared" ca="1" si="341"/>
        <v>Payton Watt, 24</v>
      </c>
      <c r="B847" s="165" t="str">
        <f>Roster!$B$1</f>
        <v>Upton</v>
      </c>
      <c r="C847" s="165">
        <f t="shared" ca="1" si="342"/>
        <v>0</v>
      </c>
      <c r="D847" s="175">
        <f t="shared" ca="1" si="343"/>
        <v>0</v>
      </c>
      <c r="E847" s="165">
        <f t="shared" ca="1" si="325"/>
        <v>0</v>
      </c>
      <c r="F847" s="165">
        <f t="shared" ca="1" si="326"/>
        <v>0</v>
      </c>
      <c r="G847" s="165">
        <f t="shared" ca="1" si="327"/>
        <v>0</v>
      </c>
      <c r="H847" s="165">
        <f t="shared" ca="1" si="328"/>
        <v>0</v>
      </c>
      <c r="I847" s="165">
        <f t="shared" ca="1" si="329"/>
        <v>0</v>
      </c>
      <c r="J847" s="165">
        <f t="shared" ca="1" si="330"/>
        <v>0</v>
      </c>
      <c r="K847" s="165">
        <f t="shared" ca="1" si="331"/>
        <v>0</v>
      </c>
      <c r="L847" s="165">
        <f t="shared" ca="1" si="332"/>
        <v>0</v>
      </c>
      <c r="M847" s="165">
        <f t="shared" ca="1" si="333"/>
        <v>0</v>
      </c>
      <c r="N847" s="165">
        <f t="shared" ca="1" si="334"/>
        <v>0</v>
      </c>
      <c r="O847" s="165">
        <f t="shared" ca="1" si="335"/>
        <v>0</v>
      </c>
      <c r="P847" s="165">
        <f t="shared" ca="1" si="336"/>
        <v>0</v>
      </c>
      <c r="Q847" s="165">
        <f t="shared" ca="1" si="337"/>
        <v>0</v>
      </c>
      <c r="R847" s="165">
        <f t="shared" ca="1" si="338"/>
        <v>0</v>
      </c>
      <c r="S847" s="165" t="str">
        <f t="shared" ca="1" si="339"/>
        <v/>
      </c>
      <c r="T847" s="168">
        <f t="shared" ca="1" si="344"/>
        <v>0</v>
      </c>
      <c r="U847" s="168">
        <f t="shared" ca="1" si="345"/>
        <v>0</v>
      </c>
      <c r="V847" s="168">
        <f t="shared" ca="1" si="346"/>
        <v>0</v>
      </c>
      <c r="W847" s="168">
        <f t="shared" ca="1" si="347"/>
        <v>0</v>
      </c>
      <c r="X847" s="165">
        <f t="shared" si="340"/>
        <v>36</v>
      </c>
      <c r="Y847" s="165" t="str">
        <f t="shared" ca="1" si="348"/>
        <v>Payton Watt, 24 - 0 1/0/1900</v>
      </c>
      <c r="Z847" s="165" t="str">
        <f t="shared" ca="1" si="349"/>
        <v/>
      </c>
      <c r="AA847" s="225" t="str">
        <f>Season_Summary!$P$1</f>
        <v>2A BB</v>
      </c>
    </row>
    <row r="848" spans="1:27" x14ac:dyDescent="0.2">
      <c r="A848" s="165" t="str">
        <f t="shared" ca="1" si="341"/>
        <v>Dillon Barritt, 20</v>
      </c>
      <c r="B848" s="165" t="str">
        <f>Roster!$B$1</f>
        <v>Upton</v>
      </c>
      <c r="C848" s="165">
        <f t="shared" ca="1" si="342"/>
        <v>0</v>
      </c>
      <c r="D848" s="175">
        <f t="shared" ca="1" si="343"/>
        <v>0</v>
      </c>
      <c r="E848" s="165">
        <f t="shared" ca="1" si="325"/>
        <v>0</v>
      </c>
      <c r="F848" s="165">
        <f t="shared" ca="1" si="326"/>
        <v>0</v>
      </c>
      <c r="G848" s="165">
        <f t="shared" ca="1" si="327"/>
        <v>0</v>
      </c>
      <c r="H848" s="165">
        <f t="shared" ca="1" si="328"/>
        <v>0</v>
      </c>
      <c r="I848" s="165">
        <f t="shared" ca="1" si="329"/>
        <v>0</v>
      </c>
      <c r="J848" s="165">
        <f t="shared" ca="1" si="330"/>
        <v>0</v>
      </c>
      <c r="K848" s="165">
        <f t="shared" ca="1" si="331"/>
        <v>0</v>
      </c>
      <c r="L848" s="165">
        <f t="shared" ca="1" si="332"/>
        <v>0</v>
      </c>
      <c r="M848" s="165">
        <f t="shared" ca="1" si="333"/>
        <v>0</v>
      </c>
      <c r="N848" s="165">
        <f t="shared" ca="1" si="334"/>
        <v>0</v>
      </c>
      <c r="O848" s="165">
        <f t="shared" ca="1" si="335"/>
        <v>0</v>
      </c>
      <c r="P848" s="165">
        <f t="shared" ca="1" si="336"/>
        <v>0</v>
      </c>
      <c r="Q848" s="165">
        <f t="shared" ca="1" si="337"/>
        <v>0</v>
      </c>
      <c r="R848" s="165">
        <f t="shared" ca="1" si="338"/>
        <v>0</v>
      </c>
      <c r="S848" s="165" t="str">
        <f t="shared" ca="1" si="339"/>
        <v/>
      </c>
      <c r="T848" s="168">
        <f t="shared" ca="1" si="344"/>
        <v>0</v>
      </c>
      <c r="U848" s="168">
        <f t="shared" ca="1" si="345"/>
        <v>0</v>
      </c>
      <c r="V848" s="168">
        <f t="shared" ca="1" si="346"/>
        <v>0</v>
      </c>
      <c r="W848" s="168">
        <f t="shared" ca="1" si="347"/>
        <v>0</v>
      </c>
      <c r="X848" s="165">
        <f t="shared" si="340"/>
        <v>36</v>
      </c>
      <c r="Y848" s="165" t="str">
        <f t="shared" ca="1" si="348"/>
        <v>Dillon Barritt, 20 - 0 1/0/1900</v>
      </c>
      <c r="Z848" s="165" t="str">
        <f t="shared" ca="1" si="349"/>
        <v/>
      </c>
      <c r="AA848" s="225" t="str">
        <f>Season_Summary!$P$1</f>
        <v>2A BB</v>
      </c>
    </row>
    <row r="849" spans="1:27" x14ac:dyDescent="0.2">
      <c r="A849" s="165" t="str">
        <f t="shared" ca="1" si="341"/>
        <v>Dawson Butts, 14</v>
      </c>
      <c r="B849" s="165" t="str">
        <f>Roster!$B$1</f>
        <v>Upton</v>
      </c>
      <c r="C849" s="165">
        <f t="shared" ca="1" si="342"/>
        <v>0</v>
      </c>
      <c r="D849" s="175">
        <f t="shared" ca="1" si="343"/>
        <v>0</v>
      </c>
      <c r="E849" s="165">
        <f t="shared" ca="1" si="325"/>
        <v>0</v>
      </c>
      <c r="F849" s="165">
        <f t="shared" ca="1" si="326"/>
        <v>0</v>
      </c>
      <c r="G849" s="165">
        <f t="shared" ca="1" si="327"/>
        <v>0</v>
      </c>
      <c r="H849" s="165">
        <f t="shared" ca="1" si="328"/>
        <v>0</v>
      </c>
      <c r="I849" s="165">
        <f t="shared" ca="1" si="329"/>
        <v>0</v>
      </c>
      <c r="J849" s="165">
        <f t="shared" ca="1" si="330"/>
        <v>0</v>
      </c>
      <c r="K849" s="165">
        <f t="shared" ca="1" si="331"/>
        <v>0</v>
      </c>
      <c r="L849" s="165">
        <f t="shared" ca="1" si="332"/>
        <v>0</v>
      </c>
      <c r="M849" s="165">
        <f t="shared" ca="1" si="333"/>
        <v>0</v>
      </c>
      <c r="N849" s="165">
        <f t="shared" ca="1" si="334"/>
        <v>0</v>
      </c>
      <c r="O849" s="165">
        <f t="shared" ca="1" si="335"/>
        <v>0</v>
      </c>
      <c r="P849" s="165">
        <f t="shared" ca="1" si="336"/>
        <v>0</v>
      </c>
      <c r="Q849" s="165">
        <f t="shared" ca="1" si="337"/>
        <v>0</v>
      </c>
      <c r="R849" s="165">
        <f t="shared" ca="1" si="338"/>
        <v>0</v>
      </c>
      <c r="S849" s="165" t="str">
        <f t="shared" ca="1" si="339"/>
        <v/>
      </c>
      <c r="T849" s="168">
        <f t="shared" ca="1" si="344"/>
        <v>0</v>
      </c>
      <c r="U849" s="168">
        <f t="shared" ca="1" si="345"/>
        <v>0</v>
      </c>
      <c r="V849" s="168">
        <f t="shared" ca="1" si="346"/>
        <v>0</v>
      </c>
      <c r="W849" s="168">
        <f t="shared" ca="1" si="347"/>
        <v>0</v>
      </c>
      <c r="X849" s="165">
        <f t="shared" si="340"/>
        <v>36</v>
      </c>
      <c r="Y849" s="165" t="str">
        <f t="shared" ca="1" si="348"/>
        <v>Dawson Butts, 14 - 0 1/0/1900</v>
      </c>
      <c r="Z849" s="165" t="str">
        <f t="shared" ca="1" si="349"/>
        <v/>
      </c>
      <c r="AA849" s="225" t="str">
        <f>Season_Summary!$P$1</f>
        <v>2A BB</v>
      </c>
    </row>
    <row r="850" spans="1:27" x14ac:dyDescent="0.2">
      <c r="A850" s="165" t="str">
        <f t="shared" ca="1" si="341"/>
        <v>Jayden Caylor, 12</v>
      </c>
      <c r="B850" s="165" t="str">
        <f>Roster!$B$1</f>
        <v>Upton</v>
      </c>
      <c r="C850" s="165">
        <f t="shared" ca="1" si="342"/>
        <v>0</v>
      </c>
      <c r="D850" s="175">
        <f t="shared" ca="1" si="343"/>
        <v>0</v>
      </c>
      <c r="E850" s="165">
        <f t="shared" ca="1" si="325"/>
        <v>0</v>
      </c>
      <c r="F850" s="165">
        <f t="shared" ca="1" si="326"/>
        <v>0</v>
      </c>
      <c r="G850" s="165">
        <f t="shared" ca="1" si="327"/>
        <v>0</v>
      </c>
      <c r="H850" s="165">
        <f t="shared" ca="1" si="328"/>
        <v>0</v>
      </c>
      <c r="I850" s="165">
        <f t="shared" ca="1" si="329"/>
        <v>0</v>
      </c>
      <c r="J850" s="165">
        <f t="shared" ca="1" si="330"/>
        <v>0</v>
      </c>
      <c r="K850" s="165">
        <f t="shared" ca="1" si="331"/>
        <v>0</v>
      </c>
      <c r="L850" s="165">
        <f t="shared" ca="1" si="332"/>
        <v>0</v>
      </c>
      <c r="M850" s="165">
        <f t="shared" ca="1" si="333"/>
        <v>0</v>
      </c>
      <c r="N850" s="165">
        <f t="shared" ca="1" si="334"/>
        <v>0</v>
      </c>
      <c r="O850" s="165">
        <f t="shared" ca="1" si="335"/>
        <v>0</v>
      </c>
      <c r="P850" s="165">
        <f t="shared" ca="1" si="336"/>
        <v>0</v>
      </c>
      <c r="Q850" s="165">
        <f t="shared" ca="1" si="337"/>
        <v>0</v>
      </c>
      <c r="R850" s="165">
        <f t="shared" ca="1" si="338"/>
        <v>0</v>
      </c>
      <c r="S850" s="165" t="str">
        <f t="shared" ca="1" si="339"/>
        <v/>
      </c>
      <c r="T850" s="168">
        <f t="shared" ca="1" si="344"/>
        <v>0</v>
      </c>
      <c r="U850" s="168">
        <f t="shared" ca="1" si="345"/>
        <v>0</v>
      </c>
      <c r="V850" s="168">
        <f t="shared" ca="1" si="346"/>
        <v>0</v>
      </c>
      <c r="W850" s="168">
        <f t="shared" ca="1" si="347"/>
        <v>0</v>
      </c>
      <c r="X850" s="165">
        <f t="shared" si="340"/>
        <v>36</v>
      </c>
      <c r="Y850" s="165" t="str">
        <f t="shared" ca="1" si="348"/>
        <v>Jayden Caylor, 12 - 0 1/0/1900</v>
      </c>
      <c r="Z850" s="165" t="str">
        <f t="shared" ca="1" si="349"/>
        <v/>
      </c>
      <c r="AA850" s="225" t="str">
        <f>Season_Summary!$P$1</f>
        <v>2A BB</v>
      </c>
    </row>
    <row r="851" spans="1:27" x14ac:dyDescent="0.2">
      <c r="A851" s="165" t="str">
        <f t="shared" ca="1" si="341"/>
        <v>Clayton Louderback, 23</v>
      </c>
      <c r="B851" s="165" t="str">
        <f>Roster!$B$1</f>
        <v>Upton</v>
      </c>
      <c r="C851" s="165">
        <f t="shared" ca="1" si="342"/>
        <v>0</v>
      </c>
      <c r="D851" s="175">
        <f t="shared" ca="1" si="343"/>
        <v>0</v>
      </c>
      <c r="E851" s="165">
        <f t="shared" ca="1" si="325"/>
        <v>0</v>
      </c>
      <c r="F851" s="165">
        <f t="shared" ca="1" si="326"/>
        <v>0</v>
      </c>
      <c r="G851" s="165">
        <f t="shared" ca="1" si="327"/>
        <v>0</v>
      </c>
      <c r="H851" s="165">
        <f t="shared" ca="1" si="328"/>
        <v>0</v>
      </c>
      <c r="I851" s="165">
        <f t="shared" ca="1" si="329"/>
        <v>0</v>
      </c>
      <c r="J851" s="165">
        <f t="shared" ca="1" si="330"/>
        <v>0</v>
      </c>
      <c r="K851" s="165">
        <f t="shared" ca="1" si="331"/>
        <v>0</v>
      </c>
      <c r="L851" s="165">
        <f t="shared" ca="1" si="332"/>
        <v>0</v>
      </c>
      <c r="M851" s="165">
        <f t="shared" ca="1" si="333"/>
        <v>0</v>
      </c>
      <c r="N851" s="165">
        <f t="shared" ca="1" si="334"/>
        <v>0</v>
      </c>
      <c r="O851" s="165">
        <f t="shared" ca="1" si="335"/>
        <v>0</v>
      </c>
      <c r="P851" s="165">
        <f t="shared" ca="1" si="336"/>
        <v>0</v>
      </c>
      <c r="Q851" s="165">
        <f t="shared" ca="1" si="337"/>
        <v>0</v>
      </c>
      <c r="R851" s="165">
        <f t="shared" ca="1" si="338"/>
        <v>0</v>
      </c>
      <c r="S851" s="165" t="str">
        <f t="shared" ca="1" si="339"/>
        <v/>
      </c>
      <c r="T851" s="168">
        <f t="shared" ca="1" si="344"/>
        <v>0</v>
      </c>
      <c r="U851" s="168">
        <f t="shared" ca="1" si="345"/>
        <v>0</v>
      </c>
      <c r="V851" s="168">
        <f t="shared" ca="1" si="346"/>
        <v>0</v>
      </c>
      <c r="W851" s="168">
        <f t="shared" ca="1" si="347"/>
        <v>0</v>
      </c>
      <c r="X851" s="165">
        <f t="shared" si="340"/>
        <v>36</v>
      </c>
      <c r="Y851" s="165" t="str">
        <f t="shared" ca="1" si="348"/>
        <v>Clayton Louderback, 23 - 0 1/0/1900</v>
      </c>
      <c r="Z851" s="165" t="str">
        <f t="shared" ca="1" si="349"/>
        <v/>
      </c>
      <c r="AA851" s="225" t="str">
        <f>Season_Summary!$P$1</f>
        <v>2A BB</v>
      </c>
    </row>
    <row r="852" spans="1:27" x14ac:dyDescent="0.2">
      <c r="A852" s="165" t="str">
        <f t="shared" ca="1" si="341"/>
        <v>Jess Claycomb, 10</v>
      </c>
      <c r="B852" s="165" t="str">
        <f>Roster!$B$1</f>
        <v>Upton</v>
      </c>
      <c r="C852" s="165">
        <f t="shared" ca="1" si="342"/>
        <v>0</v>
      </c>
      <c r="D852" s="175">
        <f t="shared" ca="1" si="343"/>
        <v>0</v>
      </c>
      <c r="E852" s="165">
        <f t="shared" ca="1" si="325"/>
        <v>0</v>
      </c>
      <c r="F852" s="165">
        <f t="shared" ca="1" si="326"/>
        <v>0</v>
      </c>
      <c r="G852" s="165">
        <f t="shared" ca="1" si="327"/>
        <v>0</v>
      </c>
      <c r="H852" s="165">
        <f t="shared" ca="1" si="328"/>
        <v>0</v>
      </c>
      <c r="I852" s="165">
        <f t="shared" ca="1" si="329"/>
        <v>0</v>
      </c>
      <c r="J852" s="165">
        <f t="shared" ca="1" si="330"/>
        <v>0</v>
      </c>
      <c r="K852" s="165">
        <f t="shared" ca="1" si="331"/>
        <v>0</v>
      </c>
      <c r="L852" s="165">
        <f t="shared" ca="1" si="332"/>
        <v>0</v>
      </c>
      <c r="M852" s="165">
        <f t="shared" ca="1" si="333"/>
        <v>0</v>
      </c>
      <c r="N852" s="165">
        <f t="shared" ca="1" si="334"/>
        <v>0</v>
      </c>
      <c r="O852" s="165">
        <f t="shared" ca="1" si="335"/>
        <v>0</v>
      </c>
      <c r="P852" s="165">
        <f t="shared" ca="1" si="336"/>
        <v>0</v>
      </c>
      <c r="Q852" s="165">
        <f t="shared" ca="1" si="337"/>
        <v>0</v>
      </c>
      <c r="R852" s="165">
        <f t="shared" ca="1" si="338"/>
        <v>0</v>
      </c>
      <c r="S852" s="165" t="str">
        <f t="shared" ca="1" si="339"/>
        <v/>
      </c>
      <c r="T852" s="168">
        <f t="shared" ca="1" si="344"/>
        <v>0</v>
      </c>
      <c r="U852" s="168">
        <f t="shared" ca="1" si="345"/>
        <v>0</v>
      </c>
      <c r="V852" s="168">
        <f t="shared" ca="1" si="346"/>
        <v>0</v>
      </c>
      <c r="W852" s="168">
        <f t="shared" ca="1" si="347"/>
        <v>0</v>
      </c>
      <c r="X852" s="165">
        <f t="shared" si="340"/>
        <v>36</v>
      </c>
      <c r="Y852" s="165" t="str">
        <f t="shared" ca="1" si="348"/>
        <v>Jess Claycomb, 10 - 0 1/0/1900</v>
      </c>
      <c r="Z852" s="165" t="str">
        <f t="shared" ca="1" si="349"/>
        <v/>
      </c>
      <c r="AA852" s="225" t="str">
        <f>Season_Summary!$P$1</f>
        <v>2A BB</v>
      </c>
    </row>
    <row r="853" spans="1:27" x14ac:dyDescent="0.2">
      <c r="A853" s="165" t="str">
        <f t="shared" ca="1" si="341"/>
        <v>Maxx Cowger, 4</v>
      </c>
      <c r="B853" s="165" t="str">
        <f>Roster!$B$1</f>
        <v>Upton</v>
      </c>
      <c r="C853" s="165">
        <f t="shared" ca="1" si="342"/>
        <v>0</v>
      </c>
      <c r="D853" s="175">
        <f t="shared" ca="1" si="343"/>
        <v>0</v>
      </c>
      <c r="E853" s="165">
        <f t="shared" ca="1" si="325"/>
        <v>0</v>
      </c>
      <c r="F853" s="165">
        <f t="shared" ca="1" si="326"/>
        <v>0</v>
      </c>
      <c r="G853" s="165">
        <f t="shared" ca="1" si="327"/>
        <v>0</v>
      </c>
      <c r="H853" s="165">
        <f t="shared" ca="1" si="328"/>
        <v>0</v>
      </c>
      <c r="I853" s="165">
        <f t="shared" ca="1" si="329"/>
        <v>0</v>
      </c>
      <c r="J853" s="165">
        <f t="shared" ca="1" si="330"/>
        <v>0</v>
      </c>
      <c r="K853" s="165">
        <f t="shared" ca="1" si="331"/>
        <v>0</v>
      </c>
      <c r="L853" s="165">
        <f t="shared" ca="1" si="332"/>
        <v>0</v>
      </c>
      <c r="M853" s="165">
        <f t="shared" ca="1" si="333"/>
        <v>0</v>
      </c>
      <c r="N853" s="165">
        <f t="shared" ca="1" si="334"/>
        <v>0</v>
      </c>
      <c r="O853" s="165">
        <f t="shared" ca="1" si="335"/>
        <v>0</v>
      </c>
      <c r="P853" s="165">
        <f t="shared" ca="1" si="336"/>
        <v>0</v>
      </c>
      <c r="Q853" s="165">
        <f t="shared" ca="1" si="337"/>
        <v>0</v>
      </c>
      <c r="R853" s="165">
        <f t="shared" ca="1" si="338"/>
        <v>0</v>
      </c>
      <c r="S853" s="165" t="str">
        <f t="shared" ca="1" si="339"/>
        <v/>
      </c>
      <c r="T853" s="168">
        <f t="shared" ca="1" si="344"/>
        <v>0</v>
      </c>
      <c r="U853" s="168">
        <f t="shared" ca="1" si="345"/>
        <v>0</v>
      </c>
      <c r="V853" s="168">
        <f t="shared" ca="1" si="346"/>
        <v>0</v>
      </c>
      <c r="W853" s="168">
        <f t="shared" ca="1" si="347"/>
        <v>0</v>
      </c>
      <c r="X853" s="165">
        <f t="shared" si="340"/>
        <v>36</v>
      </c>
      <c r="Y853" s="165" t="str">
        <f t="shared" ca="1" si="348"/>
        <v>Maxx Cowger, 4 - 0 1/0/1900</v>
      </c>
      <c r="Z853" s="165" t="str">
        <f t="shared" ca="1" si="349"/>
        <v/>
      </c>
      <c r="AA853" s="225" t="str">
        <f>Season_Summary!$P$1</f>
        <v>2A BB</v>
      </c>
    </row>
    <row r="854" spans="1:27" x14ac:dyDescent="0.2">
      <c r="A854" s="165" t="str">
        <f t="shared" ca="1" si="341"/>
        <v>Brayden Bruce, 22</v>
      </c>
      <c r="B854" s="165" t="str">
        <f>Roster!$B$1</f>
        <v>Upton</v>
      </c>
      <c r="C854" s="165">
        <f t="shared" ca="1" si="342"/>
        <v>0</v>
      </c>
      <c r="D854" s="175">
        <f t="shared" ca="1" si="343"/>
        <v>0</v>
      </c>
      <c r="E854" s="165">
        <f t="shared" ca="1" si="325"/>
        <v>0</v>
      </c>
      <c r="F854" s="165">
        <f t="shared" ca="1" si="326"/>
        <v>0</v>
      </c>
      <c r="G854" s="165">
        <f t="shared" ca="1" si="327"/>
        <v>0</v>
      </c>
      <c r="H854" s="165">
        <f t="shared" ca="1" si="328"/>
        <v>0</v>
      </c>
      <c r="I854" s="165">
        <f t="shared" ca="1" si="329"/>
        <v>0</v>
      </c>
      <c r="J854" s="165">
        <f t="shared" ca="1" si="330"/>
        <v>0</v>
      </c>
      <c r="K854" s="165">
        <f t="shared" ca="1" si="331"/>
        <v>0</v>
      </c>
      <c r="L854" s="165">
        <f t="shared" ca="1" si="332"/>
        <v>0</v>
      </c>
      <c r="M854" s="165">
        <f t="shared" ca="1" si="333"/>
        <v>0</v>
      </c>
      <c r="N854" s="165">
        <f t="shared" ca="1" si="334"/>
        <v>0</v>
      </c>
      <c r="O854" s="165">
        <f t="shared" ca="1" si="335"/>
        <v>0</v>
      </c>
      <c r="P854" s="165">
        <f t="shared" ca="1" si="336"/>
        <v>0</v>
      </c>
      <c r="Q854" s="165">
        <f t="shared" ca="1" si="337"/>
        <v>0</v>
      </c>
      <c r="R854" s="165">
        <f t="shared" ca="1" si="338"/>
        <v>0</v>
      </c>
      <c r="S854" s="165" t="str">
        <f t="shared" ca="1" si="339"/>
        <v/>
      </c>
      <c r="T854" s="168">
        <f t="shared" ca="1" si="344"/>
        <v>0</v>
      </c>
      <c r="U854" s="168">
        <f t="shared" ca="1" si="345"/>
        <v>0</v>
      </c>
      <c r="V854" s="168">
        <f t="shared" ca="1" si="346"/>
        <v>0</v>
      </c>
      <c r="W854" s="168">
        <f t="shared" ca="1" si="347"/>
        <v>0</v>
      </c>
      <c r="X854" s="165">
        <f t="shared" si="340"/>
        <v>36</v>
      </c>
      <c r="Y854" s="165" t="str">
        <f t="shared" ca="1" si="348"/>
        <v>Brayden Bruce, 22 - 0 1/0/1900</v>
      </c>
      <c r="Z854" s="165" t="str">
        <f t="shared" ca="1" si="349"/>
        <v/>
      </c>
      <c r="AA854" s="225" t="str">
        <f>Season_Summary!$P$1</f>
        <v>2A BB</v>
      </c>
    </row>
    <row r="855" spans="1:27" x14ac:dyDescent="0.2">
      <c r="A855" s="165" t="str">
        <f t="shared" ca="1" si="341"/>
        <v>Jo Bishop, 30</v>
      </c>
      <c r="B855" s="165" t="str">
        <f>Roster!$B$1</f>
        <v>Upton</v>
      </c>
      <c r="C855" s="165">
        <f t="shared" ca="1" si="342"/>
        <v>0</v>
      </c>
      <c r="D855" s="175">
        <f t="shared" ca="1" si="343"/>
        <v>0</v>
      </c>
      <c r="E855" s="165">
        <f t="shared" ca="1" si="325"/>
        <v>0</v>
      </c>
      <c r="F855" s="165">
        <f t="shared" ca="1" si="326"/>
        <v>0</v>
      </c>
      <c r="G855" s="165">
        <f t="shared" ca="1" si="327"/>
        <v>0</v>
      </c>
      <c r="H855" s="165">
        <f t="shared" ca="1" si="328"/>
        <v>0</v>
      </c>
      <c r="I855" s="165">
        <f t="shared" ca="1" si="329"/>
        <v>0</v>
      </c>
      <c r="J855" s="165">
        <f t="shared" ca="1" si="330"/>
        <v>0</v>
      </c>
      <c r="K855" s="165">
        <f t="shared" ca="1" si="331"/>
        <v>0</v>
      </c>
      <c r="L855" s="165">
        <f t="shared" ca="1" si="332"/>
        <v>0</v>
      </c>
      <c r="M855" s="165">
        <f t="shared" ca="1" si="333"/>
        <v>0</v>
      </c>
      <c r="N855" s="165">
        <f t="shared" ca="1" si="334"/>
        <v>0</v>
      </c>
      <c r="O855" s="165">
        <f t="shared" ca="1" si="335"/>
        <v>0</v>
      </c>
      <c r="P855" s="165">
        <f t="shared" ca="1" si="336"/>
        <v>0</v>
      </c>
      <c r="Q855" s="165">
        <f t="shared" ca="1" si="337"/>
        <v>0</v>
      </c>
      <c r="R855" s="165">
        <f t="shared" ca="1" si="338"/>
        <v>0</v>
      </c>
      <c r="S855" s="165" t="str">
        <f t="shared" ca="1" si="339"/>
        <v/>
      </c>
      <c r="T855" s="168">
        <f t="shared" ca="1" si="344"/>
        <v>0</v>
      </c>
      <c r="U855" s="168">
        <f t="shared" ca="1" si="345"/>
        <v>0</v>
      </c>
      <c r="V855" s="168">
        <f t="shared" ca="1" si="346"/>
        <v>0</v>
      </c>
      <c r="W855" s="168">
        <f t="shared" ca="1" si="347"/>
        <v>0</v>
      </c>
      <c r="X855" s="165">
        <f t="shared" si="340"/>
        <v>36</v>
      </c>
      <c r="Y855" s="165" t="str">
        <f t="shared" ca="1" si="348"/>
        <v>Jo Bishop, 30 - 0 1/0/1900</v>
      </c>
      <c r="Z855" s="165" t="str">
        <f t="shared" ca="1" si="349"/>
        <v/>
      </c>
      <c r="AA855" s="225" t="str">
        <f>Season_Summary!$P$1</f>
        <v>2A BB</v>
      </c>
    </row>
    <row r="856" spans="1:27" x14ac:dyDescent="0.2">
      <c r="A856" s="165" t="str">
        <f t="shared" ca="1" si="341"/>
        <v>Nolan Turner, 33</v>
      </c>
      <c r="B856" s="165" t="str">
        <f>Roster!$B$1</f>
        <v>Upton</v>
      </c>
      <c r="C856" s="165">
        <f t="shared" ca="1" si="342"/>
        <v>0</v>
      </c>
      <c r="D856" s="175">
        <f t="shared" ca="1" si="343"/>
        <v>0</v>
      </c>
      <c r="E856" s="165">
        <f t="shared" ca="1" si="325"/>
        <v>0</v>
      </c>
      <c r="F856" s="165">
        <f t="shared" ca="1" si="326"/>
        <v>0</v>
      </c>
      <c r="G856" s="165">
        <f t="shared" ca="1" si="327"/>
        <v>0</v>
      </c>
      <c r="H856" s="165">
        <f t="shared" ca="1" si="328"/>
        <v>0</v>
      </c>
      <c r="I856" s="165">
        <f t="shared" ca="1" si="329"/>
        <v>0</v>
      </c>
      <c r="J856" s="165">
        <f t="shared" ca="1" si="330"/>
        <v>0</v>
      </c>
      <c r="K856" s="165">
        <f t="shared" ca="1" si="331"/>
        <v>0</v>
      </c>
      <c r="L856" s="165">
        <f t="shared" ca="1" si="332"/>
        <v>0</v>
      </c>
      <c r="M856" s="165">
        <f t="shared" ca="1" si="333"/>
        <v>0</v>
      </c>
      <c r="N856" s="165">
        <f t="shared" ca="1" si="334"/>
        <v>0</v>
      </c>
      <c r="O856" s="165">
        <f t="shared" ca="1" si="335"/>
        <v>0</v>
      </c>
      <c r="P856" s="165">
        <f t="shared" ca="1" si="336"/>
        <v>0</v>
      </c>
      <c r="Q856" s="165">
        <f t="shared" ca="1" si="337"/>
        <v>0</v>
      </c>
      <c r="R856" s="165">
        <f t="shared" ca="1" si="338"/>
        <v>0</v>
      </c>
      <c r="S856" s="165" t="str">
        <f t="shared" ca="1" si="339"/>
        <v/>
      </c>
      <c r="T856" s="168">
        <f t="shared" ca="1" si="344"/>
        <v>0</v>
      </c>
      <c r="U856" s="168">
        <f t="shared" ca="1" si="345"/>
        <v>0</v>
      </c>
      <c r="V856" s="168">
        <f t="shared" ca="1" si="346"/>
        <v>0</v>
      </c>
      <c r="W856" s="168">
        <f t="shared" ca="1" si="347"/>
        <v>0</v>
      </c>
      <c r="X856" s="165">
        <f t="shared" si="340"/>
        <v>36</v>
      </c>
      <c r="Y856" s="165" t="str">
        <f t="shared" ca="1" si="348"/>
        <v>Nolan Turner, 33 - 0 1/0/1900</v>
      </c>
      <c r="Z856" s="165" t="str">
        <f t="shared" ca="1" si="349"/>
        <v/>
      </c>
      <c r="AA856" s="225" t="str">
        <f>Season_Summary!$P$1</f>
        <v>2A BB</v>
      </c>
    </row>
    <row r="857" spans="1:27" x14ac:dyDescent="0.2">
      <c r="A857" s="165" t="str">
        <f t="shared" ca="1" si="341"/>
        <v>Robert Crawford, 32</v>
      </c>
      <c r="B857" s="165" t="str">
        <f>Roster!$B$1</f>
        <v>Upton</v>
      </c>
      <c r="C857" s="165">
        <f t="shared" ca="1" si="342"/>
        <v>0</v>
      </c>
      <c r="D857" s="175">
        <f t="shared" ca="1" si="343"/>
        <v>0</v>
      </c>
      <c r="E857" s="165">
        <f t="shared" ca="1" si="325"/>
        <v>0</v>
      </c>
      <c r="F857" s="165">
        <f t="shared" ca="1" si="326"/>
        <v>0</v>
      </c>
      <c r="G857" s="165">
        <f t="shared" ca="1" si="327"/>
        <v>0</v>
      </c>
      <c r="H857" s="165">
        <f t="shared" ca="1" si="328"/>
        <v>0</v>
      </c>
      <c r="I857" s="165">
        <f t="shared" ca="1" si="329"/>
        <v>0</v>
      </c>
      <c r="J857" s="165">
        <f t="shared" ca="1" si="330"/>
        <v>0</v>
      </c>
      <c r="K857" s="165">
        <f t="shared" ca="1" si="331"/>
        <v>0</v>
      </c>
      <c r="L857" s="165">
        <f t="shared" ca="1" si="332"/>
        <v>0</v>
      </c>
      <c r="M857" s="165">
        <f t="shared" ca="1" si="333"/>
        <v>0</v>
      </c>
      <c r="N857" s="165">
        <f t="shared" ca="1" si="334"/>
        <v>0</v>
      </c>
      <c r="O857" s="165">
        <f t="shared" ca="1" si="335"/>
        <v>0</v>
      </c>
      <c r="P857" s="165">
        <f t="shared" ca="1" si="336"/>
        <v>0</v>
      </c>
      <c r="Q857" s="165">
        <f t="shared" ca="1" si="337"/>
        <v>0</v>
      </c>
      <c r="R857" s="165">
        <f t="shared" ca="1" si="338"/>
        <v>0</v>
      </c>
      <c r="S857" s="165" t="str">
        <f t="shared" ca="1" si="339"/>
        <v/>
      </c>
      <c r="T857" s="168">
        <f t="shared" ca="1" si="344"/>
        <v>0</v>
      </c>
      <c r="U857" s="168">
        <f t="shared" ca="1" si="345"/>
        <v>0</v>
      </c>
      <c r="V857" s="168">
        <f t="shared" ca="1" si="346"/>
        <v>0</v>
      </c>
      <c r="W857" s="168">
        <f t="shared" ca="1" si="347"/>
        <v>0</v>
      </c>
      <c r="X857" s="165">
        <f t="shared" si="340"/>
        <v>36</v>
      </c>
      <c r="Y857" s="165" t="str">
        <f t="shared" ca="1" si="348"/>
        <v>Robert Crawford, 32 - 0 1/0/1900</v>
      </c>
      <c r="Z857" s="165" t="str">
        <f t="shared" ca="1" si="349"/>
        <v/>
      </c>
      <c r="AA857" s="225" t="str">
        <f>Season_Summary!$P$1</f>
        <v>2A BB</v>
      </c>
    </row>
    <row r="858" spans="1:27" x14ac:dyDescent="0.2">
      <c r="A858" s="165" t="str">
        <f t="shared" ca="1" si="341"/>
        <v>Jace Bruce, 40</v>
      </c>
      <c r="B858" s="165" t="str">
        <f>Roster!$B$1</f>
        <v>Upton</v>
      </c>
      <c r="C858" s="165">
        <f t="shared" ca="1" si="342"/>
        <v>0</v>
      </c>
      <c r="D858" s="175">
        <f t="shared" ca="1" si="343"/>
        <v>0</v>
      </c>
      <c r="E858" s="165">
        <f t="shared" ca="1" si="325"/>
        <v>0</v>
      </c>
      <c r="F858" s="165">
        <f t="shared" ca="1" si="326"/>
        <v>0</v>
      </c>
      <c r="G858" s="165">
        <f t="shared" ca="1" si="327"/>
        <v>0</v>
      </c>
      <c r="H858" s="165">
        <f t="shared" ca="1" si="328"/>
        <v>0</v>
      </c>
      <c r="I858" s="165">
        <f t="shared" ca="1" si="329"/>
        <v>0</v>
      </c>
      <c r="J858" s="165">
        <f t="shared" ca="1" si="330"/>
        <v>0</v>
      </c>
      <c r="K858" s="165">
        <f t="shared" ca="1" si="331"/>
        <v>0</v>
      </c>
      <c r="L858" s="165">
        <f t="shared" ca="1" si="332"/>
        <v>0</v>
      </c>
      <c r="M858" s="165">
        <f t="shared" ca="1" si="333"/>
        <v>0</v>
      </c>
      <c r="N858" s="165">
        <f t="shared" ca="1" si="334"/>
        <v>0</v>
      </c>
      <c r="O858" s="165">
        <f t="shared" ca="1" si="335"/>
        <v>0</v>
      </c>
      <c r="P858" s="165">
        <f t="shared" ca="1" si="336"/>
        <v>0</v>
      </c>
      <c r="Q858" s="165">
        <f t="shared" ca="1" si="337"/>
        <v>0</v>
      </c>
      <c r="R858" s="165">
        <f t="shared" ca="1" si="338"/>
        <v>0</v>
      </c>
      <c r="S858" s="165" t="str">
        <f t="shared" ca="1" si="339"/>
        <v/>
      </c>
      <c r="T858" s="168">
        <f t="shared" ca="1" si="344"/>
        <v>0</v>
      </c>
      <c r="U858" s="168">
        <f t="shared" ca="1" si="345"/>
        <v>0</v>
      </c>
      <c r="V858" s="168">
        <f t="shared" ca="1" si="346"/>
        <v>0</v>
      </c>
      <c r="W858" s="168">
        <f t="shared" ca="1" si="347"/>
        <v>0</v>
      </c>
      <c r="X858" s="165">
        <f t="shared" si="340"/>
        <v>36</v>
      </c>
      <c r="Y858" s="165" t="str">
        <f t="shared" ca="1" si="348"/>
        <v>Jace Bruce, 40 - 0 1/0/1900</v>
      </c>
      <c r="Z858" s="165" t="str">
        <f t="shared" ca="1" si="349"/>
        <v/>
      </c>
      <c r="AA858" s="225" t="str">
        <f>Season_Summary!$P$1</f>
        <v>2A BB</v>
      </c>
    </row>
    <row r="859" spans="1:27" x14ac:dyDescent="0.2">
      <c r="A859" s="165" t="str">
        <f t="shared" ca="1" si="341"/>
        <v>Ethan Mills, 2</v>
      </c>
      <c r="B859" s="165" t="str">
        <f>Roster!$B$1</f>
        <v>Upton</v>
      </c>
      <c r="C859" s="165">
        <f t="shared" ca="1" si="342"/>
        <v>0</v>
      </c>
      <c r="D859" s="175">
        <f t="shared" ca="1" si="343"/>
        <v>0</v>
      </c>
      <c r="E859" s="165">
        <f t="shared" ca="1" si="325"/>
        <v>0</v>
      </c>
      <c r="F859" s="165">
        <f t="shared" ca="1" si="326"/>
        <v>0</v>
      </c>
      <c r="G859" s="165">
        <f t="shared" ca="1" si="327"/>
        <v>0</v>
      </c>
      <c r="H859" s="165">
        <f t="shared" ca="1" si="328"/>
        <v>0</v>
      </c>
      <c r="I859" s="165">
        <f t="shared" ca="1" si="329"/>
        <v>0</v>
      </c>
      <c r="J859" s="165">
        <f t="shared" ca="1" si="330"/>
        <v>0</v>
      </c>
      <c r="K859" s="165">
        <f t="shared" ca="1" si="331"/>
        <v>0</v>
      </c>
      <c r="L859" s="165">
        <f t="shared" ca="1" si="332"/>
        <v>0</v>
      </c>
      <c r="M859" s="165">
        <f t="shared" ca="1" si="333"/>
        <v>0</v>
      </c>
      <c r="N859" s="165">
        <f t="shared" ca="1" si="334"/>
        <v>0</v>
      </c>
      <c r="O859" s="165">
        <f t="shared" ca="1" si="335"/>
        <v>0</v>
      </c>
      <c r="P859" s="165">
        <f t="shared" ca="1" si="336"/>
        <v>0</v>
      </c>
      <c r="Q859" s="165">
        <f t="shared" ca="1" si="337"/>
        <v>0</v>
      </c>
      <c r="R859" s="165">
        <f t="shared" ca="1" si="338"/>
        <v>0</v>
      </c>
      <c r="S859" s="165" t="str">
        <f t="shared" ca="1" si="339"/>
        <v/>
      </c>
      <c r="T859" s="168">
        <f t="shared" ca="1" si="344"/>
        <v>0</v>
      </c>
      <c r="U859" s="168">
        <f t="shared" ca="1" si="345"/>
        <v>0</v>
      </c>
      <c r="V859" s="168">
        <f t="shared" ca="1" si="346"/>
        <v>0</v>
      </c>
      <c r="W859" s="168">
        <f t="shared" ca="1" si="347"/>
        <v>0</v>
      </c>
      <c r="X859" s="165">
        <f t="shared" si="340"/>
        <v>36</v>
      </c>
      <c r="Y859" s="165" t="str">
        <f t="shared" ca="1" si="348"/>
        <v>Ethan Mills, 2 - 0 1/0/1900</v>
      </c>
      <c r="Z859" s="165" t="str">
        <f t="shared" ca="1" si="349"/>
        <v/>
      </c>
      <c r="AA859" s="225" t="str">
        <f>Season_Summary!$P$1</f>
        <v>2A BB</v>
      </c>
    </row>
    <row r="860" spans="1:27" x14ac:dyDescent="0.2">
      <c r="A860" s="165" t="str">
        <f t="shared" ca="1" si="341"/>
        <v>Bridger Alishouse, 2</v>
      </c>
      <c r="B860" s="165" t="str">
        <f>Roster!$B$1</f>
        <v>Upton</v>
      </c>
      <c r="C860" s="165">
        <f t="shared" ca="1" si="342"/>
        <v>0</v>
      </c>
      <c r="D860" s="175">
        <f t="shared" ca="1" si="343"/>
        <v>0</v>
      </c>
      <c r="E860" s="165">
        <f t="shared" ca="1" si="325"/>
        <v>0</v>
      </c>
      <c r="F860" s="165">
        <f t="shared" ca="1" si="326"/>
        <v>0</v>
      </c>
      <c r="G860" s="165">
        <f t="shared" ca="1" si="327"/>
        <v>0</v>
      </c>
      <c r="H860" s="165">
        <f t="shared" ca="1" si="328"/>
        <v>0</v>
      </c>
      <c r="I860" s="165">
        <f t="shared" ca="1" si="329"/>
        <v>0</v>
      </c>
      <c r="J860" s="165">
        <f t="shared" ca="1" si="330"/>
        <v>0</v>
      </c>
      <c r="K860" s="165">
        <f t="shared" ca="1" si="331"/>
        <v>0</v>
      </c>
      <c r="L860" s="165">
        <f t="shared" ca="1" si="332"/>
        <v>0</v>
      </c>
      <c r="M860" s="165">
        <f t="shared" ca="1" si="333"/>
        <v>0</v>
      </c>
      <c r="N860" s="165">
        <f t="shared" ca="1" si="334"/>
        <v>0</v>
      </c>
      <c r="O860" s="165">
        <f t="shared" ca="1" si="335"/>
        <v>0</v>
      </c>
      <c r="P860" s="165">
        <f t="shared" ca="1" si="336"/>
        <v>0</v>
      </c>
      <c r="Q860" s="165">
        <f t="shared" ca="1" si="337"/>
        <v>0</v>
      </c>
      <c r="R860" s="165">
        <f t="shared" ca="1" si="338"/>
        <v>0</v>
      </c>
      <c r="S860" s="165" t="str">
        <f t="shared" ca="1" si="339"/>
        <v/>
      </c>
      <c r="T860" s="168">
        <f t="shared" ca="1" si="344"/>
        <v>0</v>
      </c>
      <c r="U860" s="168">
        <f t="shared" ca="1" si="345"/>
        <v>0</v>
      </c>
      <c r="V860" s="168">
        <f t="shared" ca="1" si="346"/>
        <v>0</v>
      </c>
      <c r="W860" s="168">
        <f t="shared" ca="1" si="347"/>
        <v>0</v>
      </c>
      <c r="X860" s="165">
        <f t="shared" si="340"/>
        <v>36</v>
      </c>
      <c r="Y860" s="165" t="str">
        <f t="shared" ca="1" si="348"/>
        <v>Bridger Alishouse, 2 - 0 1/0/1900</v>
      </c>
      <c r="Z860" s="165" t="str">
        <f t="shared" ca="1" si="349"/>
        <v/>
      </c>
      <c r="AA860" s="225" t="str">
        <f>Season_Summary!$P$1</f>
        <v>2A BB</v>
      </c>
    </row>
    <row r="861" spans="1:27" x14ac:dyDescent="0.2">
      <c r="A861" s="165" t="str">
        <f t="shared" ca="1" si="341"/>
        <v>Landon Keever, 4</v>
      </c>
      <c r="B861" s="165" t="str">
        <f>Roster!$B$1</f>
        <v>Upton</v>
      </c>
      <c r="C861" s="165">
        <f t="shared" ca="1" si="342"/>
        <v>0</v>
      </c>
      <c r="D861" s="175">
        <f t="shared" ca="1" si="343"/>
        <v>0</v>
      </c>
      <c r="E861" s="165">
        <f t="shared" ca="1" si="325"/>
        <v>0</v>
      </c>
      <c r="F861" s="165">
        <f t="shared" ca="1" si="326"/>
        <v>0</v>
      </c>
      <c r="G861" s="165">
        <f t="shared" ca="1" si="327"/>
        <v>0</v>
      </c>
      <c r="H861" s="165">
        <f t="shared" ca="1" si="328"/>
        <v>0</v>
      </c>
      <c r="I861" s="165">
        <f t="shared" ca="1" si="329"/>
        <v>0</v>
      </c>
      <c r="J861" s="165">
        <f t="shared" ca="1" si="330"/>
        <v>0</v>
      </c>
      <c r="K861" s="165">
        <f t="shared" ca="1" si="331"/>
        <v>0</v>
      </c>
      <c r="L861" s="165">
        <f t="shared" ca="1" si="332"/>
        <v>0</v>
      </c>
      <c r="M861" s="165">
        <f t="shared" ca="1" si="333"/>
        <v>0</v>
      </c>
      <c r="N861" s="165">
        <f t="shared" ca="1" si="334"/>
        <v>0</v>
      </c>
      <c r="O861" s="165">
        <f t="shared" ca="1" si="335"/>
        <v>0</v>
      </c>
      <c r="P861" s="165">
        <f t="shared" ca="1" si="336"/>
        <v>0</v>
      </c>
      <c r="Q861" s="165">
        <f t="shared" ca="1" si="337"/>
        <v>0</v>
      </c>
      <c r="R861" s="165">
        <f t="shared" ca="1" si="338"/>
        <v>0</v>
      </c>
      <c r="S861" s="165" t="str">
        <f t="shared" ca="1" si="339"/>
        <v/>
      </c>
      <c r="T861" s="168">
        <f t="shared" ca="1" si="344"/>
        <v>0</v>
      </c>
      <c r="U861" s="168">
        <f t="shared" ca="1" si="345"/>
        <v>0</v>
      </c>
      <c r="V861" s="168">
        <f t="shared" ca="1" si="346"/>
        <v>0</v>
      </c>
      <c r="W861" s="168">
        <f t="shared" ca="1" si="347"/>
        <v>0</v>
      </c>
      <c r="X861" s="165">
        <f t="shared" si="340"/>
        <v>36</v>
      </c>
      <c r="Y861" s="165" t="str">
        <f t="shared" ca="1" si="348"/>
        <v>Landon Keever, 4 - 0 1/0/1900</v>
      </c>
      <c r="Z861" s="165" t="str">
        <f t="shared" ca="1" si="349"/>
        <v/>
      </c>
      <c r="AA861" s="225" t="str">
        <f>Season_Summary!$P$1</f>
        <v>2A BB</v>
      </c>
    </row>
    <row r="862" spans="1:27" x14ac:dyDescent="0.2">
      <c r="A862" s="165" t="str">
        <f t="shared" ca="1" si="341"/>
        <v>DJ Till, 4</v>
      </c>
      <c r="B862" s="165" t="str">
        <f>Roster!$B$1</f>
        <v>Upton</v>
      </c>
      <c r="C862" s="165">
        <f t="shared" ca="1" si="342"/>
        <v>0</v>
      </c>
      <c r="D862" s="175">
        <f t="shared" ca="1" si="343"/>
        <v>0</v>
      </c>
      <c r="E862" s="165">
        <f t="shared" ca="1" si="325"/>
        <v>0</v>
      </c>
      <c r="F862" s="165">
        <f t="shared" ca="1" si="326"/>
        <v>0</v>
      </c>
      <c r="G862" s="165">
        <f t="shared" ca="1" si="327"/>
        <v>0</v>
      </c>
      <c r="H862" s="165">
        <f t="shared" ca="1" si="328"/>
        <v>0</v>
      </c>
      <c r="I862" s="165">
        <f t="shared" ca="1" si="329"/>
        <v>0</v>
      </c>
      <c r="J862" s="165">
        <f t="shared" ca="1" si="330"/>
        <v>0</v>
      </c>
      <c r="K862" s="165">
        <f t="shared" ca="1" si="331"/>
        <v>0</v>
      </c>
      <c r="L862" s="165">
        <f t="shared" ca="1" si="332"/>
        <v>0</v>
      </c>
      <c r="M862" s="165">
        <f t="shared" ca="1" si="333"/>
        <v>0</v>
      </c>
      <c r="N862" s="165">
        <f t="shared" ca="1" si="334"/>
        <v>0</v>
      </c>
      <c r="O862" s="165">
        <f t="shared" ca="1" si="335"/>
        <v>0</v>
      </c>
      <c r="P862" s="165">
        <f t="shared" ca="1" si="336"/>
        <v>0</v>
      </c>
      <c r="Q862" s="165">
        <f t="shared" ca="1" si="337"/>
        <v>0</v>
      </c>
      <c r="R862" s="165">
        <f t="shared" ca="1" si="338"/>
        <v>0</v>
      </c>
      <c r="S862" s="165" t="str">
        <f t="shared" ca="1" si="339"/>
        <v/>
      </c>
      <c r="T862" s="168">
        <f t="shared" ca="1" si="344"/>
        <v>0</v>
      </c>
      <c r="U862" s="168">
        <f t="shared" ca="1" si="345"/>
        <v>0</v>
      </c>
      <c r="V862" s="168">
        <f t="shared" ca="1" si="346"/>
        <v>0</v>
      </c>
      <c r="W862" s="168">
        <f t="shared" ca="1" si="347"/>
        <v>0</v>
      </c>
      <c r="X862" s="165">
        <f t="shared" si="340"/>
        <v>36</v>
      </c>
      <c r="Y862" s="165" t="str">
        <f t="shared" ca="1" si="348"/>
        <v>DJ Till, 4 - 0 1/0/1900</v>
      </c>
      <c r="Z862" s="165" t="str">
        <f t="shared" ca="1" si="349"/>
        <v/>
      </c>
      <c r="AA862" s="225" t="str">
        <f>Season_Summary!$P$1</f>
        <v>2A BB</v>
      </c>
    </row>
    <row r="863" spans="1:27" x14ac:dyDescent="0.2">
      <c r="A863" s="165" t="str">
        <f t="shared" ca="1" si="341"/>
        <v xml:space="preserve">, </v>
      </c>
      <c r="B863" s="165" t="str">
        <f>Roster!$B$1</f>
        <v>Upton</v>
      </c>
      <c r="C863" s="165">
        <f t="shared" ca="1" si="342"/>
        <v>0</v>
      </c>
      <c r="D863" s="175">
        <f t="shared" ca="1" si="343"/>
        <v>0</v>
      </c>
      <c r="E863" s="165">
        <f t="shared" ca="1" si="325"/>
        <v>0</v>
      </c>
      <c r="F863" s="165">
        <f t="shared" ca="1" si="326"/>
        <v>0</v>
      </c>
      <c r="G863" s="165">
        <f t="shared" ca="1" si="327"/>
        <v>0</v>
      </c>
      <c r="H863" s="165">
        <f t="shared" ca="1" si="328"/>
        <v>0</v>
      </c>
      <c r="I863" s="165">
        <f t="shared" ca="1" si="329"/>
        <v>0</v>
      </c>
      <c r="J863" s="165">
        <f t="shared" ca="1" si="330"/>
        <v>0</v>
      </c>
      <c r="K863" s="165">
        <f t="shared" ca="1" si="331"/>
        <v>0</v>
      </c>
      <c r="L863" s="165">
        <f t="shared" ca="1" si="332"/>
        <v>0</v>
      </c>
      <c r="M863" s="165">
        <f t="shared" ca="1" si="333"/>
        <v>0</v>
      </c>
      <c r="N863" s="165">
        <f t="shared" ca="1" si="334"/>
        <v>0</v>
      </c>
      <c r="O863" s="165">
        <f t="shared" ca="1" si="335"/>
        <v>0</v>
      </c>
      <c r="P863" s="165">
        <f t="shared" ca="1" si="336"/>
        <v>0</v>
      </c>
      <c r="Q863" s="165">
        <f t="shared" ca="1" si="337"/>
        <v>0</v>
      </c>
      <c r="R863" s="165">
        <f t="shared" ca="1" si="338"/>
        <v>0</v>
      </c>
      <c r="S863" s="165" t="str">
        <f t="shared" ca="1" si="339"/>
        <v/>
      </c>
      <c r="T863" s="168">
        <f t="shared" ca="1" si="344"/>
        <v>0</v>
      </c>
      <c r="U863" s="168">
        <f t="shared" ca="1" si="345"/>
        <v>0</v>
      </c>
      <c r="V863" s="168">
        <f t="shared" ca="1" si="346"/>
        <v>0</v>
      </c>
      <c r="W863" s="168">
        <f t="shared" ca="1" si="347"/>
        <v>0</v>
      </c>
      <c r="X863" s="165">
        <f t="shared" si="340"/>
        <v>36</v>
      </c>
      <c r="Y863" s="165" t="str">
        <f t="shared" ca="1" si="348"/>
        <v>,  - 0 1/0/1900</v>
      </c>
      <c r="Z863" s="165" t="str">
        <f t="shared" ca="1" si="349"/>
        <v/>
      </c>
      <c r="AA863" s="225" t="str">
        <f>Season_Summary!$P$1</f>
        <v>2A BB</v>
      </c>
    </row>
    <row r="864" spans="1:27" x14ac:dyDescent="0.2">
      <c r="A864" s="165" t="str">
        <f t="shared" ca="1" si="341"/>
        <v xml:space="preserve">, </v>
      </c>
      <c r="B864" s="165" t="str">
        <f>Roster!$B$1</f>
        <v>Upton</v>
      </c>
      <c r="C864" s="165">
        <f t="shared" ca="1" si="342"/>
        <v>0</v>
      </c>
      <c r="D864" s="175">
        <f t="shared" ca="1" si="343"/>
        <v>0</v>
      </c>
      <c r="E864" s="165">
        <f t="shared" ca="1" si="325"/>
        <v>0</v>
      </c>
      <c r="F864" s="165">
        <f t="shared" ca="1" si="326"/>
        <v>0</v>
      </c>
      <c r="G864" s="165">
        <f t="shared" ca="1" si="327"/>
        <v>0</v>
      </c>
      <c r="H864" s="165">
        <f t="shared" ca="1" si="328"/>
        <v>0</v>
      </c>
      <c r="I864" s="165">
        <f t="shared" ca="1" si="329"/>
        <v>0</v>
      </c>
      <c r="J864" s="165">
        <f t="shared" ca="1" si="330"/>
        <v>0</v>
      </c>
      <c r="K864" s="165">
        <f t="shared" ca="1" si="331"/>
        <v>0</v>
      </c>
      <c r="L864" s="165">
        <f t="shared" ca="1" si="332"/>
        <v>0</v>
      </c>
      <c r="M864" s="165">
        <f t="shared" ca="1" si="333"/>
        <v>0</v>
      </c>
      <c r="N864" s="165">
        <f t="shared" ca="1" si="334"/>
        <v>0</v>
      </c>
      <c r="O864" s="165">
        <f t="shared" ca="1" si="335"/>
        <v>0</v>
      </c>
      <c r="P864" s="165">
        <f t="shared" ca="1" si="336"/>
        <v>0</v>
      </c>
      <c r="Q864" s="165">
        <f t="shared" ca="1" si="337"/>
        <v>0</v>
      </c>
      <c r="R864" s="165">
        <f t="shared" ca="1" si="338"/>
        <v>0</v>
      </c>
      <c r="S864" s="165" t="str">
        <f t="shared" ca="1" si="339"/>
        <v/>
      </c>
      <c r="T864" s="168">
        <f t="shared" ca="1" si="344"/>
        <v>0</v>
      </c>
      <c r="U864" s="168">
        <f t="shared" ca="1" si="345"/>
        <v>0</v>
      </c>
      <c r="V864" s="168">
        <f t="shared" ca="1" si="346"/>
        <v>0</v>
      </c>
      <c r="W864" s="168">
        <f t="shared" ca="1" si="347"/>
        <v>0</v>
      </c>
      <c r="X864" s="165">
        <f t="shared" si="340"/>
        <v>36</v>
      </c>
      <c r="Y864" s="165" t="str">
        <f t="shared" ca="1" si="348"/>
        <v>,  - 0 1/0/1900</v>
      </c>
      <c r="Z864" s="165" t="str">
        <f t="shared" ca="1" si="349"/>
        <v/>
      </c>
      <c r="AA864" s="225" t="str">
        <f>Season_Summary!$P$1</f>
        <v>2A BB</v>
      </c>
    </row>
    <row r="865" spans="1:27" x14ac:dyDescent="0.2">
      <c r="A865" s="165" t="str">
        <f t="shared" ca="1" si="341"/>
        <v xml:space="preserve">, </v>
      </c>
      <c r="B865" s="165" t="str">
        <f>Roster!$B$1</f>
        <v>Upton</v>
      </c>
      <c r="C865" s="165">
        <f t="shared" ca="1" si="342"/>
        <v>0</v>
      </c>
      <c r="D865" s="175">
        <f t="shared" ca="1" si="343"/>
        <v>0</v>
      </c>
      <c r="E865" s="165">
        <f t="shared" ca="1" si="325"/>
        <v>0</v>
      </c>
      <c r="F865" s="165">
        <f t="shared" ca="1" si="326"/>
        <v>0</v>
      </c>
      <c r="G865" s="165">
        <f t="shared" ca="1" si="327"/>
        <v>0</v>
      </c>
      <c r="H865" s="165">
        <f t="shared" ca="1" si="328"/>
        <v>0</v>
      </c>
      <c r="I865" s="165">
        <f t="shared" ca="1" si="329"/>
        <v>0</v>
      </c>
      <c r="J865" s="165">
        <f t="shared" ca="1" si="330"/>
        <v>0</v>
      </c>
      <c r="K865" s="165">
        <f t="shared" ca="1" si="331"/>
        <v>0</v>
      </c>
      <c r="L865" s="165">
        <f t="shared" ca="1" si="332"/>
        <v>0</v>
      </c>
      <c r="M865" s="165">
        <f t="shared" ca="1" si="333"/>
        <v>0</v>
      </c>
      <c r="N865" s="165">
        <f t="shared" ca="1" si="334"/>
        <v>0</v>
      </c>
      <c r="O865" s="165">
        <f t="shared" ca="1" si="335"/>
        <v>0</v>
      </c>
      <c r="P865" s="165">
        <f t="shared" ca="1" si="336"/>
        <v>0</v>
      </c>
      <c r="Q865" s="165">
        <f t="shared" ca="1" si="337"/>
        <v>0</v>
      </c>
      <c r="R865" s="165">
        <f t="shared" ca="1" si="338"/>
        <v>0</v>
      </c>
      <c r="S865" s="165" t="str">
        <f t="shared" ca="1" si="339"/>
        <v/>
      </c>
      <c r="T865" s="168">
        <f t="shared" ca="1" si="344"/>
        <v>0</v>
      </c>
      <c r="U865" s="168">
        <f t="shared" ca="1" si="345"/>
        <v>0</v>
      </c>
      <c r="V865" s="168">
        <f t="shared" ca="1" si="346"/>
        <v>0</v>
      </c>
      <c r="W865" s="168">
        <f t="shared" ca="1" si="347"/>
        <v>0</v>
      </c>
      <c r="X865" s="165">
        <f t="shared" si="340"/>
        <v>36</v>
      </c>
      <c r="Y865" s="165" t="str">
        <f t="shared" ca="1" si="348"/>
        <v>,  - 0 1/0/1900</v>
      </c>
      <c r="Z865" s="165" t="str">
        <f t="shared" ca="1" si="349"/>
        <v/>
      </c>
      <c r="AA865" s="225" t="str">
        <f>Season_Summary!$P$1</f>
        <v>2A BB</v>
      </c>
    </row>
    <row r="866" spans="1:27" x14ac:dyDescent="0.2">
      <c r="A866" s="165" t="str">
        <f t="shared" ca="1" si="341"/>
        <v xml:space="preserve">, </v>
      </c>
      <c r="B866" s="165" t="str">
        <f>Roster!$B$1</f>
        <v>Upton</v>
      </c>
      <c r="C866" s="165">
        <f t="shared" ca="1" si="342"/>
        <v>0</v>
      </c>
      <c r="D866" s="175">
        <f t="shared" ca="1" si="343"/>
        <v>0</v>
      </c>
      <c r="E866" s="165">
        <f t="shared" ca="1" si="325"/>
        <v>0</v>
      </c>
      <c r="F866" s="165">
        <f t="shared" ca="1" si="326"/>
        <v>0</v>
      </c>
      <c r="G866" s="165">
        <f t="shared" ca="1" si="327"/>
        <v>0</v>
      </c>
      <c r="H866" s="165">
        <f t="shared" ca="1" si="328"/>
        <v>0</v>
      </c>
      <c r="I866" s="165">
        <f t="shared" ca="1" si="329"/>
        <v>0</v>
      </c>
      <c r="J866" s="165">
        <f t="shared" ca="1" si="330"/>
        <v>0</v>
      </c>
      <c r="K866" s="165">
        <f t="shared" ca="1" si="331"/>
        <v>0</v>
      </c>
      <c r="L866" s="165">
        <f t="shared" ca="1" si="332"/>
        <v>0</v>
      </c>
      <c r="M866" s="165">
        <f t="shared" ca="1" si="333"/>
        <v>0</v>
      </c>
      <c r="N866" s="165">
        <f t="shared" ca="1" si="334"/>
        <v>0</v>
      </c>
      <c r="O866" s="165">
        <f t="shared" ca="1" si="335"/>
        <v>0</v>
      </c>
      <c r="P866" s="165">
        <f t="shared" ca="1" si="336"/>
        <v>0</v>
      </c>
      <c r="Q866" s="165">
        <f t="shared" ca="1" si="337"/>
        <v>0</v>
      </c>
      <c r="R866" s="165">
        <f t="shared" ca="1" si="338"/>
        <v>0</v>
      </c>
      <c r="S866" s="165" t="str">
        <f t="shared" ca="1" si="339"/>
        <v/>
      </c>
      <c r="T866" s="168">
        <f t="shared" ca="1" si="344"/>
        <v>0</v>
      </c>
      <c r="U866" s="168">
        <f t="shared" ca="1" si="345"/>
        <v>0</v>
      </c>
      <c r="V866" s="168">
        <f t="shared" ca="1" si="346"/>
        <v>0</v>
      </c>
      <c r="W866" s="168">
        <f t="shared" ca="1" si="347"/>
        <v>0</v>
      </c>
      <c r="X866" s="165">
        <f t="shared" si="340"/>
        <v>36</v>
      </c>
      <c r="Y866" s="165" t="str">
        <f t="shared" ca="1" si="348"/>
        <v>,  - 0 1/0/1900</v>
      </c>
      <c r="Z866" s="165" t="str">
        <f t="shared" ca="1" si="349"/>
        <v/>
      </c>
      <c r="AA866" s="225" t="str">
        <f>Season_Summary!$P$1</f>
        <v>2A BB</v>
      </c>
    </row>
    <row r="867" spans="1:27" x14ac:dyDescent="0.2">
      <c r="A867" s="165" t="str">
        <f t="shared" ca="1" si="341"/>
        <v xml:space="preserve">, </v>
      </c>
      <c r="B867" s="165" t="str">
        <f>Roster!$B$1</f>
        <v>Upton</v>
      </c>
      <c r="C867" s="165">
        <f t="shared" ca="1" si="342"/>
        <v>0</v>
      </c>
      <c r="D867" s="175">
        <f t="shared" ca="1" si="343"/>
        <v>0</v>
      </c>
      <c r="E867" s="165">
        <f t="shared" ca="1" si="325"/>
        <v>0</v>
      </c>
      <c r="F867" s="165">
        <f t="shared" ca="1" si="326"/>
        <v>0</v>
      </c>
      <c r="G867" s="165">
        <f t="shared" ca="1" si="327"/>
        <v>0</v>
      </c>
      <c r="H867" s="165">
        <f t="shared" ca="1" si="328"/>
        <v>0</v>
      </c>
      <c r="I867" s="165">
        <f t="shared" ca="1" si="329"/>
        <v>0</v>
      </c>
      <c r="J867" s="165">
        <f t="shared" ca="1" si="330"/>
        <v>0</v>
      </c>
      <c r="K867" s="165">
        <f t="shared" ca="1" si="331"/>
        <v>0</v>
      </c>
      <c r="L867" s="165">
        <f t="shared" ca="1" si="332"/>
        <v>0</v>
      </c>
      <c r="M867" s="165">
        <f t="shared" ca="1" si="333"/>
        <v>0</v>
      </c>
      <c r="N867" s="165">
        <f t="shared" ca="1" si="334"/>
        <v>0</v>
      </c>
      <c r="O867" s="165">
        <f t="shared" ca="1" si="335"/>
        <v>0</v>
      </c>
      <c r="P867" s="165">
        <f t="shared" ca="1" si="336"/>
        <v>0</v>
      </c>
      <c r="Q867" s="165">
        <f t="shared" ca="1" si="337"/>
        <v>0</v>
      </c>
      <c r="R867" s="165">
        <f t="shared" ca="1" si="338"/>
        <v>0</v>
      </c>
      <c r="S867" s="165" t="str">
        <f t="shared" ca="1" si="339"/>
        <v/>
      </c>
      <c r="T867" s="168">
        <f t="shared" ca="1" si="344"/>
        <v>0</v>
      </c>
      <c r="U867" s="168">
        <f t="shared" ca="1" si="345"/>
        <v>0</v>
      </c>
      <c r="V867" s="168">
        <f t="shared" ca="1" si="346"/>
        <v>0</v>
      </c>
      <c r="W867" s="168">
        <f t="shared" ca="1" si="347"/>
        <v>0</v>
      </c>
      <c r="X867" s="165">
        <f t="shared" si="340"/>
        <v>36</v>
      </c>
      <c r="Y867" s="165" t="str">
        <f t="shared" ca="1" si="348"/>
        <v>,  - 0 1/0/1900</v>
      </c>
      <c r="Z867" s="165" t="str">
        <f t="shared" ca="1" si="349"/>
        <v/>
      </c>
      <c r="AA867" s="225" t="str">
        <f>Season_Summary!$P$1</f>
        <v>2A BB</v>
      </c>
    </row>
    <row r="868" spans="1:27" x14ac:dyDescent="0.2">
      <c r="A868" s="165" t="str">
        <f t="shared" ca="1" si="341"/>
        <v xml:space="preserve">, </v>
      </c>
      <c r="B868" s="165" t="str">
        <f>Roster!$B$1</f>
        <v>Upton</v>
      </c>
      <c r="C868" s="165">
        <f t="shared" ca="1" si="342"/>
        <v>0</v>
      </c>
      <c r="D868" s="175">
        <f t="shared" ca="1" si="343"/>
        <v>0</v>
      </c>
      <c r="E868" s="165">
        <f t="shared" ca="1" si="325"/>
        <v>0</v>
      </c>
      <c r="F868" s="165">
        <f t="shared" ca="1" si="326"/>
        <v>0</v>
      </c>
      <c r="G868" s="165">
        <f t="shared" ca="1" si="327"/>
        <v>0</v>
      </c>
      <c r="H868" s="165">
        <f t="shared" ca="1" si="328"/>
        <v>0</v>
      </c>
      <c r="I868" s="165">
        <f t="shared" ca="1" si="329"/>
        <v>0</v>
      </c>
      <c r="J868" s="165">
        <f t="shared" ca="1" si="330"/>
        <v>0</v>
      </c>
      <c r="K868" s="165">
        <f t="shared" ca="1" si="331"/>
        <v>0</v>
      </c>
      <c r="L868" s="165">
        <f t="shared" ca="1" si="332"/>
        <v>0</v>
      </c>
      <c r="M868" s="165">
        <f t="shared" ca="1" si="333"/>
        <v>0</v>
      </c>
      <c r="N868" s="165">
        <f t="shared" ca="1" si="334"/>
        <v>0</v>
      </c>
      <c r="O868" s="165">
        <f t="shared" ca="1" si="335"/>
        <v>0</v>
      </c>
      <c r="P868" s="165">
        <f t="shared" ca="1" si="336"/>
        <v>0</v>
      </c>
      <c r="Q868" s="165">
        <f t="shared" ca="1" si="337"/>
        <v>0</v>
      </c>
      <c r="R868" s="165">
        <f t="shared" ca="1" si="338"/>
        <v>0</v>
      </c>
      <c r="S868" s="165" t="str">
        <f t="shared" ca="1" si="339"/>
        <v/>
      </c>
      <c r="T868" s="168">
        <f t="shared" ca="1" si="344"/>
        <v>0</v>
      </c>
      <c r="U868" s="168">
        <f t="shared" ca="1" si="345"/>
        <v>0</v>
      </c>
      <c r="V868" s="168">
        <f t="shared" ca="1" si="346"/>
        <v>0</v>
      </c>
      <c r="W868" s="168">
        <f t="shared" ca="1" si="347"/>
        <v>0</v>
      </c>
      <c r="X868" s="165">
        <f t="shared" si="340"/>
        <v>36</v>
      </c>
      <c r="Y868" s="165" t="str">
        <f t="shared" ca="1" si="348"/>
        <v>,  - 0 1/0/1900</v>
      </c>
      <c r="Z868" s="165" t="str">
        <f t="shared" ca="1" si="349"/>
        <v/>
      </c>
      <c r="AA868" s="225" t="str">
        <f>Season_Summary!$P$1</f>
        <v>2A BB</v>
      </c>
    </row>
    <row r="869" spans="1:27" x14ac:dyDescent="0.2">
      <c r="A869" s="165" t="str">
        <f t="shared" ca="1" si="341"/>
        <v xml:space="preserve">, </v>
      </c>
      <c r="B869" s="165" t="str">
        <f>Roster!$B$1</f>
        <v>Upton</v>
      </c>
      <c r="C869" s="165">
        <f t="shared" ca="1" si="342"/>
        <v>0</v>
      </c>
      <c r="D869" s="175">
        <f t="shared" ca="1" si="343"/>
        <v>0</v>
      </c>
      <c r="E869" s="165">
        <f t="shared" ca="1" si="325"/>
        <v>0</v>
      </c>
      <c r="F869" s="165">
        <f t="shared" ca="1" si="326"/>
        <v>0</v>
      </c>
      <c r="G869" s="165">
        <f t="shared" ca="1" si="327"/>
        <v>0</v>
      </c>
      <c r="H869" s="165">
        <f t="shared" ca="1" si="328"/>
        <v>0</v>
      </c>
      <c r="I869" s="165">
        <f t="shared" ca="1" si="329"/>
        <v>0</v>
      </c>
      <c r="J869" s="165">
        <f t="shared" ca="1" si="330"/>
        <v>0</v>
      </c>
      <c r="K869" s="165">
        <f t="shared" ca="1" si="331"/>
        <v>0</v>
      </c>
      <c r="L869" s="165">
        <f t="shared" ca="1" si="332"/>
        <v>0</v>
      </c>
      <c r="M869" s="165">
        <f t="shared" ca="1" si="333"/>
        <v>0</v>
      </c>
      <c r="N869" s="165">
        <f t="shared" ca="1" si="334"/>
        <v>0</v>
      </c>
      <c r="O869" s="165">
        <f t="shared" ca="1" si="335"/>
        <v>0</v>
      </c>
      <c r="P869" s="165">
        <f t="shared" ca="1" si="336"/>
        <v>0</v>
      </c>
      <c r="Q869" s="165">
        <f t="shared" ca="1" si="337"/>
        <v>0</v>
      </c>
      <c r="R869" s="165">
        <f t="shared" ca="1" si="338"/>
        <v>0</v>
      </c>
      <c r="S869" s="165" t="str">
        <f t="shared" ca="1" si="339"/>
        <v/>
      </c>
      <c r="T869" s="168">
        <f t="shared" ca="1" si="344"/>
        <v>0</v>
      </c>
      <c r="U869" s="168">
        <f t="shared" ca="1" si="345"/>
        <v>0</v>
      </c>
      <c r="V869" s="168">
        <f t="shared" ca="1" si="346"/>
        <v>0</v>
      </c>
      <c r="W869" s="168">
        <f t="shared" ca="1" si="347"/>
        <v>0</v>
      </c>
      <c r="X869" s="165">
        <f t="shared" si="340"/>
        <v>36</v>
      </c>
      <c r="Y869" s="165" t="str">
        <f t="shared" ca="1" si="348"/>
        <v>,  - 0 1/0/1900</v>
      </c>
      <c r="Z869" s="165" t="str">
        <f t="shared" ca="1" si="349"/>
        <v/>
      </c>
      <c r="AA869" s="225" t="str">
        <f>Season_Summary!$P$1</f>
        <v>2A BB</v>
      </c>
    </row>
    <row r="870" spans="1:27" x14ac:dyDescent="0.2">
      <c r="A870" s="165" t="str">
        <f t="shared" ca="1" si="341"/>
        <v xml:space="preserve">Team, </v>
      </c>
      <c r="B870" s="165" t="str">
        <f>Roster!$B$1</f>
        <v>Upton</v>
      </c>
      <c r="C870" s="165">
        <f t="shared" ca="1" si="342"/>
        <v>0</v>
      </c>
      <c r="D870" s="175">
        <f t="shared" ca="1" si="343"/>
        <v>0</v>
      </c>
      <c r="E870" s="165">
        <f t="shared" ca="1" si="325"/>
        <v>0</v>
      </c>
      <c r="F870" s="165">
        <f t="shared" ca="1" si="326"/>
        <v>0</v>
      </c>
      <c r="G870" s="165">
        <f t="shared" ca="1" si="327"/>
        <v>0</v>
      </c>
      <c r="H870" s="165">
        <f t="shared" ca="1" si="328"/>
        <v>0</v>
      </c>
      <c r="I870" s="165">
        <f t="shared" ca="1" si="329"/>
        <v>0</v>
      </c>
      <c r="J870" s="165">
        <f t="shared" ca="1" si="330"/>
        <v>0</v>
      </c>
      <c r="K870" s="165">
        <f t="shared" ca="1" si="331"/>
        <v>0</v>
      </c>
      <c r="L870" s="165">
        <f t="shared" ca="1" si="332"/>
        <v>0</v>
      </c>
      <c r="M870" s="165">
        <f t="shared" ca="1" si="333"/>
        <v>0</v>
      </c>
      <c r="N870" s="165">
        <f t="shared" ca="1" si="334"/>
        <v>0</v>
      </c>
      <c r="O870" s="165">
        <f t="shared" ca="1" si="335"/>
        <v>0</v>
      </c>
      <c r="P870" s="165">
        <f t="shared" ca="1" si="336"/>
        <v>0</v>
      </c>
      <c r="Q870" s="165">
        <f t="shared" ca="1" si="337"/>
        <v>0</v>
      </c>
      <c r="R870" s="165">
        <f t="shared" ca="1" si="338"/>
        <v>0</v>
      </c>
      <c r="S870" s="165" t="str">
        <f t="shared" ca="1" si="339"/>
        <v/>
      </c>
      <c r="T870" s="168">
        <f t="shared" ca="1" si="344"/>
        <v>0</v>
      </c>
      <c r="U870" s="168">
        <f t="shared" ca="1" si="345"/>
        <v>0</v>
      </c>
      <c r="V870" s="168">
        <f t="shared" ca="1" si="346"/>
        <v>0</v>
      </c>
      <c r="W870" s="168">
        <f t="shared" ca="1" si="347"/>
        <v>0</v>
      </c>
      <c r="X870" s="165">
        <f t="shared" si="340"/>
        <v>36</v>
      </c>
      <c r="Y870" s="165" t="str">
        <f t="shared" ca="1" si="348"/>
        <v>Team,  - 0 1/0/1900</v>
      </c>
      <c r="Z870" s="165" t="str">
        <f t="shared" ca="1" si="349"/>
        <v/>
      </c>
      <c r="AA870" s="225" t="str">
        <f>Season_Summary!$P$1</f>
        <v>2A BB</v>
      </c>
    </row>
    <row r="871" spans="1:27" x14ac:dyDescent="0.2">
      <c r="A871" s="165" t="str">
        <f t="shared" ca="1" si="341"/>
        <v>Payton Watt, 24</v>
      </c>
      <c r="B871" s="165" t="str">
        <f>Roster!$B$1</f>
        <v>Upton</v>
      </c>
      <c r="C871" s="165">
        <f t="shared" ca="1" si="342"/>
        <v>0</v>
      </c>
      <c r="D871" s="175">
        <f t="shared" ca="1" si="343"/>
        <v>0</v>
      </c>
      <c r="E871" s="165">
        <f t="shared" ca="1" si="325"/>
        <v>0</v>
      </c>
      <c r="F871" s="165">
        <f t="shared" ca="1" si="326"/>
        <v>0</v>
      </c>
      <c r="G871" s="165">
        <f t="shared" ca="1" si="327"/>
        <v>0</v>
      </c>
      <c r="H871" s="165">
        <f t="shared" ca="1" si="328"/>
        <v>0</v>
      </c>
      <c r="I871" s="165">
        <f t="shared" ca="1" si="329"/>
        <v>0</v>
      </c>
      <c r="J871" s="165">
        <f t="shared" ca="1" si="330"/>
        <v>0</v>
      </c>
      <c r="K871" s="165">
        <f t="shared" ca="1" si="331"/>
        <v>0</v>
      </c>
      <c r="L871" s="165">
        <f t="shared" ca="1" si="332"/>
        <v>0</v>
      </c>
      <c r="M871" s="165">
        <f t="shared" ca="1" si="333"/>
        <v>0</v>
      </c>
      <c r="N871" s="165">
        <f t="shared" ca="1" si="334"/>
        <v>0</v>
      </c>
      <c r="O871" s="165">
        <f t="shared" ca="1" si="335"/>
        <v>0</v>
      </c>
      <c r="P871" s="165">
        <f t="shared" ca="1" si="336"/>
        <v>0</v>
      </c>
      <c r="Q871" s="165">
        <f t="shared" ca="1" si="337"/>
        <v>0</v>
      </c>
      <c r="R871" s="165">
        <f t="shared" ca="1" si="338"/>
        <v>0</v>
      </c>
      <c r="S871" s="165" t="str">
        <f t="shared" ca="1" si="339"/>
        <v/>
      </c>
      <c r="T871" s="168">
        <f t="shared" ca="1" si="344"/>
        <v>0</v>
      </c>
      <c r="U871" s="168">
        <f t="shared" ca="1" si="345"/>
        <v>0</v>
      </c>
      <c r="V871" s="168">
        <f t="shared" ca="1" si="346"/>
        <v>0</v>
      </c>
      <c r="W871" s="168">
        <f t="shared" ca="1" si="347"/>
        <v>0</v>
      </c>
      <c r="X871" s="165">
        <f t="shared" si="340"/>
        <v>37</v>
      </c>
      <c r="Y871" s="165" t="str">
        <f t="shared" ca="1" si="348"/>
        <v>Payton Watt, 24 - 0 1/0/1900</v>
      </c>
      <c r="Z871" s="165" t="str">
        <f t="shared" ca="1" si="349"/>
        <v/>
      </c>
      <c r="AA871" s="225" t="str">
        <f>Season_Summary!$P$1</f>
        <v>2A BB</v>
      </c>
    </row>
    <row r="872" spans="1:27" x14ac:dyDescent="0.2">
      <c r="A872" s="165" t="str">
        <f t="shared" ca="1" si="341"/>
        <v>Dillon Barritt, 20</v>
      </c>
      <c r="B872" s="165" t="str">
        <f>Roster!$B$1</f>
        <v>Upton</v>
      </c>
      <c r="C872" s="165">
        <f t="shared" ca="1" si="342"/>
        <v>0</v>
      </c>
      <c r="D872" s="175">
        <f t="shared" ca="1" si="343"/>
        <v>0</v>
      </c>
      <c r="E872" s="165">
        <f t="shared" ca="1" si="325"/>
        <v>0</v>
      </c>
      <c r="F872" s="165">
        <f t="shared" ca="1" si="326"/>
        <v>0</v>
      </c>
      <c r="G872" s="165">
        <f t="shared" ca="1" si="327"/>
        <v>0</v>
      </c>
      <c r="H872" s="165">
        <f t="shared" ca="1" si="328"/>
        <v>0</v>
      </c>
      <c r="I872" s="165">
        <f t="shared" ca="1" si="329"/>
        <v>0</v>
      </c>
      <c r="J872" s="165">
        <f t="shared" ca="1" si="330"/>
        <v>0</v>
      </c>
      <c r="K872" s="165">
        <f t="shared" ca="1" si="331"/>
        <v>0</v>
      </c>
      <c r="L872" s="165">
        <f t="shared" ca="1" si="332"/>
        <v>0</v>
      </c>
      <c r="M872" s="165">
        <f t="shared" ca="1" si="333"/>
        <v>0</v>
      </c>
      <c r="N872" s="165">
        <f t="shared" ca="1" si="334"/>
        <v>0</v>
      </c>
      <c r="O872" s="165">
        <f t="shared" ca="1" si="335"/>
        <v>0</v>
      </c>
      <c r="P872" s="165">
        <f t="shared" ca="1" si="336"/>
        <v>0</v>
      </c>
      <c r="Q872" s="165">
        <f t="shared" ca="1" si="337"/>
        <v>0</v>
      </c>
      <c r="R872" s="165">
        <f t="shared" ca="1" si="338"/>
        <v>0</v>
      </c>
      <c r="S872" s="165" t="str">
        <f t="shared" ca="1" si="339"/>
        <v/>
      </c>
      <c r="T872" s="168">
        <f t="shared" ca="1" si="344"/>
        <v>0</v>
      </c>
      <c r="U872" s="168">
        <f t="shared" ca="1" si="345"/>
        <v>0</v>
      </c>
      <c r="V872" s="168">
        <f t="shared" ca="1" si="346"/>
        <v>0</v>
      </c>
      <c r="W872" s="168">
        <f t="shared" ca="1" si="347"/>
        <v>0</v>
      </c>
      <c r="X872" s="165">
        <f t="shared" si="340"/>
        <v>37</v>
      </c>
      <c r="Y872" s="165" t="str">
        <f t="shared" ca="1" si="348"/>
        <v>Dillon Barritt, 20 - 0 1/0/1900</v>
      </c>
      <c r="Z872" s="165" t="str">
        <f t="shared" ca="1" si="349"/>
        <v/>
      </c>
      <c r="AA872" s="225" t="str">
        <f>Season_Summary!$P$1</f>
        <v>2A BB</v>
      </c>
    </row>
    <row r="873" spans="1:27" x14ac:dyDescent="0.2">
      <c r="A873" s="165" t="str">
        <f t="shared" ca="1" si="341"/>
        <v>Dawson Butts, 14</v>
      </c>
      <c r="B873" s="165" t="str">
        <f>Roster!$B$1</f>
        <v>Upton</v>
      </c>
      <c r="C873" s="165">
        <f t="shared" ca="1" si="342"/>
        <v>0</v>
      </c>
      <c r="D873" s="175">
        <f t="shared" ca="1" si="343"/>
        <v>0</v>
      </c>
      <c r="E873" s="165">
        <f t="shared" ca="1" si="325"/>
        <v>0</v>
      </c>
      <c r="F873" s="165">
        <f t="shared" ca="1" si="326"/>
        <v>0</v>
      </c>
      <c r="G873" s="165">
        <f t="shared" ca="1" si="327"/>
        <v>0</v>
      </c>
      <c r="H873" s="165">
        <f t="shared" ca="1" si="328"/>
        <v>0</v>
      </c>
      <c r="I873" s="165">
        <f t="shared" ca="1" si="329"/>
        <v>0</v>
      </c>
      <c r="J873" s="165">
        <f t="shared" ca="1" si="330"/>
        <v>0</v>
      </c>
      <c r="K873" s="165">
        <f t="shared" ca="1" si="331"/>
        <v>0</v>
      </c>
      <c r="L873" s="165">
        <f t="shared" ca="1" si="332"/>
        <v>0</v>
      </c>
      <c r="M873" s="165">
        <f t="shared" ca="1" si="333"/>
        <v>0</v>
      </c>
      <c r="N873" s="165">
        <f t="shared" ca="1" si="334"/>
        <v>0</v>
      </c>
      <c r="O873" s="165">
        <f t="shared" ca="1" si="335"/>
        <v>0</v>
      </c>
      <c r="P873" s="165">
        <f t="shared" ca="1" si="336"/>
        <v>0</v>
      </c>
      <c r="Q873" s="165">
        <f t="shared" ca="1" si="337"/>
        <v>0</v>
      </c>
      <c r="R873" s="165">
        <f t="shared" ca="1" si="338"/>
        <v>0</v>
      </c>
      <c r="S873" s="165" t="str">
        <f t="shared" ca="1" si="339"/>
        <v/>
      </c>
      <c r="T873" s="168">
        <f t="shared" ca="1" si="344"/>
        <v>0</v>
      </c>
      <c r="U873" s="168">
        <f t="shared" ca="1" si="345"/>
        <v>0</v>
      </c>
      <c r="V873" s="168">
        <f t="shared" ca="1" si="346"/>
        <v>0</v>
      </c>
      <c r="W873" s="168">
        <f t="shared" ca="1" si="347"/>
        <v>0</v>
      </c>
      <c r="X873" s="165">
        <f t="shared" si="340"/>
        <v>37</v>
      </c>
      <c r="Y873" s="165" t="str">
        <f t="shared" ca="1" si="348"/>
        <v>Dawson Butts, 14 - 0 1/0/1900</v>
      </c>
      <c r="Z873" s="165" t="str">
        <f t="shared" ca="1" si="349"/>
        <v/>
      </c>
      <c r="AA873" s="225" t="str">
        <f>Season_Summary!$P$1</f>
        <v>2A BB</v>
      </c>
    </row>
    <row r="874" spans="1:27" x14ac:dyDescent="0.2">
      <c r="A874" s="165" t="str">
        <f t="shared" ca="1" si="341"/>
        <v>Jayden Caylor, 12</v>
      </c>
      <c r="B874" s="165" t="str">
        <f>Roster!$B$1</f>
        <v>Upton</v>
      </c>
      <c r="C874" s="165">
        <f t="shared" ca="1" si="342"/>
        <v>0</v>
      </c>
      <c r="D874" s="175">
        <f t="shared" ca="1" si="343"/>
        <v>0</v>
      </c>
      <c r="E874" s="165">
        <f t="shared" ca="1" si="325"/>
        <v>0</v>
      </c>
      <c r="F874" s="165">
        <f t="shared" ca="1" si="326"/>
        <v>0</v>
      </c>
      <c r="G874" s="165">
        <f t="shared" ca="1" si="327"/>
        <v>0</v>
      </c>
      <c r="H874" s="165">
        <f t="shared" ca="1" si="328"/>
        <v>0</v>
      </c>
      <c r="I874" s="165">
        <f t="shared" ca="1" si="329"/>
        <v>0</v>
      </c>
      <c r="J874" s="165">
        <f t="shared" ca="1" si="330"/>
        <v>0</v>
      </c>
      <c r="K874" s="165">
        <f t="shared" ca="1" si="331"/>
        <v>0</v>
      </c>
      <c r="L874" s="165">
        <f t="shared" ca="1" si="332"/>
        <v>0</v>
      </c>
      <c r="M874" s="165">
        <f t="shared" ca="1" si="333"/>
        <v>0</v>
      </c>
      <c r="N874" s="165">
        <f t="shared" ca="1" si="334"/>
        <v>0</v>
      </c>
      <c r="O874" s="165">
        <f t="shared" ca="1" si="335"/>
        <v>0</v>
      </c>
      <c r="P874" s="165">
        <f t="shared" ca="1" si="336"/>
        <v>0</v>
      </c>
      <c r="Q874" s="165">
        <f t="shared" ca="1" si="337"/>
        <v>0</v>
      </c>
      <c r="R874" s="165">
        <f t="shared" ca="1" si="338"/>
        <v>0</v>
      </c>
      <c r="S874" s="165" t="str">
        <f t="shared" ca="1" si="339"/>
        <v/>
      </c>
      <c r="T874" s="168">
        <f t="shared" ca="1" si="344"/>
        <v>0</v>
      </c>
      <c r="U874" s="168">
        <f t="shared" ca="1" si="345"/>
        <v>0</v>
      </c>
      <c r="V874" s="168">
        <f t="shared" ca="1" si="346"/>
        <v>0</v>
      </c>
      <c r="W874" s="168">
        <f t="shared" ca="1" si="347"/>
        <v>0</v>
      </c>
      <c r="X874" s="165">
        <f t="shared" si="340"/>
        <v>37</v>
      </c>
      <c r="Y874" s="165" t="str">
        <f t="shared" ca="1" si="348"/>
        <v>Jayden Caylor, 12 - 0 1/0/1900</v>
      </c>
      <c r="Z874" s="165" t="str">
        <f t="shared" ca="1" si="349"/>
        <v/>
      </c>
      <c r="AA874" s="225" t="str">
        <f>Season_Summary!$P$1</f>
        <v>2A BB</v>
      </c>
    </row>
    <row r="875" spans="1:27" x14ac:dyDescent="0.2">
      <c r="A875" s="165" t="str">
        <f t="shared" ca="1" si="341"/>
        <v>Clayton Louderback, 23</v>
      </c>
      <c r="B875" s="165" t="str">
        <f>Roster!$B$1</f>
        <v>Upton</v>
      </c>
      <c r="C875" s="165">
        <f t="shared" ca="1" si="342"/>
        <v>0</v>
      </c>
      <c r="D875" s="175">
        <f t="shared" ca="1" si="343"/>
        <v>0</v>
      </c>
      <c r="E875" s="165">
        <f t="shared" ca="1" si="325"/>
        <v>0</v>
      </c>
      <c r="F875" s="165">
        <f t="shared" ca="1" si="326"/>
        <v>0</v>
      </c>
      <c r="G875" s="165">
        <f t="shared" ca="1" si="327"/>
        <v>0</v>
      </c>
      <c r="H875" s="165">
        <f t="shared" ca="1" si="328"/>
        <v>0</v>
      </c>
      <c r="I875" s="165">
        <f t="shared" ca="1" si="329"/>
        <v>0</v>
      </c>
      <c r="J875" s="165">
        <f t="shared" ca="1" si="330"/>
        <v>0</v>
      </c>
      <c r="K875" s="165">
        <f t="shared" ca="1" si="331"/>
        <v>0</v>
      </c>
      <c r="L875" s="165">
        <f t="shared" ca="1" si="332"/>
        <v>0</v>
      </c>
      <c r="M875" s="165">
        <f t="shared" ca="1" si="333"/>
        <v>0</v>
      </c>
      <c r="N875" s="165">
        <f t="shared" ca="1" si="334"/>
        <v>0</v>
      </c>
      <c r="O875" s="165">
        <f t="shared" ca="1" si="335"/>
        <v>0</v>
      </c>
      <c r="P875" s="165">
        <f t="shared" ca="1" si="336"/>
        <v>0</v>
      </c>
      <c r="Q875" s="165">
        <f t="shared" ca="1" si="337"/>
        <v>0</v>
      </c>
      <c r="R875" s="165">
        <f t="shared" ca="1" si="338"/>
        <v>0</v>
      </c>
      <c r="S875" s="165" t="str">
        <f t="shared" ca="1" si="339"/>
        <v/>
      </c>
      <c r="T875" s="168">
        <f t="shared" ca="1" si="344"/>
        <v>0</v>
      </c>
      <c r="U875" s="168">
        <f t="shared" ca="1" si="345"/>
        <v>0</v>
      </c>
      <c r="V875" s="168">
        <f t="shared" ca="1" si="346"/>
        <v>0</v>
      </c>
      <c r="W875" s="168">
        <f t="shared" ca="1" si="347"/>
        <v>0</v>
      </c>
      <c r="X875" s="165">
        <f t="shared" si="340"/>
        <v>37</v>
      </c>
      <c r="Y875" s="165" t="str">
        <f t="shared" ca="1" si="348"/>
        <v>Clayton Louderback, 23 - 0 1/0/1900</v>
      </c>
      <c r="Z875" s="165" t="str">
        <f t="shared" ca="1" si="349"/>
        <v/>
      </c>
      <c r="AA875" s="225" t="str">
        <f>Season_Summary!$P$1</f>
        <v>2A BB</v>
      </c>
    </row>
    <row r="876" spans="1:27" x14ac:dyDescent="0.2">
      <c r="A876" s="165" t="str">
        <f t="shared" ca="1" si="341"/>
        <v>Jess Claycomb, 10</v>
      </c>
      <c r="B876" s="165" t="str">
        <f>Roster!$B$1</f>
        <v>Upton</v>
      </c>
      <c r="C876" s="165">
        <f t="shared" ca="1" si="342"/>
        <v>0</v>
      </c>
      <c r="D876" s="175">
        <f t="shared" ca="1" si="343"/>
        <v>0</v>
      </c>
      <c r="E876" s="165">
        <f t="shared" ca="1" si="325"/>
        <v>0</v>
      </c>
      <c r="F876" s="165">
        <f t="shared" ca="1" si="326"/>
        <v>0</v>
      </c>
      <c r="G876" s="165">
        <f t="shared" ca="1" si="327"/>
        <v>0</v>
      </c>
      <c r="H876" s="165">
        <f t="shared" ca="1" si="328"/>
        <v>0</v>
      </c>
      <c r="I876" s="165">
        <f t="shared" ca="1" si="329"/>
        <v>0</v>
      </c>
      <c r="J876" s="165">
        <f t="shared" ca="1" si="330"/>
        <v>0</v>
      </c>
      <c r="K876" s="165">
        <f t="shared" ca="1" si="331"/>
        <v>0</v>
      </c>
      <c r="L876" s="165">
        <f t="shared" ca="1" si="332"/>
        <v>0</v>
      </c>
      <c r="M876" s="165">
        <f t="shared" ca="1" si="333"/>
        <v>0</v>
      </c>
      <c r="N876" s="165">
        <f t="shared" ca="1" si="334"/>
        <v>0</v>
      </c>
      <c r="O876" s="165">
        <f t="shared" ca="1" si="335"/>
        <v>0</v>
      </c>
      <c r="P876" s="165">
        <f t="shared" ca="1" si="336"/>
        <v>0</v>
      </c>
      <c r="Q876" s="165">
        <f t="shared" ca="1" si="337"/>
        <v>0</v>
      </c>
      <c r="R876" s="165">
        <f t="shared" ca="1" si="338"/>
        <v>0</v>
      </c>
      <c r="S876" s="165" t="str">
        <f t="shared" ca="1" si="339"/>
        <v/>
      </c>
      <c r="T876" s="168">
        <f t="shared" ca="1" si="344"/>
        <v>0</v>
      </c>
      <c r="U876" s="168">
        <f t="shared" ca="1" si="345"/>
        <v>0</v>
      </c>
      <c r="V876" s="168">
        <f t="shared" ca="1" si="346"/>
        <v>0</v>
      </c>
      <c r="W876" s="168">
        <f t="shared" ca="1" si="347"/>
        <v>0</v>
      </c>
      <c r="X876" s="165">
        <f t="shared" si="340"/>
        <v>37</v>
      </c>
      <c r="Y876" s="165" t="str">
        <f t="shared" ca="1" si="348"/>
        <v>Jess Claycomb, 10 - 0 1/0/1900</v>
      </c>
      <c r="Z876" s="165" t="str">
        <f t="shared" ca="1" si="349"/>
        <v/>
      </c>
      <c r="AA876" s="225" t="str">
        <f>Season_Summary!$P$1</f>
        <v>2A BB</v>
      </c>
    </row>
    <row r="877" spans="1:27" x14ac:dyDescent="0.2">
      <c r="A877" s="165" t="str">
        <f t="shared" ca="1" si="341"/>
        <v>Maxx Cowger, 4</v>
      </c>
      <c r="B877" s="165" t="str">
        <f>Roster!$B$1</f>
        <v>Upton</v>
      </c>
      <c r="C877" s="165">
        <f t="shared" ca="1" si="342"/>
        <v>0</v>
      </c>
      <c r="D877" s="175">
        <f t="shared" ca="1" si="343"/>
        <v>0</v>
      </c>
      <c r="E877" s="165">
        <f t="shared" ca="1" si="325"/>
        <v>0</v>
      </c>
      <c r="F877" s="165">
        <f t="shared" ca="1" si="326"/>
        <v>0</v>
      </c>
      <c r="G877" s="165">
        <f t="shared" ca="1" si="327"/>
        <v>0</v>
      </c>
      <c r="H877" s="165">
        <f t="shared" ca="1" si="328"/>
        <v>0</v>
      </c>
      <c r="I877" s="165">
        <f t="shared" ca="1" si="329"/>
        <v>0</v>
      </c>
      <c r="J877" s="165">
        <f t="shared" ca="1" si="330"/>
        <v>0</v>
      </c>
      <c r="K877" s="165">
        <f t="shared" ca="1" si="331"/>
        <v>0</v>
      </c>
      <c r="L877" s="165">
        <f t="shared" ca="1" si="332"/>
        <v>0</v>
      </c>
      <c r="M877" s="165">
        <f t="shared" ca="1" si="333"/>
        <v>0</v>
      </c>
      <c r="N877" s="165">
        <f t="shared" ca="1" si="334"/>
        <v>0</v>
      </c>
      <c r="O877" s="165">
        <f t="shared" ca="1" si="335"/>
        <v>0</v>
      </c>
      <c r="P877" s="165">
        <f t="shared" ca="1" si="336"/>
        <v>0</v>
      </c>
      <c r="Q877" s="165">
        <f t="shared" ca="1" si="337"/>
        <v>0</v>
      </c>
      <c r="R877" s="165">
        <f t="shared" ca="1" si="338"/>
        <v>0</v>
      </c>
      <c r="S877" s="165" t="str">
        <f t="shared" ca="1" si="339"/>
        <v/>
      </c>
      <c r="T877" s="168">
        <f t="shared" ca="1" si="344"/>
        <v>0</v>
      </c>
      <c r="U877" s="168">
        <f t="shared" ca="1" si="345"/>
        <v>0</v>
      </c>
      <c r="V877" s="168">
        <f t="shared" ca="1" si="346"/>
        <v>0</v>
      </c>
      <c r="W877" s="168">
        <f t="shared" ca="1" si="347"/>
        <v>0</v>
      </c>
      <c r="X877" s="165">
        <f t="shared" si="340"/>
        <v>37</v>
      </c>
      <c r="Y877" s="165" t="str">
        <f t="shared" ca="1" si="348"/>
        <v>Maxx Cowger, 4 - 0 1/0/1900</v>
      </c>
      <c r="Z877" s="165" t="str">
        <f t="shared" ca="1" si="349"/>
        <v/>
      </c>
      <c r="AA877" s="225" t="str">
        <f>Season_Summary!$P$1</f>
        <v>2A BB</v>
      </c>
    </row>
    <row r="878" spans="1:27" x14ac:dyDescent="0.2">
      <c r="A878" s="165" t="str">
        <f t="shared" ca="1" si="341"/>
        <v>Brayden Bruce, 22</v>
      </c>
      <c r="B878" s="165" t="str">
        <f>Roster!$B$1</f>
        <v>Upton</v>
      </c>
      <c r="C878" s="165">
        <f t="shared" ca="1" si="342"/>
        <v>0</v>
      </c>
      <c r="D878" s="175">
        <f t="shared" ca="1" si="343"/>
        <v>0</v>
      </c>
      <c r="E878" s="165">
        <f t="shared" ca="1" si="325"/>
        <v>0</v>
      </c>
      <c r="F878" s="165">
        <f t="shared" ca="1" si="326"/>
        <v>0</v>
      </c>
      <c r="G878" s="165">
        <f t="shared" ca="1" si="327"/>
        <v>0</v>
      </c>
      <c r="H878" s="165">
        <f t="shared" ca="1" si="328"/>
        <v>0</v>
      </c>
      <c r="I878" s="165">
        <f t="shared" ca="1" si="329"/>
        <v>0</v>
      </c>
      <c r="J878" s="165">
        <f t="shared" ca="1" si="330"/>
        <v>0</v>
      </c>
      <c r="K878" s="165">
        <f t="shared" ca="1" si="331"/>
        <v>0</v>
      </c>
      <c r="L878" s="165">
        <f t="shared" ca="1" si="332"/>
        <v>0</v>
      </c>
      <c r="M878" s="165">
        <f t="shared" ca="1" si="333"/>
        <v>0</v>
      </c>
      <c r="N878" s="165">
        <f t="shared" ca="1" si="334"/>
        <v>0</v>
      </c>
      <c r="O878" s="165">
        <f t="shared" ca="1" si="335"/>
        <v>0</v>
      </c>
      <c r="P878" s="165">
        <f t="shared" ca="1" si="336"/>
        <v>0</v>
      </c>
      <c r="Q878" s="165">
        <f t="shared" ca="1" si="337"/>
        <v>0</v>
      </c>
      <c r="R878" s="165">
        <f t="shared" ca="1" si="338"/>
        <v>0</v>
      </c>
      <c r="S878" s="165" t="str">
        <f t="shared" ca="1" si="339"/>
        <v/>
      </c>
      <c r="T878" s="168">
        <f t="shared" ca="1" si="344"/>
        <v>0</v>
      </c>
      <c r="U878" s="168">
        <f t="shared" ca="1" si="345"/>
        <v>0</v>
      </c>
      <c r="V878" s="168">
        <f t="shared" ca="1" si="346"/>
        <v>0</v>
      </c>
      <c r="W878" s="168">
        <f t="shared" ca="1" si="347"/>
        <v>0</v>
      </c>
      <c r="X878" s="165">
        <f t="shared" si="340"/>
        <v>37</v>
      </c>
      <c r="Y878" s="165" t="str">
        <f t="shared" ca="1" si="348"/>
        <v>Brayden Bruce, 22 - 0 1/0/1900</v>
      </c>
      <c r="Z878" s="165" t="str">
        <f t="shared" ca="1" si="349"/>
        <v/>
      </c>
      <c r="AA878" s="225" t="str">
        <f>Season_Summary!$P$1</f>
        <v>2A BB</v>
      </c>
    </row>
    <row r="879" spans="1:27" x14ac:dyDescent="0.2">
      <c r="A879" s="165" t="str">
        <f t="shared" ca="1" si="341"/>
        <v>Jo Bishop, 30</v>
      </c>
      <c r="B879" s="165" t="str">
        <f>Roster!$B$1</f>
        <v>Upton</v>
      </c>
      <c r="C879" s="165">
        <f t="shared" ca="1" si="342"/>
        <v>0</v>
      </c>
      <c r="D879" s="175">
        <f t="shared" ca="1" si="343"/>
        <v>0</v>
      </c>
      <c r="E879" s="165">
        <f t="shared" ca="1" si="325"/>
        <v>0</v>
      </c>
      <c r="F879" s="165">
        <f t="shared" ca="1" si="326"/>
        <v>0</v>
      </c>
      <c r="G879" s="165">
        <f t="shared" ca="1" si="327"/>
        <v>0</v>
      </c>
      <c r="H879" s="165">
        <f t="shared" ca="1" si="328"/>
        <v>0</v>
      </c>
      <c r="I879" s="165">
        <f t="shared" ca="1" si="329"/>
        <v>0</v>
      </c>
      <c r="J879" s="165">
        <f t="shared" ca="1" si="330"/>
        <v>0</v>
      </c>
      <c r="K879" s="165">
        <f t="shared" ca="1" si="331"/>
        <v>0</v>
      </c>
      <c r="L879" s="165">
        <f t="shared" ca="1" si="332"/>
        <v>0</v>
      </c>
      <c r="M879" s="165">
        <f t="shared" ca="1" si="333"/>
        <v>0</v>
      </c>
      <c r="N879" s="165">
        <f t="shared" ca="1" si="334"/>
        <v>0</v>
      </c>
      <c r="O879" s="165">
        <f t="shared" ca="1" si="335"/>
        <v>0</v>
      </c>
      <c r="P879" s="165">
        <f t="shared" ca="1" si="336"/>
        <v>0</v>
      </c>
      <c r="Q879" s="165">
        <f t="shared" ca="1" si="337"/>
        <v>0</v>
      </c>
      <c r="R879" s="165">
        <f t="shared" ca="1" si="338"/>
        <v>0</v>
      </c>
      <c r="S879" s="165" t="str">
        <f t="shared" ca="1" si="339"/>
        <v/>
      </c>
      <c r="T879" s="168">
        <f t="shared" ca="1" si="344"/>
        <v>0</v>
      </c>
      <c r="U879" s="168">
        <f t="shared" ca="1" si="345"/>
        <v>0</v>
      </c>
      <c r="V879" s="168">
        <f t="shared" ca="1" si="346"/>
        <v>0</v>
      </c>
      <c r="W879" s="168">
        <f t="shared" ca="1" si="347"/>
        <v>0</v>
      </c>
      <c r="X879" s="165">
        <f t="shared" si="340"/>
        <v>37</v>
      </c>
      <c r="Y879" s="165" t="str">
        <f t="shared" ca="1" si="348"/>
        <v>Jo Bishop, 30 - 0 1/0/1900</v>
      </c>
      <c r="Z879" s="165" t="str">
        <f t="shared" ca="1" si="349"/>
        <v/>
      </c>
      <c r="AA879" s="225" t="str">
        <f>Season_Summary!$P$1</f>
        <v>2A BB</v>
      </c>
    </row>
    <row r="880" spans="1:27" x14ac:dyDescent="0.2">
      <c r="A880" s="165" t="str">
        <f t="shared" ca="1" si="341"/>
        <v>Nolan Turner, 33</v>
      </c>
      <c r="B880" s="165" t="str">
        <f>Roster!$B$1</f>
        <v>Upton</v>
      </c>
      <c r="C880" s="165">
        <f t="shared" ca="1" si="342"/>
        <v>0</v>
      </c>
      <c r="D880" s="175">
        <f t="shared" ca="1" si="343"/>
        <v>0</v>
      </c>
      <c r="E880" s="165">
        <f t="shared" ca="1" si="325"/>
        <v>0</v>
      </c>
      <c r="F880" s="165">
        <f t="shared" ca="1" si="326"/>
        <v>0</v>
      </c>
      <c r="G880" s="165">
        <f t="shared" ca="1" si="327"/>
        <v>0</v>
      </c>
      <c r="H880" s="165">
        <f t="shared" ca="1" si="328"/>
        <v>0</v>
      </c>
      <c r="I880" s="165">
        <f t="shared" ca="1" si="329"/>
        <v>0</v>
      </c>
      <c r="J880" s="165">
        <f t="shared" ca="1" si="330"/>
        <v>0</v>
      </c>
      <c r="K880" s="165">
        <f t="shared" ca="1" si="331"/>
        <v>0</v>
      </c>
      <c r="L880" s="165">
        <f t="shared" ca="1" si="332"/>
        <v>0</v>
      </c>
      <c r="M880" s="165">
        <f t="shared" ca="1" si="333"/>
        <v>0</v>
      </c>
      <c r="N880" s="165">
        <f t="shared" ca="1" si="334"/>
        <v>0</v>
      </c>
      <c r="O880" s="165">
        <f t="shared" ca="1" si="335"/>
        <v>0</v>
      </c>
      <c r="P880" s="165">
        <f t="shared" ca="1" si="336"/>
        <v>0</v>
      </c>
      <c r="Q880" s="165">
        <f t="shared" ca="1" si="337"/>
        <v>0</v>
      </c>
      <c r="R880" s="165">
        <f t="shared" ca="1" si="338"/>
        <v>0</v>
      </c>
      <c r="S880" s="165" t="str">
        <f t="shared" ca="1" si="339"/>
        <v/>
      </c>
      <c r="T880" s="168">
        <f t="shared" ca="1" si="344"/>
        <v>0</v>
      </c>
      <c r="U880" s="168">
        <f t="shared" ca="1" si="345"/>
        <v>0</v>
      </c>
      <c r="V880" s="168">
        <f t="shared" ca="1" si="346"/>
        <v>0</v>
      </c>
      <c r="W880" s="168">
        <f t="shared" ca="1" si="347"/>
        <v>0</v>
      </c>
      <c r="X880" s="165">
        <f t="shared" si="340"/>
        <v>37</v>
      </c>
      <c r="Y880" s="165" t="str">
        <f t="shared" ca="1" si="348"/>
        <v>Nolan Turner, 33 - 0 1/0/1900</v>
      </c>
      <c r="Z880" s="165" t="str">
        <f t="shared" ca="1" si="349"/>
        <v/>
      </c>
      <c r="AA880" s="225" t="str">
        <f>Season_Summary!$P$1</f>
        <v>2A BB</v>
      </c>
    </row>
    <row r="881" spans="1:27" x14ac:dyDescent="0.2">
      <c r="A881" s="165" t="str">
        <f t="shared" ca="1" si="341"/>
        <v>Robert Crawford, 32</v>
      </c>
      <c r="B881" s="165" t="str">
        <f>Roster!$B$1</f>
        <v>Upton</v>
      </c>
      <c r="C881" s="165">
        <f t="shared" ca="1" si="342"/>
        <v>0</v>
      </c>
      <c r="D881" s="175">
        <f t="shared" ca="1" si="343"/>
        <v>0</v>
      </c>
      <c r="E881" s="165">
        <f t="shared" ca="1" si="325"/>
        <v>0</v>
      </c>
      <c r="F881" s="165">
        <f t="shared" ca="1" si="326"/>
        <v>0</v>
      </c>
      <c r="G881" s="165">
        <f t="shared" ca="1" si="327"/>
        <v>0</v>
      </c>
      <c r="H881" s="165">
        <f t="shared" ca="1" si="328"/>
        <v>0</v>
      </c>
      <c r="I881" s="165">
        <f t="shared" ca="1" si="329"/>
        <v>0</v>
      </c>
      <c r="J881" s="165">
        <f t="shared" ca="1" si="330"/>
        <v>0</v>
      </c>
      <c r="K881" s="165">
        <f t="shared" ca="1" si="331"/>
        <v>0</v>
      </c>
      <c r="L881" s="165">
        <f t="shared" ca="1" si="332"/>
        <v>0</v>
      </c>
      <c r="M881" s="165">
        <f t="shared" ca="1" si="333"/>
        <v>0</v>
      </c>
      <c r="N881" s="165">
        <f t="shared" ca="1" si="334"/>
        <v>0</v>
      </c>
      <c r="O881" s="165">
        <f t="shared" ca="1" si="335"/>
        <v>0</v>
      </c>
      <c r="P881" s="165">
        <f t="shared" ca="1" si="336"/>
        <v>0</v>
      </c>
      <c r="Q881" s="165">
        <f t="shared" ca="1" si="337"/>
        <v>0</v>
      </c>
      <c r="R881" s="165">
        <f t="shared" ca="1" si="338"/>
        <v>0</v>
      </c>
      <c r="S881" s="165" t="str">
        <f t="shared" ca="1" si="339"/>
        <v/>
      </c>
      <c r="T881" s="168">
        <f t="shared" ca="1" si="344"/>
        <v>0</v>
      </c>
      <c r="U881" s="168">
        <f t="shared" ca="1" si="345"/>
        <v>0</v>
      </c>
      <c r="V881" s="168">
        <f t="shared" ca="1" si="346"/>
        <v>0</v>
      </c>
      <c r="W881" s="168">
        <f t="shared" ca="1" si="347"/>
        <v>0</v>
      </c>
      <c r="X881" s="165">
        <f t="shared" si="340"/>
        <v>37</v>
      </c>
      <c r="Y881" s="165" t="str">
        <f t="shared" ca="1" si="348"/>
        <v>Robert Crawford, 32 - 0 1/0/1900</v>
      </c>
      <c r="Z881" s="165" t="str">
        <f t="shared" ca="1" si="349"/>
        <v/>
      </c>
      <c r="AA881" s="225" t="str">
        <f>Season_Summary!$P$1</f>
        <v>2A BB</v>
      </c>
    </row>
    <row r="882" spans="1:27" x14ac:dyDescent="0.2">
      <c r="A882" s="165" t="str">
        <f t="shared" ca="1" si="341"/>
        <v>Jace Bruce, 40</v>
      </c>
      <c r="B882" s="165" t="str">
        <f>Roster!$B$1</f>
        <v>Upton</v>
      </c>
      <c r="C882" s="165">
        <f t="shared" ca="1" si="342"/>
        <v>0</v>
      </c>
      <c r="D882" s="175">
        <f t="shared" ca="1" si="343"/>
        <v>0</v>
      </c>
      <c r="E882" s="165">
        <f t="shared" ca="1" si="325"/>
        <v>0</v>
      </c>
      <c r="F882" s="165">
        <f t="shared" ca="1" si="326"/>
        <v>0</v>
      </c>
      <c r="G882" s="165">
        <f t="shared" ca="1" si="327"/>
        <v>0</v>
      </c>
      <c r="H882" s="165">
        <f t="shared" ca="1" si="328"/>
        <v>0</v>
      </c>
      <c r="I882" s="165">
        <f t="shared" ca="1" si="329"/>
        <v>0</v>
      </c>
      <c r="J882" s="165">
        <f t="shared" ca="1" si="330"/>
        <v>0</v>
      </c>
      <c r="K882" s="165">
        <f t="shared" ca="1" si="331"/>
        <v>0</v>
      </c>
      <c r="L882" s="165">
        <f t="shared" ca="1" si="332"/>
        <v>0</v>
      </c>
      <c r="M882" s="165">
        <f t="shared" ca="1" si="333"/>
        <v>0</v>
      </c>
      <c r="N882" s="165">
        <f t="shared" ca="1" si="334"/>
        <v>0</v>
      </c>
      <c r="O882" s="165">
        <f t="shared" ca="1" si="335"/>
        <v>0</v>
      </c>
      <c r="P882" s="165">
        <f t="shared" ca="1" si="336"/>
        <v>0</v>
      </c>
      <c r="Q882" s="165">
        <f t="shared" ca="1" si="337"/>
        <v>0</v>
      </c>
      <c r="R882" s="165">
        <f t="shared" ca="1" si="338"/>
        <v>0</v>
      </c>
      <c r="S882" s="165" t="str">
        <f t="shared" ca="1" si="339"/>
        <v/>
      </c>
      <c r="T882" s="168">
        <f t="shared" ca="1" si="344"/>
        <v>0</v>
      </c>
      <c r="U882" s="168">
        <f t="shared" ca="1" si="345"/>
        <v>0</v>
      </c>
      <c r="V882" s="168">
        <f t="shared" ca="1" si="346"/>
        <v>0</v>
      </c>
      <c r="W882" s="168">
        <f t="shared" ca="1" si="347"/>
        <v>0</v>
      </c>
      <c r="X882" s="165">
        <f t="shared" si="340"/>
        <v>37</v>
      </c>
      <c r="Y882" s="165" t="str">
        <f t="shared" ca="1" si="348"/>
        <v>Jace Bruce, 40 - 0 1/0/1900</v>
      </c>
      <c r="Z882" s="165" t="str">
        <f t="shared" ca="1" si="349"/>
        <v/>
      </c>
      <c r="AA882" s="225" t="str">
        <f>Season_Summary!$P$1</f>
        <v>2A BB</v>
      </c>
    </row>
    <row r="883" spans="1:27" x14ac:dyDescent="0.2">
      <c r="A883" s="165" t="str">
        <f t="shared" ca="1" si="341"/>
        <v>Ethan Mills, 2</v>
      </c>
      <c r="B883" s="165" t="str">
        <f>Roster!$B$1</f>
        <v>Upton</v>
      </c>
      <c r="C883" s="165">
        <f t="shared" ca="1" si="342"/>
        <v>0</v>
      </c>
      <c r="D883" s="175">
        <f t="shared" ca="1" si="343"/>
        <v>0</v>
      </c>
      <c r="E883" s="165">
        <f t="shared" ca="1" si="325"/>
        <v>0</v>
      </c>
      <c r="F883" s="165">
        <f t="shared" ca="1" si="326"/>
        <v>0</v>
      </c>
      <c r="G883" s="165">
        <f t="shared" ca="1" si="327"/>
        <v>0</v>
      </c>
      <c r="H883" s="165">
        <f t="shared" ca="1" si="328"/>
        <v>0</v>
      </c>
      <c r="I883" s="165">
        <f t="shared" ca="1" si="329"/>
        <v>0</v>
      </c>
      <c r="J883" s="165">
        <f t="shared" ca="1" si="330"/>
        <v>0</v>
      </c>
      <c r="K883" s="165">
        <f t="shared" ca="1" si="331"/>
        <v>0</v>
      </c>
      <c r="L883" s="165">
        <f t="shared" ca="1" si="332"/>
        <v>0</v>
      </c>
      <c r="M883" s="165">
        <f t="shared" ca="1" si="333"/>
        <v>0</v>
      </c>
      <c r="N883" s="165">
        <f t="shared" ca="1" si="334"/>
        <v>0</v>
      </c>
      <c r="O883" s="165">
        <f t="shared" ca="1" si="335"/>
        <v>0</v>
      </c>
      <c r="P883" s="165">
        <f t="shared" ca="1" si="336"/>
        <v>0</v>
      </c>
      <c r="Q883" s="165">
        <f t="shared" ca="1" si="337"/>
        <v>0</v>
      </c>
      <c r="R883" s="165">
        <f t="shared" ca="1" si="338"/>
        <v>0</v>
      </c>
      <c r="S883" s="165" t="str">
        <f t="shared" ca="1" si="339"/>
        <v/>
      </c>
      <c r="T883" s="168">
        <f t="shared" ca="1" si="344"/>
        <v>0</v>
      </c>
      <c r="U883" s="168">
        <f t="shared" ca="1" si="345"/>
        <v>0</v>
      </c>
      <c r="V883" s="168">
        <f t="shared" ca="1" si="346"/>
        <v>0</v>
      </c>
      <c r="W883" s="168">
        <f t="shared" ca="1" si="347"/>
        <v>0</v>
      </c>
      <c r="X883" s="165">
        <f t="shared" si="340"/>
        <v>37</v>
      </c>
      <c r="Y883" s="165" t="str">
        <f t="shared" ca="1" si="348"/>
        <v>Ethan Mills, 2 - 0 1/0/1900</v>
      </c>
      <c r="Z883" s="165" t="str">
        <f t="shared" ca="1" si="349"/>
        <v/>
      </c>
      <c r="AA883" s="225" t="str">
        <f>Season_Summary!$P$1</f>
        <v>2A BB</v>
      </c>
    </row>
    <row r="884" spans="1:27" x14ac:dyDescent="0.2">
      <c r="A884" s="165" t="str">
        <f t="shared" ca="1" si="341"/>
        <v>Bridger Alishouse, 2</v>
      </c>
      <c r="B884" s="165" t="str">
        <f>Roster!$B$1</f>
        <v>Upton</v>
      </c>
      <c r="C884" s="165">
        <f t="shared" ca="1" si="342"/>
        <v>0</v>
      </c>
      <c r="D884" s="175">
        <f t="shared" ca="1" si="343"/>
        <v>0</v>
      </c>
      <c r="E884" s="165">
        <f t="shared" ca="1" si="325"/>
        <v>0</v>
      </c>
      <c r="F884" s="165">
        <f t="shared" ca="1" si="326"/>
        <v>0</v>
      </c>
      <c r="G884" s="165">
        <f t="shared" ca="1" si="327"/>
        <v>0</v>
      </c>
      <c r="H884" s="165">
        <f t="shared" ca="1" si="328"/>
        <v>0</v>
      </c>
      <c r="I884" s="165">
        <f t="shared" ca="1" si="329"/>
        <v>0</v>
      </c>
      <c r="J884" s="165">
        <f t="shared" ca="1" si="330"/>
        <v>0</v>
      </c>
      <c r="K884" s="165">
        <f t="shared" ca="1" si="331"/>
        <v>0</v>
      </c>
      <c r="L884" s="165">
        <f t="shared" ca="1" si="332"/>
        <v>0</v>
      </c>
      <c r="M884" s="165">
        <f t="shared" ca="1" si="333"/>
        <v>0</v>
      </c>
      <c r="N884" s="165">
        <f t="shared" ca="1" si="334"/>
        <v>0</v>
      </c>
      <c r="O884" s="165">
        <f t="shared" ca="1" si="335"/>
        <v>0</v>
      </c>
      <c r="P884" s="165">
        <f t="shared" ca="1" si="336"/>
        <v>0</v>
      </c>
      <c r="Q884" s="165">
        <f t="shared" ca="1" si="337"/>
        <v>0</v>
      </c>
      <c r="R884" s="165">
        <f t="shared" ca="1" si="338"/>
        <v>0</v>
      </c>
      <c r="S884" s="165" t="str">
        <f t="shared" ca="1" si="339"/>
        <v/>
      </c>
      <c r="T884" s="168">
        <f t="shared" ca="1" si="344"/>
        <v>0</v>
      </c>
      <c r="U884" s="168">
        <f t="shared" ca="1" si="345"/>
        <v>0</v>
      </c>
      <c r="V884" s="168">
        <f t="shared" ca="1" si="346"/>
        <v>0</v>
      </c>
      <c r="W884" s="168">
        <f t="shared" ca="1" si="347"/>
        <v>0</v>
      </c>
      <c r="X884" s="165">
        <f t="shared" si="340"/>
        <v>37</v>
      </c>
      <c r="Y884" s="165" t="str">
        <f t="shared" ca="1" si="348"/>
        <v>Bridger Alishouse, 2 - 0 1/0/1900</v>
      </c>
      <c r="Z884" s="165" t="str">
        <f t="shared" ca="1" si="349"/>
        <v/>
      </c>
      <c r="AA884" s="225" t="str">
        <f>Season_Summary!$P$1</f>
        <v>2A BB</v>
      </c>
    </row>
    <row r="885" spans="1:27" x14ac:dyDescent="0.2">
      <c r="A885" s="165" t="str">
        <f t="shared" ca="1" si="341"/>
        <v>Landon Keever, 4</v>
      </c>
      <c r="B885" s="165" t="str">
        <f>Roster!$B$1</f>
        <v>Upton</v>
      </c>
      <c r="C885" s="165">
        <f t="shared" ca="1" si="342"/>
        <v>0</v>
      </c>
      <c r="D885" s="175">
        <f t="shared" ca="1" si="343"/>
        <v>0</v>
      </c>
      <c r="E885" s="165">
        <f t="shared" ca="1" si="325"/>
        <v>0</v>
      </c>
      <c r="F885" s="165">
        <f t="shared" ca="1" si="326"/>
        <v>0</v>
      </c>
      <c r="G885" s="165">
        <f t="shared" ca="1" si="327"/>
        <v>0</v>
      </c>
      <c r="H885" s="165">
        <f t="shared" ca="1" si="328"/>
        <v>0</v>
      </c>
      <c r="I885" s="165">
        <f t="shared" ca="1" si="329"/>
        <v>0</v>
      </c>
      <c r="J885" s="165">
        <f t="shared" ca="1" si="330"/>
        <v>0</v>
      </c>
      <c r="K885" s="165">
        <f t="shared" ca="1" si="331"/>
        <v>0</v>
      </c>
      <c r="L885" s="165">
        <f t="shared" ca="1" si="332"/>
        <v>0</v>
      </c>
      <c r="M885" s="165">
        <f t="shared" ca="1" si="333"/>
        <v>0</v>
      </c>
      <c r="N885" s="165">
        <f t="shared" ca="1" si="334"/>
        <v>0</v>
      </c>
      <c r="O885" s="165">
        <f t="shared" ca="1" si="335"/>
        <v>0</v>
      </c>
      <c r="P885" s="165">
        <f t="shared" ca="1" si="336"/>
        <v>0</v>
      </c>
      <c r="Q885" s="165">
        <f t="shared" ca="1" si="337"/>
        <v>0</v>
      </c>
      <c r="R885" s="165">
        <f t="shared" ca="1" si="338"/>
        <v>0</v>
      </c>
      <c r="S885" s="165" t="str">
        <f t="shared" ca="1" si="339"/>
        <v/>
      </c>
      <c r="T885" s="168">
        <f t="shared" ca="1" si="344"/>
        <v>0</v>
      </c>
      <c r="U885" s="168">
        <f t="shared" ca="1" si="345"/>
        <v>0</v>
      </c>
      <c r="V885" s="168">
        <f t="shared" ca="1" si="346"/>
        <v>0</v>
      </c>
      <c r="W885" s="168">
        <f t="shared" ca="1" si="347"/>
        <v>0</v>
      </c>
      <c r="X885" s="165">
        <f t="shared" si="340"/>
        <v>37</v>
      </c>
      <c r="Y885" s="165" t="str">
        <f t="shared" ca="1" si="348"/>
        <v>Landon Keever, 4 - 0 1/0/1900</v>
      </c>
      <c r="Z885" s="165" t="str">
        <f t="shared" ca="1" si="349"/>
        <v/>
      </c>
      <c r="AA885" s="225" t="str">
        <f>Season_Summary!$P$1</f>
        <v>2A BB</v>
      </c>
    </row>
    <row r="886" spans="1:27" x14ac:dyDescent="0.2">
      <c r="A886" s="165" t="str">
        <f t="shared" ca="1" si="341"/>
        <v>DJ Till, 4</v>
      </c>
      <c r="B886" s="165" t="str">
        <f>Roster!$B$1</f>
        <v>Upton</v>
      </c>
      <c r="C886" s="165">
        <f t="shared" ca="1" si="342"/>
        <v>0</v>
      </c>
      <c r="D886" s="175">
        <f t="shared" ca="1" si="343"/>
        <v>0</v>
      </c>
      <c r="E886" s="165">
        <f t="shared" ca="1" si="325"/>
        <v>0</v>
      </c>
      <c r="F886" s="165">
        <f t="shared" ca="1" si="326"/>
        <v>0</v>
      </c>
      <c r="G886" s="165">
        <f t="shared" ca="1" si="327"/>
        <v>0</v>
      </c>
      <c r="H886" s="165">
        <f t="shared" ca="1" si="328"/>
        <v>0</v>
      </c>
      <c r="I886" s="165">
        <f t="shared" ca="1" si="329"/>
        <v>0</v>
      </c>
      <c r="J886" s="165">
        <f t="shared" ca="1" si="330"/>
        <v>0</v>
      </c>
      <c r="K886" s="165">
        <f t="shared" ca="1" si="331"/>
        <v>0</v>
      </c>
      <c r="L886" s="165">
        <f t="shared" ca="1" si="332"/>
        <v>0</v>
      </c>
      <c r="M886" s="165">
        <f t="shared" ca="1" si="333"/>
        <v>0</v>
      </c>
      <c r="N886" s="165">
        <f t="shared" ca="1" si="334"/>
        <v>0</v>
      </c>
      <c r="O886" s="165">
        <f t="shared" ca="1" si="335"/>
        <v>0</v>
      </c>
      <c r="P886" s="165">
        <f t="shared" ca="1" si="336"/>
        <v>0</v>
      </c>
      <c r="Q886" s="165">
        <f t="shared" ca="1" si="337"/>
        <v>0</v>
      </c>
      <c r="R886" s="165">
        <f t="shared" ca="1" si="338"/>
        <v>0</v>
      </c>
      <c r="S886" s="165" t="str">
        <f t="shared" ca="1" si="339"/>
        <v/>
      </c>
      <c r="T886" s="168">
        <f t="shared" ca="1" si="344"/>
        <v>0</v>
      </c>
      <c r="U886" s="168">
        <f t="shared" ca="1" si="345"/>
        <v>0</v>
      </c>
      <c r="V886" s="168">
        <f t="shared" ca="1" si="346"/>
        <v>0</v>
      </c>
      <c r="W886" s="168">
        <f t="shared" ca="1" si="347"/>
        <v>0</v>
      </c>
      <c r="X886" s="165">
        <f t="shared" si="340"/>
        <v>37</v>
      </c>
      <c r="Y886" s="165" t="str">
        <f t="shared" ca="1" si="348"/>
        <v>DJ Till, 4 - 0 1/0/1900</v>
      </c>
      <c r="Z886" s="165" t="str">
        <f t="shared" ca="1" si="349"/>
        <v/>
      </c>
      <c r="AA886" s="225" t="str">
        <f>Season_Summary!$P$1</f>
        <v>2A BB</v>
      </c>
    </row>
    <row r="887" spans="1:27" x14ac:dyDescent="0.2">
      <c r="A887" s="165" t="str">
        <f t="shared" ca="1" si="341"/>
        <v xml:space="preserve">, </v>
      </c>
      <c r="B887" s="165" t="str">
        <f>Roster!$B$1</f>
        <v>Upton</v>
      </c>
      <c r="C887" s="165">
        <f t="shared" ca="1" si="342"/>
        <v>0</v>
      </c>
      <c r="D887" s="175">
        <f t="shared" ca="1" si="343"/>
        <v>0</v>
      </c>
      <c r="E887" s="165">
        <f t="shared" ca="1" si="325"/>
        <v>0</v>
      </c>
      <c r="F887" s="165">
        <f t="shared" ca="1" si="326"/>
        <v>0</v>
      </c>
      <c r="G887" s="165">
        <f t="shared" ca="1" si="327"/>
        <v>0</v>
      </c>
      <c r="H887" s="165">
        <f t="shared" ca="1" si="328"/>
        <v>0</v>
      </c>
      <c r="I887" s="165">
        <f t="shared" ca="1" si="329"/>
        <v>0</v>
      </c>
      <c r="J887" s="165">
        <f t="shared" ca="1" si="330"/>
        <v>0</v>
      </c>
      <c r="K887" s="165">
        <f t="shared" ca="1" si="331"/>
        <v>0</v>
      </c>
      <c r="L887" s="165">
        <f t="shared" ca="1" si="332"/>
        <v>0</v>
      </c>
      <c r="M887" s="165">
        <f t="shared" ca="1" si="333"/>
        <v>0</v>
      </c>
      <c r="N887" s="165">
        <f t="shared" ca="1" si="334"/>
        <v>0</v>
      </c>
      <c r="O887" s="165">
        <f t="shared" ca="1" si="335"/>
        <v>0</v>
      </c>
      <c r="P887" s="165">
        <f t="shared" ca="1" si="336"/>
        <v>0</v>
      </c>
      <c r="Q887" s="165">
        <f t="shared" ca="1" si="337"/>
        <v>0</v>
      </c>
      <c r="R887" s="165">
        <f t="shared" ca="1" si="338"/>
        <v>0</v>
      </c>
      <c r="S887" s="165" t="str">
        <f t="shared" ca="1" si="339"/>
        <v/>
      </c>
      <c r="T887" s="168">
        <f t="shared" ca="1" si="344"/>
        <v>0</v>
      </c>
      <c r="U887" s="168">
        <f t="shared" ca="1" si="345"/>
        <v>0</v>
      </c>
      <c r="V887" s="168">
        <f t="shared" ca="1" si="346"/>
        <v>0</v>
      </c>
      <c r="W887" s="168">
        <f t="shared" ca="1" si="347"/>
        <v>0</v>
      </c>
      <c r="X887" s="165">
        <f t="shared" si="340"/>
        <v>37</v>
      </c>
      <c r="Y887" s="165" t="str">
        <f t="shared" ca="1" si="348"/>
        <v>,  - 0 1/0/1900</v>
      </c>
      <c r="Z887" s="165" t="str">
        <f t="shared" ca="1" si="349"/>
        <v/>
      </c>
      <c r="AA887" s="225" t="str">
        <f>Season_Summary!$P$1</f>
        <v>2A BB</v>
      </c>
    </row>
    <row r="888" spans="1:27" x14ac:dyDescent="0.2">
      <c r="A888" s="165" t="str">
        <f t="shared" ca="1" si="341"/>
        <v xml:space="preserve">, </v>
      </c>
      <c r="B888" s="165" t="str">
        <f>Roster!$B$1</f>
        <v>Upton</v>
      </c>
      <c r="C888" s="165">
        <f t="shared" ca="1" si="342"/>
        <v>0</v>
      </c>
      <c r="D888" s="175">
        <f t="shared" ca="1" si="343"/>
        <v>0</v>
      </c>
      <c r="E888" s="165">
        <f t="shared" ca="1" si="325"/>
        <v>0</v>
      </c>
      <c r="F888" s="165">
        <f t="shared" ca="1" si="326"/>
        <v>0</v>
      </c>
      <c r="G888" s="165">
        <f t="shared" ca="1" si="327"/>
        <v>0</v>
      </c>
      <c r="H888" s="165">
        <f t="shared" ca="1" si="328"/>
        <v>0</v>
      </c>
      <c r="I888" s="165">
        <f t="shared" ca="1" si="329"/>
        <v>0</v>
      </c>
      <c r="J888" s="165">
        <f t="shared" ca="1" si="330"/>
        <v>0</v>
      </c>
      <c r="K888" s="165">
        <f t="shared" ca="1" si="331"/>
        <v>0</v>
      </c>
      <c r="L888" s="165">
        <f t="shared" ca="1" si="332"/>
        <v>0</v>
      </c>
      <c r="M888" s="165">
        <f t="shared" ca="1" si="333"/>
        <v>0</v>
      </c>
      <c r="N888" s="165">
        <f t="shared" ca="1" si="334"/>
        <v>0</v>
      </c>
      <c r="O888" s="165">
        <f t="shared" ca="1" si="335"/>
        <v>0</v>
      </c>
      <c r="P888" s="165">
        <f t="shared" ca="1" si="336"/>
        <v>0</v>
      </c>
      <c r="Q888" s="165">
        <f t="shared" ca="1" si="337"/>
        <v>0</v>
      </c>
      <c r="R888" s="165">
        <f t="shared" ca="1" si="338"/>
        <v>0</v>
      </c>
      <c r="S888" s="165" t="str">
        <f t="shared" ca="1" si="339"/>
        <v/>
      </c>
      <c r="T888" s="168">
        <f t="shared" ca="1" si="344"/>
        <v>0</v>
      </c>
      <c r="U888" s="168">
        <f t="shared" ca="1" si="345"/>
        <v>0</v>
      </c>
      <c r="V888" s="168">
        <f t="shared" ca="1" si="346"/>
        <v>0</v>
      </c>
      <c r="W888" s="168">
        <f t="shared" ca="1" si="347"/>
        <v>0</v>
      </c>
      <c r="X888" s="165">
        <f t="shared" si="340"/>
        <v>37</v>
      </c>
      <c r="Y888" s="165" t="str">
        <f t="shared" ca="1" si="348"/>
        <v>,  - 0 1/0/1900</v>
      </c>
      <c r="Z888" s="165" t="str">
        <f t="shared" ca="1" si="349"/>
        <v/>
      </c>
      <c r="AA888" s="225" t="str">
        <f>Season_Summary!$P$1</f>
        <v>2A BB</v>
      </c>
    </row>
    <row r="889" spans="1:27" x14ac:dyDescent="0.2">
      <c r="A889" s="165" t="str">
        <f t="shared" ca="1" si="341"/>
        <v xml:space="preserve">, </v>
      </c>
      <c r="B889" s="165" t="str">
        <f>Roster!$B$1</f>
        <v>Upton</v>
      </c>
      <c r="C889" s="165">
        <f t="shared" ca="1" si="342"/>
        <v>0</v>
      </c>
      <c r="D889" s="175">
        <f t="shared" ca="1" si="343"/>
        <v>0</v>
      </c>
      <c r="E889" s="165">
        <f t="shared" ca="1" si="325"/>
        <v>0</v>
      </c>
      <c r="F889" s="165">
        <f t="shared" ca="1" si="326"/>
        <v>0</v>
      </c>
      <c r="G889" s="165">
        <f t="shared" ca="1" si="327"/>
        <v>0</v>
      </c>
      <c r="H889" s="165">
        <f t="shared" ca="1" si="328"/>
        <v>0</v>
      </c>
      <c r="I889" s="165">
        <f t="shared" ca="1" si="329"/>
        <v>0</v>
      </c>
      <c r="J889" s="165">
        <f t="shared" ca="1" si="330"/>
        <v>0</v>
      </c>
      <c r="K889" s="165">
        <f t="shared" ca="1" si="331"/>
        <v>0</v>
      </c>
      <c r="L889" s="165">
        <f t="shared" ca="1" si="332"/>
        <v>0</v>
      </c>
      <c r="M889" s="165">
        <f t="shared" ca="1" si="333"/>
        <v>0</v>
      </c>
      <c r="N889" s="165">
        <f t="shared" ca="1" si="334"/>
        <v>0</v>
      </c>
      <c r="O889" s="165">
        <f t="shared" ca="1" si="335"/>
        <v>0</v>
      </c>
      <c r="P889" s="165">
        <f t="shared" ca="1" si="336"/>
        <v>0</v>
      </c>
      <c r="Q889" s="165">
        <f t="shared" ca="1" si="337"/>
        <v>0</v>
      </c>
      <c r="R889" s="165">
        <f t="shared" ca="1" si="338"/>
        <v>0</v>
      </c>
      <c r="S889" s="165" t="str">
        <f t="shared" ca="1" si="339"/>
        <v/>
      </c>
      <c r="T889" s="168">
        <f t="shared" ca="1" si="344"/>
        <v>0</v>
      </c>
      <c r="U889" s="168">
        <f t="shared" ca="1" si="345"/>
        <v>0</v>
      </c>
      <c r="V889" s="168">
        <f t="shared" ca="1" si="346"/>
        <v>0</v>
      </c>
      <c r="W889" s="168">
        <f t="shared" ca="1" si="347"/>
        <v>0</v>
      </c>
      <c r="X889" s="165">
        <f t="shared" si="340"/>
        <v>37</v>
      </c>
      <c r="Y889" s="165" t="str">
        <f t="shared" ca="1" si="348"/>
        <v>,  - 0 1/0/1900</v>
      </c>
      <c r="Z889" s="165" t="str">
        <f t="shared" ca="1" si="349"/>
        <v/>
      </c>
      <c r="AA889" s="225" t="str">
        <f>Season_Summary!$P$1</f>
        <v>2A BB</v>
      </c>
    </row>
    <row r="890" spans="1:27" x14ac:dyDescent="0.2">
      <c r="A890" s="165" t="str">
        <f t="shared" ca="1" si="341"/>
        <v xml:space="preserve">, </v>
      </c>
      <c r="B890" s="165" t="str">
        <f>Roster!$B$1</f>
        <v>Upton</v>
      </c>
      <c r="C890" s="165">
        <f t="shared" ca="1" si="342"/>
        <v>0</v>
      </c>
      <c r="D890" s="175">
        <f t="shared" ca="1" si="343"/>
        <v>0</v>
      </c>
      <c r="E890" s="165">
        <f t="shared" ca="1" si="325"/>
        <v>0</v>
      </c>
      <c r="F890" s="165">
        <f t="shared" ca="1" si="326"/>
        <v>0</v>
      </c>
      <c r="G890" s="165">
        <f t="shared" ca="1" si="327"/>
        <v>0</v>
      </c>
      <c r="H890" s="165">
        <f t="shared" ca="1" si="328"/>
        <v>0</v>
      </c>
      <c r="I890" s="165">
        <f t="shared" ca="1" si="329"/>
        <v>0</v>
      </c>
      <c r="J890" s="165">
        <f t="shared" ca="1" si="330"/>
        <v>0</v>
      </c>
      <c r="K890" s="165">
        <f t="shared" ca="1" si="331"/>
        <v>0</v>
      </c>
      <c r="L890" s="165">
        <f t="shared" ca="1" si="332"/>
        <v>0</v>
      </c>
      <c r="M890" s="165">
        <f t="shared" ca="1" si="333"/>
        <v>0</v>
      </c>
      <c r="N890" s="165">
        <f t="shared" ca="1" si="334"/>
        <v>0</v>
      </c>
      <c r="O890" s="165">
        <f t="shared" ca="1" si="335"/>
        <v>0</v>
      </c>
      <c r="P890" s="165">
        <f t="shared" ca="1" si="336"/>
        <v>0</v>
      </c>
      <c r="Q890" s="165">
        <f t="shared" ca="1" si="337"/>
        <v>0</v>
      </c>
      <c r="R890" s="165">
        <f t="shared" ca="1" si="338"/>
        <v>0</v>
      </c>
      <c r="S890" s="165" t="str">
        <f t="shared" ca="1" si="339"/>
        <v/>
      </c>
      <c r="T890" s="168">
        <f t="shared" ca="1" si="344"/>
        <v>0</v>
      </c>
      <c r="U890" s="168">
        <f t="shared" ca="1" si="345"/>
        <v>0</v>
      </c>
      <c r="V890" s="168">
        <f t="shared" ca="1" si="346"/>
        <v>0</v>
      </c>
      <c r="W890" s="168">
        <f t="shared" ca="1" si="347"/>
        <v>0</v>
      </c>
      <c r="X890" s="165">
        <f t="shared" si="340"/>
        <v>37</v>
      </c>
      <c r="Y890" s="165" t="str">
        <f t="shared" ca="1" si="348"/>
        <v>,  - 0 1/0/1900</v>
      </c>
      <c r="Z890" s="165" t="str">
        <f t="shared" ca="1" si="349"/>
        <v/>
      </c>
      <c r="AA890" s="225" t="str">
        <f>Season_Summary!$P$1</f>
        <v>2A BB</v>
      </c>
    </row>
    <row r="891" spans="1:27" x14ac:dyDescent="0.2">
      <c r="A891" s="165" t="str">
        <f t="shared" ca="1" si="341"/>
        <v xml:space="preserve">, </v>
      </c>
      <c r="B891" s="165" t="str">
        <f>Roster!$B$1</f>
        <v>Upton</v>
      </c>
      <c r="C891" s="165">
        <f t="shared" ca="1" si="342"/>
        <v>0</v>
      </c>
      <c r="D891" s="175">
        <f t="shared" ca="1" si="343"/>
        <v>0</v>
      </c>
      <c r="E891" s="165">
        <f t="shared" ca="1" si="325"/>
        <v>0</v>
      </c>
      <c r="F891" s="165">
        <f t="shared" ca="1" si="326"/>
        <v>0</v>
      </c>
      <c r="G891" s="165">
        <f t="shared" ca="1" si="327"/>
        <v>0</v>
      </c>
      <c r="H891" s="165">
        <f t="shared" ca="1" si="328"/>
        <v>0</v>
      </c>
      <c r="I891" s="165">
        <f t="shared" ca="1" si="329"/>
        <v>0</v>
      </c>
      <c r="J891" s="165">
        <f t="shared" ca="1" si="330"/>
        <v>0</v>
      </c>
      <c r="K891" s="165">
        <f t="shared" ca="1" si="331"/>
        <v>0</v>
      </c>
      <c r="L891" s="165">
        <f t="shared" ca="1" si="332"/>
        <v>0</v>
      </c>
      <c r="M891" s="165">
        <f t="shared" ca="1" si="333"/>
        <v>0</v>
      </c>
      <c r="N891" s="165">
        <f t="shared" ca="1" si="334"/>
        <v>0</v>
      </c>
      <c r="O891" s="165">
        <f t="shared" ca="1" si="335"/>
        <v>0</v>
      </c>
      <c r="P891" s="165">
        <f t="shared" ca="1" si="336"/>
        <v>0</v>
      </c>
      <c r="Q891" s="165">
        <f t="shared" ca="1" si="337"/>
        <v>0</v>
      </c>
      <c r="R891" s="165">
        <f t="shared" ca="1" si="338"/>
        <v>0</v>
      </c>
      <c r="S891" s="165" t="str">
        <f t="shared" ca="1" si="339"/>
        <v/>
      </c>
      <c r="T891" s="168">
        <f t="shared" ca="1" si="344"/>
        <v>0</v>
      </c>
      <c r="U891" s="168">
        <f t="shared" ca="1" si="345"/>
        <v>0</v>
      </c>
      <c r="V891" s="168">
        <f t="shared" ca="1" si="346"/>
        <v>0</v>
      </c>
      <c r="W891" s="168">
        <f t="shared" ca="1" si="347"/>
        <v>0</v>
      </c>
      <c r="X891" s="165">
        <f t="shared" si="340"/>
        <v>37</v>
      </c>
      <c r="Y891" s="165" t="str">
        <f t="shared" ca="1" si="348"/>
        <v>,  - 0 1/0/1900</v>
      </c>
      <c r="Z891" s="165" t="str">
        <f t="shared" ca="1" si="349"/>
        <v/>
      </c>
      <c r="AA891" s="225" t="str">
        <f>Season_Summary!$P$1</f>
        <v>2A BB</v>
      </c>
    </row>
    <row r="892" spans="1:27" x14ac:dyDescent="0.2">
      <c r="A892" s="165" t="str">
        <f t="shared" ca="1" si="341"/>
        <v xml:space="preserve">, </v>
      </c>
      <c r="B892" s="165" t="str">
        <f>Roster!$B$1</f>
        <v>Upton</v>
      </c>
      <c r="C892" s="165">
        <f t="shared" ca="1" si="342"/>
        <v>0</v>
      </c>
      <c r="D892" s="175">
        <f t="shared" ca="1" si="343"/>
        <v>0</v>
      </c>
      <c r="E892" s="165">
        <f t="shared" ca="1" si="325"/>
        <v>0</v>
      </c>
      <c r="F892" s="165">
        <f t="shared" ca="1" si="326"/>
        <v>0</v>
      </c>
      <c r="G892" s="165">
        <f t="shared" ca="1" si="327"/>
        <v>0</v>
      </c>
      <c r="H892" s="165">
        <f t="shared" ca="1" si="328"/>
        <v>0</v>
      </c>
      <c r="I892" s="165">
        <f t="shared" ca="1" si="329"/>
        <v>0</v>
      </c>
      <c r="J892" s="165">
        <f t="shared" ca="1" si="330"/>
        <v>0</v>
      </c>
      <c r="K892" s="165">
        <f t="shared" ca="1" si="331"/>
        <v>0</v>
      </c>
      <c r="L892" s="165">
        <f t="shared" ca="1" si="332"/>
        <v>0</v>
      </c>
      <c r="M892" s="165">
        <f t="shared" ca="1" si="333"/>
        <v>0</v>
      </c>
      <c r="N892" s="165">
        <f t="shared" ca="1" si="334"/>
        <v>0</v>
      </c>
      <c r="O892" s="165">
        <f t="shared" ca="1" si="335"/>
        <v>0</v>
      </c>
      <c r="P892" s="165">
        <f t="shared" ca="1" si="336"/>
        <v>0</v>
      </c>
      <c r="Q892" s="165">
        <f t="shared" ca="1" si="337"/>
        <v>0</v>
      </c>
      <c r="R892" s="165">
        <f t="shared" ca="1" si="338"/>
        <v>0</v>
      </c>
      <c r="S892" s="165" t="str">
        <f t="shared" ca="1" si="339"/>
        <v/>
      </c>
      <c r="T892" s="168">
        <f t="shared" ca="1" si="344"/>
        <v>0</v>
      </c>
      <c r="U892" s="168">
        <f t="shared" ca="1" si="345"/>
        <v>0</v>
      </c>
      <c r="V892" s="168">
        <f t="shared" ca="1" si="346"/>
        <v>0</v>
      </c>
      <c r="W892" s="168">
        <f t="shared" ca="1" si="347"/>
        <v>0</v>
      </c>
      <c r="X892" s="165">
        <f t="shared" si="340"/>
        <v>37</v>
      </c>
      <c r="Y892" s="165" t="str">
        <f t="shared" ca="1" si="348"/>
        <v>,  - 0 1/0/1900</v>
      </c>
      <c r="Z892" s="165" t="str">
        <f t="shared" ca="1" si="349"/>
        <v/>
      </c>
      <c r="AA892" s="225" t="str">
        <f>Season_Summary!$P$1</f>
        <v>2A BB</v>
      </c>
    </row>
    <row r="893" spans="1:27" x14ac:dyDescent="0.2">
      <c r="A893" s="165" t="str">
        <f t="shared" ca="1" si="341"/>
        <v xml:space="preserve">, </v>
      </c>
      <c r="B893" s="165" t="str">
        <f>Roster!$B$1</f>
        <v>Upton</v>
      </c>
      <c r="C893" s="165">
        <f t="shared" ca="1" si="342"/>
        <v>0</v>
      </c>
      <c r="D893" s="175">
        <f t="shared" ca="1" si="343"/>
        <v>0</v>
      </c>
      <c r="E893" s="165">
        <f t="shared" ca="1" si="325"/>
        <v>0</v>
      </c>
      <c r="F893" s="165">
        <f t="shared" ca="1" si="326"/>
        <v>0</v>
      </c>
      <c r="G893" s="165">
        <f t="shared" ca="1" si="327"/>
        <v>0</v>
      </c>
      <c r="H893" s="165">
        <f t="shared" ca="1" si="328"/>
        <v>0</v>
      </c>
      <c r="I893" s="165">
        <f t="shared" ca="1" si="329"/>
        <v>0</v>
      </c>
      <c r="J893" s="165">
        <f t="shared" ca="1" si="330"/>
        <v>0</v>
      </c>
      <c r="K893" s="165">
        <f t="shared" ca="1" si="331"/>
        <v>0</v>
      </c>
      <c r="L893" s="165">
        <f t="shared" ca="1" si="332"/>
        <v>0</v>
      </c>
      <c r="M893" s="165">
        <f t="shared" ca="1" si="333"/>
        <v>0</v>
      </c>
      <c r="N893" s="165">
        <f t="shared" ca="1" si="334"/>
        <v>0</v>
      </c>
      <c r="O893" s="165">
        <f t="shared" ca="1" si="335"/>
        <v>0</v>
      </c>
      <c r="P893" s="165">
        <f t="shared" ca="1" si="336"/>
        <v>0</v>
      </c>
      <c r="Q893" s="165">
        <f t="shared" ca="1" si="337"/>
        <v>0</v>
      </c>
      <c r="R893" s="165">
        <f t="shared" ca="1" si="338"/>
        <v>0</v>
      </c>
      <c r="S893" s="165" t="str">
        <f t="shared" ca="1" si="339"/>
        <v/>
      </c>
      <c r="T893" s="168">
        <f t="shared" ca="1" si="344"/>
        <v>0</v>
      </c>
      <c r="U893" s="168">
        <f t="shared" ca="1" si="345"/>
        <v>0</v>
      </c>
      <c r="V893" s="168">
        <f t="shared" ca="1" si="346"/>
        <v>0</v>
      </c>
      <c r="W893" s="168">
        <f t="shared" ca="1" si="347"/>
        <v>0</v>
      </c>
      <c r="X893" s="165">
        <f t="shared" si="340"/>
        <v>37</v>
      </c>
      <c r="Y893" s="165" t="str">
        <f t="shared" ca="1" si="348"/>
        <v>,  - 0 1/0/1900</v>
      </c>
      <c r="Z893" s="165" t="str">
        <f t="shared" ca="1" si="349"/>
        <v/>
      </c>
      <c r="AA893" s="225" t="str">
        <f>Season_Summary!$P$1</f>
        <v>2A BB</v>
      </c>
    </row>
    <row r="894" spans="1:27" x14ac:dyDescent="0.2">
      <c r="A894" s="165" t="str">
        <f t="shared" ca="1" si="341"/>
        <v xml:space="preserve">Team, </v>
      </c>
      <c r="B894" s="165" t="str">
        <f>Roster!$B$1</f>
        <v>Upton</v>
      </c>
      <c r="C894" s="165">
        <f t="shared" ca="1" si="342"/>
        <v>0</v>
      </c>
      <c r="D894" s="175">
        <f t="shared" ca="1" si="343"/>
        <v>0</v>
      </c>
      <c r="E894" s="165">
        <f t="shared" ca="1" si="325"/>
        <v>0</v>
      </c>
      <c r="F894" s="165">
        <f t="shared" ca="1" si="326"/>
        <v>0</v>
      </c>
      <c r="G894" s="165">
        <f t="shared" ca="1" si="327"/>
        <v>0</v>
      </c>
      <c r="H894" s="165">
        <f t="shared" ca="1" si="328"/>
        <v>0</v>
      </c>
      <c r="I894" s="165">
        <f t="shared" ca="1" si="329"/>
        <v>0</v>
      </c>
      <c r="J894" s="165">
        <f t="shared" ca="1" si="330"/>
        <v>0</v>
      </c>
      <c r="K894" s="165">
        <f t="shared" ca="1" si="331"/>
        <v>0</v>
      </c>
      <c r="L894" s="165">
        <f t="shared" ca="1" si="332"/>
        <v>0</v>
      </c>
      <c r="M894" s="165">
        <f t="shared" ca="1" si="333"/>
        <v>0</v>
      </c>
      <c r="N894" s="165">
        <f t="shared" ca="1" si="334"/>
        <v>0</v>
      </c>
      <c r="O894" s="165">
        <f t="shared" ca="1" si="335"/>
        <v>0</v>
      </c>
      <c r="P894" s="165">
        <f t="shared" ca="1" si="336"/>
        <v>0</v>
      </c>
      <c r="Q894" s="165">
        <f t="shared" ca="1" si="337"/>
        <v>0</v>
      </c>
      <c r="R894" s="165">
        <f t="shared" ca="1" si="338"/>
        <v>0</v>
      </c>
      <c r="S894" s="165" t="str">
        <f t="shared" ca="1" si="339"/>
        <v/>
      </c>
      <c r="T894" s="168">
        <f t="shared" ca="1" si="344"/>
        <v>0</v>
      </c>
      <c r="U894" s="168">
        <f t="shared" ca="1" si="345"/>
        <v>0</v>
      </c>
      <c r="V894" s="168">
        <f t="shared" ca="1" si="346"/>
        <v>0</v>
      </c>
      <c r="W894" s="168">
        <f t="shared" ca="1" si="347"/>
        <v>0</v>
      </c>
      <c r="X894" s="165">
        <f t="shared" si="340"/>
        <v>37</v>
      </c>
      <c r="Y894" s="165" t="str">
        <f t="shared" ca="1" si="348"/>
        <v>Team,  - 0 1/0/1900</v>
      </c>
      <c r="Z894" s="165" t="str">
        <f t="shared" ca="1" si="349"/>
        <v/>
      </c>
      <c r="AA894" s="225" t="str">
        <f>Season_Summary!$P$1</f>
        <v>2A BB</v>
      </c>
    </row>
    <row r="895" spans="1:27" x14ac:dyDescent="0.2">
      <c r="A895" s="165" t="str">
        <f t="shared" ca="1" si="341"/>
        <v>Payton Watt, 24</v>
      </c>
      <c r="B895" s="165" t="str">
        <f>Roster!$B$1</f>
        <v>Upton</v>
      </c>
      <c r="C895" s="165">
        <f t="shared" ca="1" si="342"/>
        <v>0</v>
      </c>
      <c r="D895" s="175">
        <f t="shared" ca="1" si="343"/>
        <v>0</v>
      </c>
      <c r="E895" s="165">
        <f t="shared" ca="1" si="325"/>
        <v>0</v>
      </c>
      <c r="F895" s="165">
        <f t="shared" ca="1" si="326"/>
        <v>0</v>
      </c>
      <c r="G895" s="165">
        <f t="shared" ca="1" si="327"/>
        <v>0</v>
      </c>
      <c r="H895" s="165">
        <f t="shared" ca="1" si="328"/>
        <v>0</v>
      </c>
      <c r="I895" s="165">
        <f t="shared" ca="1" si="329"/>
        <v>0</v>
      </c>
      <c r="J895" s="165">
        <f t="shared" ca="1" si="330"/>
        <v>0</v>
      </c>
      <c r="K895" s="165">
        <f t="shared" ca="1" si="331"/>
        <v>0</v>
      </c>
      <c r="L895" s="165">
        <f t="shared" ca="1" si="332"/>
        <v>0</v>
      </c>
      <c r="M895" s="165">
        <f t="shared" ca="1" si="333"/>
        <v>0</v>
      </c>
      <c r="N895" s="165">
        <f t="shared" ca="1" si="334"/>
        <v>0</v>
      </c>
      <c r="O895" s="165">
        <f t="shared" ca="1" si="335"/>
        <v>0</v>
      </c>
      <c r="P895" s="165">
        <f t="shared" ca="1" si="336"/>
        <v>0</v>
      </c>
      <c r="Q895" s="165">
        <f t="shared" ca="1" si="337"/>
        <v>0</v>
      </c>
      <c r="R895" s="165">
        <f t="shared" ca="1" si="338"/>
        <v>0</v>
      </c>
      <c r="S895" s="165" t="str">
        <f t="shared" ca="1" si="339"/>
        <v/>
      </c>
      <c r="T895" s="168">
        <f t="shared" ca="1" si="344"/>
        <v>0</v>
      </c>
      <c r="U895" s="168">
        <f t="shared" ca="1" si="345"/>
        <v>0</v>
      </c>
      <c r="V895" s="168">
        <f t="shared" ca="1" si="346"/>
        <v>0</v>
      </c>
      <c r="W895" s="168">
        <f t="shared" ca="1" si="347"/>
        <v>0</v>
      </c>
      <c r="X895" s="165">
        <f t="shared" si="340"/>
        <v>38</v>
      </c>
      <c r="Y895" s="165" t="str">
        <f t="shared" ca="1" si="348"/>
        <v>Payton Watt, 24 - 0 1/0/1900</v>
      </c>
      <c r="Z895" s="165" t="str">
        <f t="shared" ca="1" si="349"/>
        <v/>
      </c>
      <c r="AA895" s="225" t="str">
        <f>Season_Summary!$P$1</f>
        <v>2A BB</v>
      </c>
    </row>
    <row r="896" spans="1:27" x14ac:dyDescent="0.2">
      <c r="A896" s="165" t="str">
        <f t="shared" ca="1" si="341"/>
        <v>Dillon Barritt, 20</v>
      </c>
      <c r="B896" s="165" t="str">
        <f>Roster!$B$1</f>
        <v>Upton</v>
      </c>
      <c r="C896" s="165">
        <f t="shared" ca="1" si="342"/>
        <v>0</v>
      </c>
      <c r="D896" s="175">
        <f t="shared" ca="1" si="343"/>
        <v>0</v>
      </c>
      <c r="E896" s="165">
        <f t="shared" ca="1" si="325"/>
        <v>0</v>
      </c>
      <c r="F896" s="165">
        <f t="shared" ca="1" si="326"/>
        <v>0</v>
      </c>
      <c r="G896" s="165">
        <f t="shared" ca="1" si="327"/>
        <v>0</v>
      </c>
      <c r="H896" s="165">
        <f t="shared" ca="1" si="328"/>
        <v>0</v>
      </c>
      <c r="I896" s="165">
        <f t="shared" ca="1" si="329"/>
        <v>0</v>
      </c>
      <c r="J896" s="165">
        <f t="shared" ca="1" si="330"/>
        <v>0</v>
      </c>
      <c r="K896" s="165">
        <f t="shared" ca="1" si="331"/>
        <v>0</v>
      </c>
      <c r="L896" s="165">
        <f t="shared" ca="1" si="332"/>
        <v>0</v>
      </c>
      <c r="M896" s="165">
        <f t="shared" ca="1" si="333"/>
        <v>0</v>
      </c>
      <c r="N896" s="165">
        <f t="shared" ca="1" si="334"/>
        <v>0</v>
      </c>
      <c r="O896" s="165">
        <f t="shared" ca="1" si="335"/>
        <v>0</v>
      </c>
      <c r="P896" s="165">
        <f t="shared" ca="1" si="336"/>
        <v>0</v>
      </c>
      <c r="Q896" s="165">
        <f t="shared" ca="1" si="337"/>
        <v>0</v>
      </c>
      <c r="R896" s="165">
        <f t="shared" ca="1" si="338"/>
        <v>0</v>
      </c>
      <c r="S896" s="165" t="str">
        <f t="shared" ca="1" si="339"/>
        <v/>
      </c>
      <c r="T896" s="168">
        <f t="shared" ca="1" si="344"/>
        <v>0</v>
      </c>
      <c r="U896" s="168">
        <f t="shared" ca="1" si="345"/>
        <v>0</v>
      </c>
      <c r="V896" s="168">
        <f t="shared" ca="1" si="346"/>
        <v>0</v>
      </c>
      <c r="W896" s="168">
        <f t="shared" ca="1" si="347"/>
        <v>0</v>
      </c>
      <c r="X896" s="165">
        <f t="shared" si="340"/>
        <v>38</v>
      </c>
      <c r="Y896" s="165" t="str">
        <f t="shared" ca="1" si="348"/>
        <v>Dillon Barritt, 20 - 0 1/0/1900</v>
      </c>
      <c r="Z896" s="165" t="str">
        <f t="shared" ca="1" si="349"/>
        <v/>
      </c>
      <c r="AA896" s="225" t="str">
        <f>Season_Summary!$P$1</f>
        <v>2A BB</v>
      </c>
    </row>
    <row r="897" spans="1:27" x14ac:dyDescent="0.2">
      <c r="A897" s="165" t="str">
        <f t="shared" ca="1" si="341"/>
        <v>Dawson Butts, 14</v>
      </c>
      <c r="B897" s="165" t="str">
        <f>Roster!$B$1</f>
        <v>Upton</v>
      </c>
      <c r="C897" s="165">
        <f t="shared" ca="1" si="342"/>
        <v>0</v>
      </c>
      <c r="D897" s="175">
        <f t="shared" ca="1" si="343"/>
        <v>0</v>
      </c>
      <c r="E897" s="165">
        <f t="shared" ca="1" si="325"/>
        <v>0</v>
      </c>
      <c r="F897" s="165">
        <f t="shared" ca="1" si="326"/>
        <v>0</v>
      </c>
      <c r="G897" s="165">
        <f t="shared" ca="1" si="327"/>
        <v>0</v>
      </c>
      <c r="H897" s="165">
        <f t="shared" ca="1" si="328"/>
        <v>0</v>
      </c>
      <c r="I897" s="165">
        <f t="shared" ca="1" si="329"/>
        <v>0</v>
      </c>
      <c r="J897" s="165">
        <f t="shared" ca="1" si="330"/>
        <v>0</v>
      </c>
      <c r="K897" s="165">
        <f t="shared" ca="1" si="331"/>
        <v>0</v>
      </c>
      <c r="L897" s="165">
        <f t="shared" ca="1" si="332"/>
        <v>0</v>
      </c>
      <c r="M897" s="165">
        <f t="shared" ca="1" si="333"/>
        <v>0</v>
      </c>
      <c r="N897" s="165">
        <f t="shared" ca="1" si="334"/>
        <v>0</v>
      </c>
      <c r="O897" s="165">
        <f t="shared" ca="1" si="335"/>
        <v>0</v>
      </c>
      <c r="P897" s="165">
        <f t="shared" ca="1" si="336"/>
        <v>0</v>
      </c>
      <c r="Q897" s="165">
        <f t="shared" ca="1" si="337"/>
        <v>0</v>
      </c>
      <c r="R897" s="165">
        <f t="shared" ca="1" si="338"/>
        <v>0</v>
      </c>
      <c r="S897" s="165" t="str">
        <f t="shared" ca="1" si="339"/>
        <v/>
      </c>
      <c r="T897" s="168">
        <f t="shared" ca="1" si="344"/>
        <v>0</v>
      </c>
      <c r="U897" s="168">
        <f t="shared" ca="1" si="345"/>
        <v>0</v>
      </c>
      <c r="V897" s="168">
        <f t="shared" ca="1" si="346"/>
        <v>0</v>
      </c>
      <c r="W897" s="168">
        <f t="shared" ca="1" si="347"/>
        <v>0</v>
      </c>
      <c r="X897" s="165">
        <f t="shared" si="340"/>
        <v>38</v>
      </c>
      <c r="Y897" s="165" t="str">
        <f t="shared" ca="1" si="348"/>
        <v>Dawson Butts, 14 - 0 1/0/1900</v>
      </c>
      <c r="Z897" s="165" t="str">
        <f t="shared" ca="1" si="349"/>
        <v/>
      </c>
      <c r="AA897" s="225" t="str">
        <f>Season_Summary!$P$1</f>
        <v>2A BB</v>
      </c>
    </row>
    <row r="898" spans="1:27" x14ac:dyDescent="0.2">
      <c r="A898" s="165" t="str">
        <f t="shared" ca="1" si="341"/>
        <v>Jayden Caylor, 12</v>
      </c>
      <c r="B898" s="165" t="str">
        <f>Roster!$B$1</f>
        <v>Upton</v>
      </c>
      <c r="C898" s="165">
        <f t="shared" ca="1" si="342"/>
        <v>0</v>
      </c>
      <c r="D898" s="175">
        <f t="shared" ca="1" si="343"/>
        <v>0</v>
      </c>
      <c r="E898" s="165">
        <f t="shared" ca="1" si="325"/>
        <v>0</v>
      </c>
      <c r="F898" s="165">
        <f t="shared" ca="1" si="326"/>
        <v>0</v>
      </c>
      <c r="G898" s="165">
        <f t="shared" ca="1" si="327"/>
        <v>0</v>
      </c>
      <c r="H898" s="165">
        <f t="shared" ca="1" si="328"/>
        <v>0</v>
      </c>
      <c r="I898" s="165">
        <f t="shared" ca="1" si="329"/>
        <v>0</v>
      </c>
      <c r="J898" s="165">
        <f t="shared" ca="1" si="330"/>
        <v>0</v>
      </c>
      <c r="K898" s="165">
        <f t="shared" ca="1" si="331"/>
        <v>0</v>
      </c>
      <c r="L898" s="165">
        <f t="shared" ca="1" si="332"/>
        <v>0</v>
      </c>
      <c r="M898" s="165">
        <f t="shared" ca="1" si="333"/>
        <v>0</v>
      </c>
      <c r="N898" s="165">
        <f t="shared" ca="1" si="334"/>
        <v>0</v>
      </c>
      <c r="O898" s="165">
        <f t="shared" ca="1" si="335"/>
        <v>0</v>
      </c>
      <c r="P898" s="165">
        <f t="shared" ca="1" si="336"/>
        <v>0</v>
      </c>
      <c r="Q898" s="165">
        <f t="shared" ca="1" si="337"/>
        <v>0</v>
      </c>
      <c r="R898" s="165">
        <f t="shared" ca="1" si="338"/>
        <v>0</v>
      </c>
      <c r="S898" s="165" t="str">
        <f t="shared" ca="1" si="339"/>
        <v/>
      </c>
      <c r="T898" s="168">
        <f t="shared" ca="1" si="344"/>
        <v>0</v>
      </c>
      <c r="U898" s="168">
        <f t="shared" ca="1" si="345"/>
        <v>0</v>
      </c>
      <c r="V898" s="168">
        <f t="shared" ca="1" si="346"/>
        <v>0</v>
      </c>
      <c r="W898" s="168">
        <f t="shared" ca="1" si="347"/>
        <v>0</v>
      </c>
      <c r="X898" s="165">
        <f t="shared" si="340"/>
        <v>38</v>
      </c>
      <c r="Y898" s="165" t="str">
        <f t="shared" ca="1" si="348"/>
        <v>Jayden Caylor, 12 - 0 1/0/1900</v>
      </c>
      <c r="Z898" s="165" t="str">
        <f t="shared" ca="1" si="349"/>
        <v/>
      </c>
      <c r="AA898" s="225" t="str">
        <f>Season_Summary!$P$1</f>
        <v>2A BB</v>
      </c>
    </row>
    <row r="899" spans="1:27" x14ac:dyDescent="0.2">
      <c r="A899" s="165" t="str">
        <f t="shared" ca="1" si="341"/>
        <v>Clayton Louderback, 23</v>
      </c>
      <c r="B899" s="165" t="str">
        <f>Roster!$B$1</f>
        <v>Upton</v>
      </c>
      <c r="C899" s="165">
        <f t="shared" ca="1" si="342"/>
        <v>0</v>
      </c>
      <c r="D899" s="175">
        <f t="shared" ca="1" si="343"/>
        <v>0</v>
      </c>
      <c r="E899" s="165">
        <f t="shared" ca="1" si="325"/>
        <v>0</v>
      </c>
      <c r="F899" s="165">
        <f t="shared" ca="1" si="326"/>
        <v>0</v>
      </c>
      <c r="G899" s="165">
        <f t="shared" ca="1" si="327"/>
        <v>0</v>
      </c>
      <c r="H899" s="165">
        <f t="shared" ca="1" si="328"/>
        <v>0</v>
      </c>
      <c r="I899" s="165">
        <f t="shared" ca="1" si="329"/>
        <v>0</v>
      </c>
      <c r="J899" s="165">
        <f t="shared" ca="1" si="330"/>
        <v>0</v>
      </c>
      <c r="K899" s="165">
        <f t="shared" ca="1" si="331"/>
        <v>0</v>
      </c>
      <c r="L899" s="165">
        <f t="shared" ca="1" si="332"/>
        <v>0</v>
      </c>
      <c r="M899" s="165">
        <f t="shared" ca="1" si="333"/>
        <v>0</v>
      </c>
      <c r="N899" s="165">
        <f t="shared" ca="1" si="334"/>
        <v>0</v>
      </c>
      <c r="O899" s="165">
        <f t="shared" ca="1" si="335"/>
        <v>0</v>
      </c>
      <c r="P899" s="165">
        <f t="shared" ca="1" si="336"/>
        <v>0</v>
      </c>
      <c r="Q899" s="165">
        <f t="shared" ca="1" si="337"/>
        <v>0</v>
      </c>
      <c r="R899" s="165">
        <f t="shared" ca="1" si="338"/>
        <v>0</v>
      </c>
      <c r="S899" s="165" t="str">
        <f t="shared" ca="1" si="339"/>
        <v/>
      </c>
      <c r="T899" s="168">
        <f t="shared" ca="1" si="344"/>
        <v>0</v>
      </c>
      <c r="U899" s="168">
        <f t="shared" ca="1" si="345"/>
        <v>0</v>
      </c>
      <c r="V899" s="168">
        <f t="shared" ca="1" si="346"/>
        <v>0</v>
      </c>
      <c r="W899" s="168">
        <f t="shared" ca="1" si="347"/>
        <v>0</v>
      </c>
      <c r="X899" s="165">
        <f t="shared" si="340"/>
        <v>38</v>
      </c>
      <c r="Y899" s="165" t="str">
        <f t="shared" ca="1" si="348"/>
        <v>Clayton Louderback, 23 - 0 1/0/1900</v>
      </c>
      <c r="Z899" s="165" t="str">
        <f t="shared" ca="1" si="349"/>
        <v/>
      </c>
      <c r="AA899" s="225" t="str">
        <f>Season_Summary!$P$1</f>
        <v>2A BB</v>
      </c>
    </row>
    <row r="900" spans="1:27" x14ac:dyDescent="0.2">
      <c r="A900" s="165" t="str">
        <f t="shared" ca="1" si="341"/>
        <v>Jess Claycomb, 10</v>
      </c>
      <c r="B900" s="165" t="str">
        <f>Roster!$B$1</f>
        <v>Upton</v>
      </c>
      <c r="C900" s="165">
        <f t="shared" ca="1" si="342"/>
        <v>0</v>
      </c>
      <c r="D900" s="175">
        <f t="shared" ca="1" si="343"/>
        <v>0</v>
      </c>
      <c r="E900" s="165">
        <f t="shared" ca="1" si="325"/>
        <v>0</v>
      </c>
      <c r="F900" s="165">
        <f t="shared" ca="1" si="326"/>
        <v>0</v>
      </c>
      <c r="G900" s="165">
        <f t="shared" ca="1" si="327"/>
        <v>0</v>
      </c>
      <c r="H900" s="165">
        <f t="shared" ca="1" si="328"/>
        <v>0</v>
      </c>
      <c r="I900" s="165">
        <f t="shared" ca="1" si="329"/>
        <v>0</v>
      </c>
      <c r="J900" s="165">
        <f t="shared" ca="1" si="330"/>
        <v>0</v>
      </c>
      <c r="K900" s="165">
        <f t="shared" ca="1" si="331"/>
        <v>0</v>
      </c>
      <c r="L900" s="165">
        <f t="shared" ca="1" si="332"/>
        <v>0</v>
      </c>
      <c r="M900" s="165">
        <f t="shared" ca="1" si="333"/>
        <v>0</v>
      </c>
      <c r="N900" s="165">
        <f t="shared" ca="1" si="334"/>
        <v>0</v>
      </c>
      <c r="O900" s="165">
        <f t="shared" ca="1" si="335"/>
        <v>0</v>
      </c>
      <c r="P900" s="165">
        <f t="shared" ca="1" si="336"/>
        <v>0</v>
      </c>
      <c r="Q900" s="165">
        <f t="shared" ca="1" si="337"/>
        <v>0</v>
      </c>
      <c r="R900" s="165">
        <f t="shared" ca="1" si="338"/>
        <v>0</v>
      </c>
      <c r="S900" s="165" t="str">
        <f t="shared" ca="1" si="339"/>
        <v/>
      </c>
      <c r="T900" s="168">
        <f t="shared" ca="1" si="344"/>
        <v>0</v>
      </c>
      <c r="U900" s="168">
        <f t="shared" ca="1" si="345"/>
        <v>0</v>
      </c>
      <c r="V900" s="168">
        <f t="shared" ca="1" si="346"/>
        <v>0</v>
      </c>
      <c r="W900" s="168">
        <f t="shared" ca="1" si="347"/>
        <v>0</v>
      </c>
      <c r="X900" s="165">
        <f t="shared" si="340"/>
        <v>38</v>
      </c>
      <c r="Y900" s="165" t="str">
        <f t="shared" ca="1" si="348"/>
        <v>Jess Claycomb, 10 - 0 1/0/1900</v>
      </c>
      <c r="Z900" s="165" t="str">
        <f t="shared" ca="1" si="349"/>
        <v/>
      </c>
      <c r="AA900" s="225" t="str">
        <f>Season_Summary!$P$1</f>
        <v>2A BB</v>
      </c>
    </row>
    <row r="901" spans="1:27" x14ac:dyDescent="0.2">
      <c r="A901" s="165" t="str">
        <f t="shared" ca="1" si="341"/>
        <v>Maxx Cowger, 4</v>
      </c>
      <c r="B901" s="165" t="str">
        <f>Roster!$B$1</f>
        <v>Upton</v>
      </c>
      <c r="C901" s="165">
        <f t="shared" ca="1" si="342"/>
        <v>0</v>
      </c>
      <c r="D901" s="175">
        <f t="shared" ca="1" si="343"/>
        <v>0</v>
      </c>
      <c r="E901" s="165">
        <f t="shared" ca="1" si="325"/>
        <v>0</v>
      </c>
      <c r="F901" s="165">
        <f t="shared" ca="1" si="326"/>
        <v>0</v>
      </c>
      <c r="G901" s="165">
        <f t="shared" ca="1" si="327"/>
        <v>0</v>
      </c>
      <c r="H901" s="165">
        <f t="shared" ca="1" si="328"/>
        <v>0</v>
      </c>
      <c r="I901" s="165">
        <f t="shared" ca="1" si="329"/>
        <v>0</v>
      </c>
      <c r="J901" s="165">
        <f t="shared" ca="1" si="330"/>
        <v>0</v>
      </c>
      <c r="K901" s="165">
        <f t="shared" ca="1" si="331"/>
        <v>0</v>
      </c>
      <c r="L901" s="165">
        <f t="shared" ca="1" si="332"/>
        <v>0</v>
      </c>
      <c r="M901" s="165">
        <f t="shared" ca="1" si="333"/>
        <v>0</v>
      </c>
      <c r="N901" s="165">
        <f t="shared" ca="1" si="334"/>
        <v>0</v>
      </c>
      <c r="O901" s="165">
        <f t="shared" ca="1" si="335"/>
        <v>0</v>
      </c>
      <c r="P901" s="165">
        <f t="shared" ca="1" si="336"/>
        <v>0</v>
      </c>
      <c r="Q901" s="165">
        <f t="shared" ca="1" si="337"/>
        <v>0</v>
      </c>
      <c r="R901" s="165">
        <f t="shared" ca="1" si="338"/>
        <v>0</v>
      </c>
      <c r="S901" s="165" t="str">
        <f t="shared" ca="1" si="339"/>
        <v/>
      </c>
      <c r="T901" s="168">
        <f t="shared" ca="1" si="344"/>
        <v>0</v>
      </c>
      <c r="U901" s="168">
        <f t="shared" ca="1" si="345"/>
        <v>0</v>
      </c>
      <c r="V901" s="168">
        <f t="shared" ca="1" si="346"/>
        <v>0</v>
      </c>
      <c r="W901" s="168">
        <f t="shared" ca="1" si="347"/>
        <v>0</v>
      </c>
      <c r="X901" s="165">
        <f t="shared" si="340"/>
        <v>38</v>
      </c>
      <c r="Y901" s="165" t="str">
        <f t="shared" ca="1" si="348"/>
        <v>Maxx Cowger, 4 - 0 1/0/1900</v>
      </c>
      <c r="Z901" s="165" t="str">
        <f t="shared" ca="1" si="349"/>
        <v/>
      </c>
      <c r="AA901" s="225" t="str">
        <f>Season_Summary!$P$1</f>
        <v>2A BB</v>
      </c>
    </row>
    <row r="902" spans="1:27" x14ac:dyDescent="0.2">
      <c r="A902" s="165" t="str">
        <f t="shared" ca="1" si="341"/>
        <v>Brayden Bruce, 22</v>
      </c>
      <c r="B902" s="165" t="str">
        <f>Roster!$B$1</f>
        <v>Upton</v>
      </c>
      <c r="C902" s="165">
        <f t="shared" ca="1" si="342"/>
        <v>0</v>
      </c>
      <c r="D902" s="175">
        <f t="shared" ca="1" si="343"/>
        <v>0</v>
      </c>
      <c r="E902" s="165">
        <f t="shared" ca="1" si="325"/>
        <v>0</v>
      </c>
      <c r="F902" s="165">
        <f t="shared" ca="1" si="326"/>
        <v>0</v>
      </c>
      <c r="G902" s="165">
        <f t="shared" ca="1" si="327"/>
        <v>0</v>
      </c>
      <c r="H902" s="165">
        <f t="shared" ca="1" si="328"/>
        <v>0</v>
      </c>
      <c r="I902" s="165">
        <f t="shared" ca="1" si="329"/>
        <v>0</v>
      </c>
      <c r="J902" s="165">
        <f t="shared" ca="1" si="330"/>
        <v>0</v>
      </c>
      <c r="K902" s="165">
        <f t="shared" ca="1" si="331"/>
        <v>0</v>
      </c>
      <c r="L902" s="165">
        <f t="shared" ca="1" si="332"/>
        <v>0</v>
      </c>
      <c r="M902" s="165">
        <f t="shared" ca="1" si="333"/>
        <v>0</v>
      </c>
      <c r="N902" s="165">
        <f t="shared" ca="1" si="334"/>
        <v>0</v>
      </c>
      <c r="O902" s="165">
        <f t="shared" ca="1" si="335"/>
        <v>0</v>
      </c>
      <c r="P902" s="165">
        <f t="shared" ca="1" si="336"/>
        <v>0</v>
      </c>
      <c r="Q902" s="165">
        <f t="shared" ca="1" si="337"/>
        <v>0</v>
      </c>
      <c r="R902" s="165">
        <f t="shared" ca="1" si="338"/>
        <v>0</v>
      </c>
      <c r="S902" s="165" t="str">
        <f t="shared" ca="1" si="339"/>
        <v/>
      </c>
      <c r="T902" s="168">
        <f t="shared" ca="1" si="344"/>
        <v>0</v>
      </c>
      <c r="U902" s="168">
        <f t="shared" ca="1" si="345"/>
        <v>0</v>
      </c>
      <c r="V902" s="168">
        <f t="shared" ca="1" si="346"/>
        <v>0</v>
      </c>
      <c r="W902" s="168">
        <f t="shared" ca="1" si="347"/>
        <v>0</v>
      </c>
      <c r="X902" s="165">
        <f t="shared" si="340"/>
        <v>38</v>
      </c>
      <c r="Y902" s="165" t="str">
        <f t="shared" ca="1" si="348"/>
        <v>Brayden Bruce, 22 - 0 1/0/1900</v>
      </c>
      <c r="Z902" s="165" t="str">
        <f t="shared" ca="1" si="349"/>
        <v/>
      </c>
      <c r="AA902" s="225" t="str">
        <f>Season_Summary!$P$1</f>
        <v>2A BB</v>
      </c>
    </row>
    <row r="903" spans="1:27" x14ac:dyDescent="0.2">
      <c r="A903" s="165" t="str">
        <f t="shared" ca="1" si="341"/>
        <v>Jo Bishop, 30</v>
      </c>
      <c r="B903" s="165" t="str">
        <f>Roster!$B$1</f>
        <v>Upton</v>
      </c>
      <c r="C903" s="165">
        <f t="shared" ca="1" si="342"/>
        <v>0</v>
      </c>
      <c r="D903" s="175">
        <f t="shared" ca="1" si="343"/>
        <v>0</v>
      </c>
      <c r="E903" s="165">
        <f t="shared" ref="E903:E943" ca="1" si="350">INDIRECT("'game1 ("&amp;$X903&amp;")'!"&amp;ADDRESS(ROW(A$7)+MOD(ROW(A903)-7,24),COLUMN(C903)))</f>
        <v>0</v>
      </c>
      <c r="F903" s="165">
        <f t="shared" ref="F903:F943" ca="1" si="351">INDIRECT("'game1 ("&amp;$X903&amp;")'!"&amp;ADDRESS(ROW(B$7)+MOD(ROW(B903)-7,24),COLUMN(D903)))</f>
        <v>0</v>
      </c>
      <c r="G903" s="165">
        <f t="shared" ref="G903:G943" ca="1" si="352">INDIRECT("'game1 ("&amp;$X903&amp;")'!"&amp;ADDRESS(ROW(C$7)+MOD(ROW(C903)-7,24),COLUMN(E903)))</f>
        <v>0</v>
      </c>
      <c r="H903" s="165">
        <f t="shared" ref="H903:H943" ca="1" si="353">INDIRECT("'game1 ("&amp;$X903&amp;")'!"&amp;ADDRESS(ROW(D$7)+MOD(ROW(D903)-7,24),COLUMN(F903)))</f>
        <v>0</v>
      </c>
      <c r="I903" s="165">
        <f t="shared" ref="I903:I943" ca="1" si="354">INDIRECT("'game1 ("&amp;$X903&amp;")'!"&amp;ADDRESS(ROW(E$7)+MOD(ROW(E903)-7,24),COLUMN(G903)))</f>
        <v>0</v>
      </c>
      <c r="J903" s="165">
        <f t="shared" ref="J903:J943" ca="1" si="355">INDIRECT("'game1 ("&amp;$X903&amp;")'!"&amp;ADDRESS(ROW(F$7)+MOD(ROW(F903)-7,24),COLUMN(H903)))</f>
        <v>0</v>
      </c>
      <c r="K903" s="165">
        <f t="shared" ref="K903:K943" ca="1" si="356">INDIRECT("'game1 ("&amp;$X903&amp;")'!"&amp;ADDRESS(ROW(G$7)+MOD(ROW(G903)-7,24),COLUMN(I903)))</f>
        <v>0</v>
      </c>
      <c r="L903" s="165">
        <f t="shared" ref="L903:L943" ca="1" si="357">INDIRECT("'game1 ("&amp;$X903&amp;")'!"&amp;ADDRESS(ROW(H$7)+MOD(ROW(H903)-7,24),COLUMN(J903)))</f>
        <v>0</v>
      </c>
      <c r="M903" s="165">
        <f t="shared" ref="M903:M943" ca="1" si="358">INDIRECT("'game1 ("&amp;$X903&amp;")'!"&amp;ADDRESS(ROW(I$7)+MOD(ROW(I903)-7,24),COLUMN(K903)))</f>
        <v>0</v>
      </c>
      <c r="N903" s="165">
        <f t="shared" ref="N903:N943" ca="1" si="359">INDIRECT("'game1 ("&amp;$X903&amp;")'!"&amp;ADDRESS(ROW(J$7)+MOD(ROW(J903)-7,24),COLUMN(L903)))</f>
        <v>0</v>
      </c>
      <c r="O903" s="165">
        <f t="shared" ref="O903:O943" ca="1" si="360">INDIRECT("'game1 ("&amp;$X903&amp;")'!"&amp;ADDRESS(ROW(K$7)+MOD(ROW(K903)-7,24),COLUMN(M903)))</f>
        <v>0</v>
      </c>
      <c r="P903" s="165">
        <f t="shared" ref="P903:P943" ca="1" si="361">INDIRECT("'game1 ("&amp;$X903&amp;")'!"&amp;ADDRESS(ROW(L$7)+MOD(ROW(L903)-7,24),COLUMN(N903)))</f>
        <v>0</v>
      </c>
      <c r="Q903" s="165">
        <f t="shared" ref="Q903:Q943" ca="1" si="362">INDIRECT("'game1 ("&amp;$X903&amp;")'!"&amp;ADDRESS(ROW(M$7)+MOD(ROW(M903)-7,24),COLUMN(O903)))</f>
        <v>0</v>
      </c>
      <c r="R903" s="165">
        <f t="shared" ref="R903:R943" ca="1" si="363">INDIRECT("'game1 ("&amp;$X903&amp;")'!"&amp;ADDRESS(ROW(N$7)+MOD(ROW(N903)-7,24),COLUMN(P903)))</f>
        <v>0</v>
      </c>
      <c r="S903" s="165" t="str">
        <f t="shared" ref="S903:S943" ca="1" si="364">INDIRECT("'game1 ("&amp;$X903&amp;")'!"&amp;ADDRESS(ROW(O$7)+MOD(ROW(O903)-7,24),COLUMN(Q903)))</f>
        <v/>
      </c>
      <c r="T903" s="168">
        <f t="shared" ca="1" si="344"/>
        <v>0</v>
      </c>
      <c r="U903" s="168">
        <f t="shared" ca="1" si="345"/>
        <v>0</v>
      </c>
      <c r="V903" s="168">
        <f t="shared" ca="1" si="346"/>
        <v>0</v>
      </c>
      <c r="W903" s="168">
        <f t="shared" ca="1" si="347"/>
        <v>0</v>
      </c>
      <c r="X903" s="165">
        <f t="shared" si="340"/>
        <v>38</v>
      </c>
      <c r="Y903" s="165" t="str">
        <f t="shared" ca="1" si="348"/>
        <v>Jo Bishop, 30 - 0 1/0/1900</v>
      </c>
      <c r="Z903" s="165" t="str">
        <f t="shared" ca="1" si="349"/>
        <v/>
      </c>
      <c r="AA903" s="225" t="str">
        <f>Season_Summary!$P$1</f>
        <v>2A BB</v>
      </c>
    </row>
    <row r="904" spans="1:27" x14ac:dyDescent="0.2">
      <c r="A904" s="165" t="str">
        <f t="shared" ref="A904:A966" ca="1" si="365">CONCATENATE(INDIRECT("Roster!B"&amp;ROW(A$7)+MOD(ROW(A904)-7,24)),", ",INDIRECT("Roster!a"&amp;ROW(A$7)+MOD(ROW(A904)-7,24)))</f>
        <v>Nolan Turner, 33</v>
      </c>
      <c r="B904" s="165" t="str">
        <f>Roster!$B$1</f>
        <v>Upton</v>
      </c>
      <c r="C904" s="165">
        <f t="shared" ref="C904:C966" ca="1" si="366">INDIRECT("'game1 ("&amp;$X904&amp;")'!$C$2")</f>
        <v>0</v>
      </c>
      <c r="D904" s="175">
        <f t="shared" ref="D904:D966" ca="1" si="367">INDIRECT("'game1 ("&amp;$X904&amp;")'!$k$2")</f>
        <v>0</v>
      </c>
      <c r="E904" s="165">
        <f t="shared" ca="1" si="350"/>
        <v>0</v>
      </c>
      <c r="F904" s="165">
        <f t="shared" ca="1" si="351"/>
        <v>0</v>
      </c>
      <c r="G904" s="165">
        <f t="shared" ca="1" si="352"/>
        <v>0</v>
      </c>
      <c r="H904" s="165">
        <f t="shared" ca="1" si="353"/>
        <v>0</v>
      </c>
      <c r="I904" s="165">
        <f t="shared" ca="1" si="354"/>
        <v>0</v>
      </c>
      <c r="J904" s="165">
        <f t="shared" ca="1" si="355"/>
        <v>0</v>
      </c>
      <c r="K904" s="165">
        <f t="shared" ca="1" si="356"/>
        <v>0</v>
      </c>
      <c r="L904" s="165">
        <f t="shared" ca="1" si="357"/>
        <v>0</v>
      </c>
      <c r="M904" s="165">
        <f t="shared" ca="1" si="358"/>
        <v>0</v>
      </c>
      <c r="N904" s="165">
        <f t="shared" ca="1" si="359"/>
        <v>0</v>
      </c>
      <c r="O904" s="165">
        <f t="shared" ca="1" si="360"/>
        <v>0</v>
      </c>
      <c r="P904" s="165">
        <f t="shared" ca="1" si="361"/>
        <v>0</v>
      </c>
      <c r="Q904" s="165">
        <f t="shared" ca="1" si="362"/>
        <v>0</v>
      </c>
      <c r="R904" s="165">
        <f t="shared" ca="1" si="363"/>
        <v>0</v>
      </c>
      <c r="S904" s="165" t="str">
        <f t="shared" ca="1" si="364"/>
        <v/>
      </c>
      <c r="T904" s="168">
        <f t="shared" ref="T904:T943" ca="1" si="368">IF(G904&lt;$D$2,0,INDIRECT("'game1 ("&amp;$X904&amp;")'!"&amp;ADDRESS(ROW(M$7)+MOD(ROW(M904)-7,24),COLUMN(R904))))</f>
        <v>0</v>
      </c>
      <c r="U904" s="168">
        <f t="shared" ref="U904:U943" ca="1" si="369">IF(I904&lt;$D$2,0,INDIRECT("'game1 ("&amp;$X904&amp;")'!"&amp;ADDRESS(ROW(N$7)+MOD(ROW(N904)-7,24),COLUMN(S904))))</f>
        <v>0</v>
      </c>
      <c r="V904" s="168">
        <f t="shared" ref="V904:V943" ca="1" si="370">IF(K904&lt;$D$2,0,INDIRECT("'game1 ("&amp;$X904&amp;")'!"&amp;ADDRESS(ROW(O$7)+MOD(ROW(O904)-7,24),COLUMN(T904))))</f>
        <v>0</v>
      </c>
      <c r="W904" s="168">
        <f t="shared" ref="W904:W943" ca="1" si="371">IF(G904+I904&lt;$D$2,0,INDIRECT("'game1 ("&amp;$X904&amp;")'!"&amp;ADDRESS(ROW(O$7)+MOD(ROW(O904)-7,24),COLUMN(U904))))</f>
        <v>0</v>
      </c>
      <c r="X904" s="165">
        <f t="shared" ref="X904:X943" si="372">INT((ROW(A904)-7)/24)+1</f>
        <v>38</v>
      </c>
      <c r="Y904" s="165" t="str">
        <f t="shared" ref="Y904:Y943" ca="1" si="373">CONCATENATE(A904," - ",C904," ",MONTH(D904),"/",DAY(D904),"/",YEAR(D904))</f>
        <v>Nolan Turner, 33 - 0 1/0/1900</v>
      </c>
      <c r="Z904" s="165" t="str">
        <f t="shared" ref="Z904:Z966" ca="1" si="374">IFERROR(INDIRECT("'game1 ("&amp;$X904&amp;")'!$a$2"),"")</f>
        <v/>
      </c>
      <c r="AA904" s="225" t="str">
        <f>Season_Summary!$P$1</f>
        <v>2A BB</v>
      </c>
    </row>
    <row r="905" spans="1:27" x14ac:dyDescent="0.2">
      <c r="A905" s="165" t="str">
        <f t="shared" ca="1" si="365"/>
        <v>Robert Crawford, 32</v>
      </c>
      <c r="B905" s="165" t="str">
        <f>Roster!$B$1</f>
        <v>Upton</v>
      </c>
      <c r="C905" s="165">
        <f t="shared" ca="1" si="366"/>
        <v>0</v>
      </c>
      <c r="D905" s="175">
        <f t="shared" ca="1" si="367"/>
        <v>0</v>
      </c>
      <c r="E905" s="165">
        <f t="shared" ca="1" si="350"/>
        <v>0</v>
      </c>
      <c r="F905" s="165">
        <f t="shared" ca="1" si="351"/>
        <v>0</v>
      </c>
      <c r="G905" s="165">
        <f t="shared" ca="1" si="352"/>
        <v>0</v>
      </c>
      <c r="H905" s="165">
        <f t="shared" ca="1" si="353"/>
        <v>0</v>
      </c>
      <c r="I905" s="165">
        <f t="shared" ca="1" si="354"/>
        <v>0</v>
      </c>
      <c r="J905" s="165">
        <f t="shared" ca="1" si="355"/>
        <v>0</v>
      </c>
      <c r="K905" s="165">
        <f t="shared" ca="1" si="356"/>
        <v>0</v>
      </c>
      <c r="L905" s="165">
        <f t="shared" ca="1" si="357"/>
        <v>0</v>
      </c>
      <c r="M905" s="165">
        <f t="shared" ca="1" si="358"/>
        <v>0</v>
      </c>
      <c r="N905" s="165">
        <f t="shared" ca="1" si="359"/>
        <v>0</v>
      </c>
      <c r="O905" s="165">
        <f t="shared" ca="1" si="360"/>
        <v>0</v>
      </c>
      <c r="P905" s="165">
        <f t="shared" ca="1" si="361"/>
        <v>0</v>
      </c>
      <c r="Q905" s="165">
        <f t="shared" ca="1" si="362"/>
        <v>0</v>
      </c>
      <c r="R905" s="165">
        <f t="shared" ca="1" si="363"/>
        <v>0</v>
      </c>
      <c r="S905" s="165" t="str">
        <f t="shared" ca="1" si="364"/>
        <v/>
      </c>
      <c r="T905" s="168">
        <f t="shared" ca="1" si="368"/>
        <v>0</v>
      </c>
      <c r="U905" s="168">
        <f t="shared" ca="1" si="369"/>
        <v>0</v>
      </c>
      <c r="V905" s="168">
        <f t="shared" ca="1" si="370"/>
        <v>0</v>
      </c>
      <c r="W905" s="168">
        <f t="shared" ca="1" si="371"/>
        <v>0</v>
      </c>
      <c r="X905" s="165">
        <f t="shared" si="372"/>
        <v>38</v>
      </c>
      <c r="Y905" s="165" t="str">
        <f t="shared" ca="1" si="373"/>
        <v>Robert Crawford, 32 - 0 1/0/1900</v>
      </c>
      <c r="Z905" s="165" t="str">
        <f t="shared" ca="1" si="374"/>
        <v/>
      </c>
      <c r="AA905" s="225" t="str">
        <f>Season_Summary!$P$1</f>
        <v>2A BB</v>
      </c>
    </row>
    <row r="906" spans="1:27" x14ac:dyDescent="0.2">
      <c r="A906" s="165" t="str">
        <f t="shared" ca="1" si="365"/>
        <v>Jace Bruce, 40</v>
      </c>
      <c r="B906" s="165" t="str">
        <f>Roster!$B$1</f>
        <v>Upton</v>
      </c>
      <c r="C906" s="165">
        <f t="shared" ca="1" si="366"/>
        <v>0</v>
      </c>
      <c r="D906" s="175">
        <f t="shared" ca="1" si="367"/>
        <v>0</v>
      </c>
      <c r="E906" s="165">
        <f t="shared" ca="1" si="350"/>
        <v>0</v>
      </c>
      <c r="F906" s="165">
        <f t="shared" ca="1" si="351"/>
        <v>0</v>
      </c>
      <c r="G906" s="165">
        <f t="shared" ca="1" si="352"/>
        <v>0</v>
      </c>
      <c r="H906" s="165">
        <f t="shared" ca="1" si="353"/>
        <v>0</v>
      </c>
      <c r="I906" s="165">
        <f t="shared" ca="1" si="354"/>
        <v>0</v>
      </c>
      <c r="J906" s="165">
        <f t="shared" ca="1" si="355"/>
        <v>0</v>
      </c>
      <c r="K906" s="165">
        <f t="shared" ca="1" si="356"/>
        <v>0</v>
      </c>
      <c r="L906" s="165">
        <f t="shared" ca="1" si="357"/>
        <v>0</v>
      </c>
      <c r="M906" s="165">
        <f t="shared" ca="1" si="358"/>
        <v>0</v>
      </c>
      <c r="N906" s="165">
        <f t="shared" ca="1" si="359"/>
        <v>0</v>
      </c>
      <c r="O906" s="165">
        <f t="shared" ca="1" si="360"/>
        <v>0</v>
      </c>
      <c r="P906" s="165">
        <f t="shared" ca="1" si="361"/>
        <v>0</v>
      </c>
      <c r="Q906" s="165">
        <f t="shared" ca="1" si="362"/>
        <v>0</v>
      </c>
      <c r="R906" s="165">
        <f t="shared" ca="1" si="363"/>
        <v>0</v>
      </c>
      <c r="S906" s="165" t="str">
        <f t="shared" ca="1" si="364"/>
        <v/>
      </c>
      <c r="T906" s="168">
        <f t="shared" ca="1" si="368"/>
        <v>0</v>
      </c>
      <c r="U906" s="168">
        <f t="shared" ca="1" si="369"/>
        <v>0</v>
      </c>
      <c r="V906" s="168">
        <f t="shared" ca="1" si="370"/>
        <v>0</v>
      </c>
      <c r="W906" s="168">
        <f t="shared" ca="1" si="371"/>
        <v>0</v>
      </c>
      <c r="X906" s="165">
        <f t="shared" si="372"/>
        <v>38</v>
      </c>
      <c r="Y906" s="165" t="str">
        <f t="shared" ca="1" si="373"/>
        <v>Jace Bruce, 40 - 0 1/0/1900</v>
      </c>
      <c r="Z906" s="165" t="str">
        <f t="shared" ca="1" si="374"/>
        <v/>
      </c>
      <c r="AA906" s="225" t="str">
        <f>Season_Summary!$P$1</f>
        <v>2A BB</v>
      </c>
    </row>
    <row r="907" spans="1:27" x14ac:dyDescent="0.2">
      <c r="A907" s="165" t="str">
        <f t="shared" ca="1" si="365"/>
        <v>Ethan Mills, 2</v>
      </c>
      <c r="B907" s="165" t="str">
        <f>Roster!$B$1</f>
        <v>Upton</v>
      </c>
      <c r="C907" s="165">
        <f t="shared" ca="1" si="366"/>
        <v>0</v>
      </c>
      <c r="D907" s="175">
        <f t="shared" ca="1" si="367"/>
        <v>0</v>
      </c>
      <c r="E907" s="165">
        <f t="shared" ca="1" si="350"/>
        <v>0</v>
      </c>
      <c r="F907" s="165">
        <f t="shared" ca="1" si="351"/>
        <v>0</v>
      </c>
      <c r="G907" s="165">
        <f t="shared" ca="1" si="352"/>
        <v>0</v>
      </c>
      <c r="H907" s="165">
        <f t="shared" ca="1" si="353"/>
        <v>0</v>
      </c>
      <c r="I907" s="165">
        <f t="shared" ca="1" si="354"/>
        <v>0</v>
      </c>
      <c r="J907" s="165">
        <f t="shared" ca="1" si="355"/>
        <v>0</v>
      </c>
      <c r="K907" s="165">
        <f t="shared" ca="1" si="356"/>
        <v>0</v>
      </c>
      <c r="L907" s="165">
        <f t="shared" ca="1" si="357"/>
        <v>0</v>
      </c>
      <c r="M907" s="165">
        <f t="shared" ca="1" si="358"/>
        <v>0</v>
      </c>
      <c r="N907" s="165">
        <f t="shared" ca="1" si="359"/>
        <v>0</v>
      </c>
      <c r="O907" s="165">
        <f t="shared" ca="1" si="360"/>
        <v>0</v>
      </c>
      <c r="P907" s="165">
        <f t="shared" ca="1" si="361"/>
        <v>0</v>
      </c>
      <c r="Q907" s="165">
        <f t="shared" ca="1" si="362"/>
        <v>0</v>
      </c>
      <c r="R907" s="165">
        <f t="shared" ca="1" si="363"/>
        <v>0</v>
      </c>
      <c r="S907" s="165" t="str">
        <f t="shared" ca="1" si="364"/>
        <v/>
      </c>
      <c r="T907" s="168">
        <f t="shared" ca="1" si="368"/>
        <v>0</v>
      </c>
      <c r="U907" s="168">
        <f t="shared" ca="1" si="369"/>
        <v>0</v>
      </c>
      <c r="V907" s="168">
        <f t="shared" ca="1" si="370"/>
        <v>0</v>
      </c>
      <c r="W907" s="168">
        <f t="shared" ca="1" si="371"/>
        <v>0</v>
      </c>
      <c r="X907" s="165">
        <f t="shared" si="372"/>
        <v>38</v>
      </c>
      <c r="Y907" s="165" t="str">
        <f t="shared" ca="1" si="373"/>
        <v>Ethan Mills, 2 - 0 1/0/1900</v>
      </c>
      <c r="Z907" s="165" t="str">
        <f t="shared" ca="1" si="374"/>
        <v/>
      </c>
      <c r="AA907" s="225" t="str">
        <f>Season_Summary!$P$1</f>
        <v>2A BB</v>
      </c>
    </row>
    <row r="908" spans="1:27" x14ac:dyDescent="0.2">
      <c r="A908" s="165" t="str">
        <f t="shared" ca="1" si="365"/>
        <v>Bridger Alishouse, 2</v>
      </c>
      <c r="B908" s="165" t="str">
        <f>Roster!$B$1</f>
        <v>Upton</v>
      </c>
      <c r="C908" s="165">
        <f t="shared" ca="1" si="366"/>
        <v>0</v>
      </c>
      <c r="D908" s="175">
        <f t="shared" ca="1" si="367"/>
        <v>0</v>
      </c>
      <c r="E908" s="165">
        <f t="shared" ca="1" si="350"/>
        <v>0</v>
      </c>
      <c r="F908" s="165">
        <f t="shared" ca="1" si="351"/>
        <v>0</v>
      </c>
      <c r="G908" s="165">
        <f t="shared" ca="1" si="352"/>
        <v>0</v>
      </c>
      <c r="H908" s="165">
        <f t="shared" ca="1" si="353"/>
        <v>0</v>
      </c>
      <c r="I908" s="165">
        <f t="shared" ca="1" si="354"/>
        <v>0</v>
      </c>
      <c r="J908" s="165">
        <f t="shared" ca="1" si="355"/>
        <v>0</v>
      </c>
      <c r="K908" s="165">
        <f t="shared" ca="1" si="356"/>
        <v>0</v>
      </c>
      <c r="L908" s="165">
        <f t="shared" ca="1" si="357"/>
        <v>0</v>
      </c>
      <c r="M908" s="165">
        <f t="shared" ca="1" si="358"/>
        <v>0</v>
      </c>
      <c r="N908" s="165">
        <f t="shared" ca="1" si="359"/>
        <v>0</v>
      </c>
      <c r="O908" s="165">
        <f t="shared" ca="1" si="360"/>
        <v>0</v>
      </c>
      <c r="P908" s="165">
        <f t="shared" ca="1" si="361"/>
        <v>0</v>
      </c>
      <c r="Q908" s="165">
        <f t="shared" ca="1" si="362"/>
        <v>0</v>
      </c>
      <c r="R908" s="165">
        <f t="shared" ca="1" si="363"/>
        <v>0</v>
      </c>
      <c r="S908" s="165" t="str">
        <f t="shared" ca="1" si="364"/>
        <v/>
      </c>
      <c r="T908" s="168">
        <f t="shared" ca="1" si="368"/>
        <v>0</v>
      </c>
      <c r="U908" s="168">
        <f t="shared" ca="1" si="369"/>
        <v>0</v>
      </c>
      <c r="V908" s="168">
        <f t="shared" ca="1" si="370"/>
        <v>0</v>
      </c>
      <c r="W908" s="168">
        <f t="shared" ca="1" si="371"/>
        <v>0</v>
      </c>
      <c r="X908" s="165">
        <f t="shared" si="372"/>
        <v>38</v>
      </c>
      <c r="Y908" s="165" t="str">
        <f t="shared" ca="1" si="373"/>
        <v>Bridger Alishouse, 2 - 0 1/0/1900</v>
      </c>
      <c r="Z908" s="165" t="str">
        <f t="shared" ca="1" si="374"/>
        <v/>
      </c>
      <c r="AA908" s="225" t="str">
        <f>Season_Summary!$P$1</f>
        <v>2A BB</v>
      </c>
    </row>
    <row r="909" spans="1:27" x14ac:dyDescent="0.2">
      <c r="A909" s="165" t="str">
        <f t="shared" ca="1" si="365"/>
        <v>Landon Keever, 4</v>
      </c>
      <c r="B909" s="165" t="str">
        <f>Roster!$B$1</f>
        <v>Upton</v>
      </c>
      <c r="C909" s="165">
        <f t="shared" ca="1" si="366"/>
        <v>0</v>
      </c>
      <c r="D909" s="175">
        <f t="shared" ca="1" si="367"/>
        <v>0</v>
      </c>
      <c r="E909" s="165">
        <f t="shared" ca="1" si="350"/>
        <v>0</v>
      </c>
      <c r="F909" s="165">
        <f t="shared" ca="1" si="351"/>
        <v>0</v>
      </c>
      <c r="G909" s="165">
        <f t="shared" ca="1" si="352"/>
        <v>0</v>
      </c>
      <c r="H909" s="165">
        <f t="shared" ca="1" si="353"/>
        <v>0</v>
      </c>
      <c r="I909" s="165">
        <f t="shared" ca="1" si="354"/>
        <v>0</v>
      </c>
      <c r="J909" s="165">
        <f t="shared" ca="1" si="355"/>
        <v>0</v>
      </c>
      <c r="K909" s="165">
        <f t="shared" ca="1" si="356"/>
        <v>0</v>
      </c>
      <c r="L909" s="165">
        <f t="shared" ca="1" si="357"/>
        <v>0</v>
      </c>
      <c r="M909" s="165">
        <f t="shared" ca="1" si="358"/>
        <v>0</v>
      </c>
      <c r="N909" s="165">
        <f t="shared" ca="1" si="359"/>
        <v>0</v>
      </c>
      <c r="O909" s="165">
        <f t="shared" ca="1" si="360"/>
        <v>0</v>
      </c>
      <c r="P909" s="165">
        <f t="shared" ca="1" si="361"/>
        <v>0</v>
      </c>
      <c r="Q909" s="165">
        <f t="shared" ca="1" si="362"/>
        <v>0</v>
      </c>
      <c r="R909" s="165">
        <f t="shared" ca="1" si="363"/>
        <v>0</v>
      </c>
      <c r="S909" s="165" t="str">
        <f t="shared" ca="1" si="364"/>
        <v/>
      </c>
      <c r="T909" s="168">
        <f t="shared" ca="1" si="368"/>
        <v>0</v>
      </c>
      <c r="U909" s="168">
        <f t="shared" ca="1" si="369"/>
        <v>0</v>
      </c>
      <c r="V909" s="168">
        <f t="shared" ca="1" si="370"/>
        <v>0</v>
      </c>
      <c r="W909" s="168">
        <f t="shared" ca="1" si="371"/>
        <v>0</v>
      </c>
      <c r="X909" s="165">
        <f t="shared" si="372"/>
        <v>38</v>
      </c>
      <c r="Y909" s="165" t="str">
        <f t="shared" ca="1" si="373"/>
        <v>Landon Keever, 4 - 0 1/0/1900</v>
      </c>
      <c r="Z909" s="165" t="str">
        <f t="shared" ca="1" si="374"/>
        <v/>
      </c>
      <c r="AA909" s="225" t="str">
        <f>Season_Summary!$P$1</f>
        <v>2A BB</v>
      </c>
    </row>
    <row r="910" spans="1:27" x14ac:dyDescent="0.2">
      <c r="A910" s="165" t="str">
        <f t="shared" ca="1" si="365"/>
        <v>DJ Till, 4</v>
      </c>
      <c r="B910" s="165" t="str">
        <f>Roster!$B$1</f>
        <v>Upton</v>
      </c>
      <c r="C910" s="165">
        <f t="shared" ca="1" si="366"/>
        <v>0</v>
      </c>
      <c r="D910" s="175">
        <f t="shared" ca="1" si="367"/>
        <v>0</v>
      </c>
      <c r="E910" s="165">
        <f t="shared" ca="1" si="350"/>
        <v>0</v>
      </c>
      <c r="F910" s="165">
        <f t="shared" ca="1" si="351"/>
        <v>0</v>
      </c>
      <c r="G910" s="165">
        <f t="shared" ca="1" si="352"/>
        <v>0</v>
      </c>
      <c r="H910" s="165">
        <f t="shared" ca="1" si="353"/>
        <v>0</v>
      </c>
      <c r="I910" s="165">
        <f t="shared" ca="1" si="354"/>
        <v>0</v>
      </c>
      <c r="J910" s="165">
        <f t="shared" ca="1" si="355"/>
        <v>0</v>
      </c>
      <c r="K910" s="165">
        <f t="shared" ca="1" si="356"/>
        <v>0</v>
      </c>
      <c r="L910" s="165">
        <f t="shared" ca="1" si="357"/>
        <v>0</v>
      </c>
      <c r="M910" s="165">
        <f t="shared" ca="1" si="358"/>
        <v>0</v>
      </c>
      <c r="N910" s="165">
        <f t="shared" ca="1" si="359"/>
        <v>0</v>
      </c>
      <c r="O910" s="165">
        <f t="shared" ca="1" si="360"/>
        <v>0</v>
      </c>
      <c r="P910" s="165">
        <f t="shared" ca="1" si="361"/>
        <v>0</v>
      </c>
      <c r="Q910" s="165">
        <f t="shared" ca="1" si="362"/>
        <v>0</v>
      </c>
      <c r="R910" s="165">
        <f t="shared" ca="1" si="363"/>
        <v>0</v>
      </c>
      <c r="S910" s="165" t="str">
        <f t="shared" ca="1" si="364"/>
        <v/>
      </c>
      <c r="T910" s="168">
        <f t="shared" ca="1" si="368"/>
        <v>0</v>
      </c>
      <c r="U910" s="168">
        <f t="shared" ca="1" si="369"/>
        <v>0</v>
      </c>
      <c r="V910" s="168">
        <f t="shared" ca="1" si="370"/>
        <v>0</v>
      </c>
      <c r="W910" s="168">
        <f t="shared" ca="1" si="371"/>
        <v>0</v>
      </c>
      <c r="X910" s="165">
        <f t="shared" si="372"/>
        <v>38</v>
      </c>
      <c r="Y910" s="165" t="str">
        <f t="shared" ca="1" si="373"/>
        <v>DJ Till, 4 - 0 1/0/1900</v>
      </c>
      <c r="Z910" s="165" t="str">
        <f t="shared" ca="1" si="374"/>
        <v/>
      </c>
      <c r="AA910" s="225" t="str">
        <f>Season_Summary!$P$1</f>
        <v>2A BB</v>
      </c>
    </row>
    <row r="911" spans="1:27" x14ac:dyDescent="0.2">
      <c r="A911" s="165" t="str">
        <f t="shared" ca="1" si="365"/>
        <v xml:space="preserve">, </v>
      </c>
      <c r="B911" s="165" t="str">
        <f>Roster!$B$1</f>
        <v>Upton</v>
      </c>
      <c r="C911" s="165">
        <f t="shared" ca="1" si="366"/>
        <v>0</v>
      </c>
      <c r="D911" s="175">
        <f t="shared" ca="1" si="367"/>
        <v>0</v>
      </c>
      <c r="E911" s="165">
        <f t="shared" ca="1" si="350"/>
        <v>0</v>
      </c>
      <c r="F911" s="165">
        <f t="shared" ca="1" si="351"/>
        <v>0</v>
      </c>
      <c r="G911" s="165">
        <f t="shared" ca="1" si="352"/>
        <v>0</v>
      </c>
      <c r="H911" s="165">
        <f t="shared" ca="1" si="353"/>
        <v>0</v>
      </c>
      <c r="I911" s="165">
        <f t="shared" ca="1" si="354"/>
        <v>0</v>
      </c>
      <c r="J911" s="165">
        <f t="shared" ca="1" si="355"/>
        <v>0</v>
      </c>
      <c r="K911" s="165">
        <f t="shared" ca="1" si="356"/>
        <v>0</v>
      </c>
      <c r="L911" s="165">
        <f t="shared" ca="1" si="357"/>
        <v>0</v>
      </c>
      <c r="M911" s="165">
        <f t="shared" ca="1" si="358"/>
        <v>0</v>
      </c>
      <c r="N911" s="165">
        <f t="shared" ca="1" si="359"/>
        <v>0</v>
      </c>
      <c r="O911" s="165">
        <f t="shared" ca="1" si="360"/>
        <v>0</v>
      </c>
      <c r="P911" s="165">
        <f t="shared" ca="1" si="361"/>
        <v>0</v>
      </c>
      <c r="Q911" s="165">
        <f t="shared" ca="1" si="362"/>
        <v>0</v>
      </c>
      <c r="R911" s="165">
        <f t="shared" ca="1" si="363"/>
        <v>0</v>
      </c>
      <c r="S911" s="165" t="str">
        <f t="shared" ca="1" si="364"/>
        <v/>
      </c>
      <c r="T911" s="168">
        <f t="shared" ca="1" si="368"/>
        <v>0</v>
      </c>
      <c r="U911" s="168">
        <f t="shared" ca="1" si="369"/>
        <v>0</v>
      </c>
      <c r="V911" s="168">
        <f t="shared" ca="1" si="370"/>
        <v>0</v>
      </c>
      <c r="W911" s="168">
        <f t="shared" ca="1" si="371"/>
        <v>0</v>
      </c>
      <c r="X911" s="165">
        <f t="shared" si="372"/>
        <v>38</v>
      </c>
      <c r="Y911" s="165" t="str">
        <f t="shared" ca="1" si="373"/>
        <v>,  - 0 1/0/1900</v>
      </c>
      <c r="Z911" s="165" t="str">
        <f t="shared" ca="1" si="374"/>
        <v/>
      </c>
      <c r="AA911" s="225" t="str">
        <f>Season_Summary!$P$1</f>
        <v>2A BB</v>
      </c>
    </row>
    <row r="912" spans="1:27" x14ac:dyDescent="0.2">
      <c r="A912" s="165" t="str">
        <f t="shared" ca="1" si="365"/>
        <v xml:space="preserve">, </v>
      </c>
      <c r="B912" s="165" t="str">
        <f>Roster!$B$1</f>
        <v>Upton</v>
      </c>
      <c r="C912" s="165">
        <f t="shared" ca="1" si="366"/>
        <v>0</v>
      </c>
      <c r="D912" s="175">
        <f t="shared" ca="1" si="367"/>
        <v>0</v>
      </c>
      <c r="E912" s="165">
        <f t="shared" ca="1" si="350"/>
        <v>0</v>
      </c>
      <c r="F912" s="165">
        <f t="shared" ca="1" si="351"/>
        <v>0</v>
      </c>
      <c r="G912" s="165">
        <f t="shared" ca="1" si="352"/>
        <v>0</v>
      </c>
      <c r="H912" s="165">
        <f t="shared" ca="1" si="353"/>
        <v>0</v>
      </c>
      <c r="I912" s="165">
        <f t="shared" ca="1" si="354"/>
        <v>0</v>
      </c>
      <c r="J912" s="165">
        <f t="shared" ca="1" si="355"/>
        <v>0</v>
      </c>
      <c r="K912" s="165">
        <f t="shared" ca="1" si="356"/>
        <v>0</v>
      </c>
      <c r="L912" s="165">
        <f t="shared" ca="1" si="357"/>
        <v>0</v>
      </c>
      <c r="M912" s="165">
        <f t="shared" ca="1" si="358"/>
        <v>0</v>
      </c>
      <c r="N912" s="165">
        <f t="shared" ca="1" si="359"/>
        <v>0</v>
      </c>
      <c r="O912" s="165">
        <f t="shared" ca="1" si="360"/>
        <v>0</v>
      </c>
      <c r="P912" s="165">
        <f t="shared" ca="1" si="361"/>
        <v>0</v>
      </c>
      <c r="Q912" s="165">
        <f t="shared" ca="1" si="362"/>
        <v>0</v>
      </c>
      <c r="R912" s="165">
        <f t="shared" ca="1" si="363"/>
        <v>0</v>
      </c>
      <c r="S912" s="165" t="str">
        <f t="shared" ca="1" si="364"/>
        <v/>
      </c>
      <c r="T912" s="168">
        <f t="shared" ca="1" si="368"/>
        <v>0</v>
      </c>
      <c r="U912" s="168">
        <f t="shared" ca="1" si="369"/>
        <v>0</v>
      </c>
      <c r="V912" s="168">
        <f t="shared" ca="1" si="370"/>
        <v>0</v>
      </c>
      <c r="W912" s="168">
        <f t="shared" ca="1" si="371"/>
        <v>0</v>
      </c>
      <c r="X912" s="165">
        <f t="shared" si="372"/>
        <v>38</v>
      </c>
      <c r="Y912" s="165" t="str">
        <f t="shared" ca="1" si="373"/>
        <v>,  - 0 1/0/1900</v>
      </c>
      <c r="Z912" s="165" t="str">
        <f t="shared" ca="1" si="374"/>
        <v/>
      </c>
      <c r="AA912" s="225" t="str">
        <f>Season_Summary!$P$1</f>
        <v>2A BB</v>
      </c>
    </row>
    <row r="913" spans="1:27" x14ac:dyDescent="0.2">
      <c r="A913" s="165" t="str">
        <f t="shared" ca="1" si="365"/>
        <v xml:space="preserve">, </v>
      </c>
      <c r="B913" s="165" t="str">
        <f>Roster!$B$1</f>
        <v>Upton</v>
      </c>
      <c r="C913" s="165">
        <f t="shared" ca="1" si="366"/>
        <v>0</v>
      </c>
      <c r="D913" s="175">
        <f t="shared" ca="1" si="367"/>
        <v>0</v>
      </c>
      <c r="E913" s="165">
        <f t="shared" ca="1" si="350"/>
        <v>0</v>
      </c>
      <c r="F913" s="165">
        <f t="shared" ca="1" si="351"/>
        <v>0</v>
      </c>
      <c r="G913" s="165">
        <f t="shared" ca="1" si="352"/>
        <v>0</v>
      </c>
      <c r="H913" s="165">
        <f t="shared" ca="1" si="353"/>
        <v>0</v>
      </c>
      <c r="I913" s="165">
        <f t="shared" ca="1" si="354"/>
        <v>0</v>
      </c>
      <c r="J913" s="165">
        <f t="shared" ca="1" si="355"/>
        <v>0</v>
      </c>
      <c r="K913" s="165">
        <f t="shared" ca="1" si="356"/>
        <v>0</v>
      </c>
      <c r="L913" s="165">
        <f t="shared" ca="1" si="357"/>
        <v>0</v>
      </c>
      <c r="M913" s="165">
        <f t="shared" ca="1" si="358"/>
        <v>0</v>
      </c>
      <c r="N913" s="165">
        <f t="shared" ca="1" si="359"/>
        <v>0</v>
      </c>
      <c r="O913" s="165">
        <f t="shared" ca="1" si="360"/>
        <v>0</v>
      </c>
      <c r="P913" s="165">
        <f t="shared" ca="1" si="361"/>
        <v>0</v>
      </c>
      <c r="Q913" s="165">
        <f t="shared" ca="1" si="362"/>
        <v>0</v>
      </c>
      <c r="R913" s="165">
        <f t="shared" ca="1" si="363"/>
        <v>0</v>
      </c>
      <c r="S913" s="165" t="str">
        <f t="shared" ca="1" si="364"/>
        <v/>
      </c>
      <c r="T913" s="168">
        <f t="shared" ca="1" si="368"/>
        <v>0</v>
      </c>
      <c r="U913" s="168">
        <f t="shared" ca="1" si="369"/>
        <v>0</v>
      </c>
      <c r="V913" s="168">
        <f t="shared" ca="1" si="370"/>
        <v>0</v>
      </c>
      <c r="W913" s="168">
        <f t="shared" ca="1" si="371"/>
        <v>0</v>
      </c>
      <c r="X913" s="165">
        <f t="shared" si="372"/>
        <v>38</v>
      </c>
      <c r="Y913" s="165" t="str">
        <f t="shared" ca="1" si="373"/>
        <v>,  - 0 1/0/1900</v>
      </c>
      <c r="Z913" s="165" t="str">
        <f t="shared" ca="1" si="374"/>
        <v/>
      </c>
      <c r="AA913" s="225" t="str">
        <f>Season_Summary!$P$1</f>
        <v>2A BB</v>
      </c>
    </row>
    <row r="914" spans="1:27" x14ac:dyDescent="0.2">
      <c r="A914" s="165" t="str">
        <f t="shared" ca="1" si="365"/>
        <v xml:space="preserve">, </v>
      </c>
      <c r="B914" s="165" t="str">
        <f>Roster!$B$1</f>
        <v>Upton</v>
      </c>
      <c r="C914" s="165">
        <f t="shared" ca="1" si="366"/>
        <v>0</v>
      </c>
      <c r="D914" s="175">
        <f t="shared" ca="1" si="367"/>
        <v>0</v>
      </c>
      <c r="E914" s="165">
        <f t="shared" ca="1" si="350"/>
        <v>0</v>
      </c>
      <c r="F914" s="165">
        <f t="shared" ca="1" si="351"/>
        <v>0</v>
      </c>
      <c r="G914" s="165">
        <f t="shared" ca="1" si="352"/>
        <v>0</v>
      </c>
      <c r="H914" s="165">
        <f t="shared" ca="1" si="353"/>
        <v>0</v>
      </c>
      <c r="I914" s="165">
        <f t="shared" ca="1" si="354"/>
        <v>0</v>
      </c>
      <c r="J914" s="165">
        <f t="shared" ca="1" si="355"/>
        <v>0</v>
      </c>
      <c r="K914" s="165">
        <f t="shared" ca="1" si="356"/>
        <v>0</v>
      </c>
      <c r="L914" s="165">
        <f t="shared" ca="1" si="357"/>
        <v>0</v>
      </c>
      <c r="M914" s="165">
        <f t="shared" ca="1" si="358"/>
        <v>0</v>
      </c>
      <c r="N914" s="165">
        <f t="shared" ca="1" si="359"/>
        <v>0</v>
      </c>
      <c r="O914" s="165">
        <f t="shared" ca="1" si="360"/>
        <v>0</v>
      </c>
      <c r="P914" s="165">
        <f t="shared" ca="1" si="361"/>
        <v>0</v>
      </c>
      <c r="Q914" s="165">
        <f t="shared" ca="1" si="362"/>
        <v>0</v>
      </c>
      <c r="R914" s="165">
        <f t="shared" ca="1" si="363"/>
        <v>0</v>
      </c>
      <c r="S914" s="165" t="str">
        <f t="shared" ca="1" si="364"/>
        <v/>
      </c>
      <c r="T914" s="168">
        <f t="shared" ca="1" si="368"/>
        <v>0</v>
      </c>
      <c r="U914" s="168">
        <f t="shared" ca="1" si="369"/>
        <v>0</v>
      </c>
      <c r="V914" s="168">
        <f t="shared" ca="1" si="370"/>
        <v>0</v>
      </c>
      <c r="W914" s="168">
        <f t="shared" ca="1" si="371"/>
        <v>0</v>
      </c>
      <c r="X914" s="165">
        <f t="shared" si="372"/>
        <v>38</v>
      </c>
      <c r="Y914" s="165" t="str">
        <f t="shared" ca="1" si="373"/>
        <v>,  - 0 1/0/1900</v>
      </c>
      <c r="Z914" s="165" t="str">
        <f t="shared" ca="1" si="374"/>
        <v/>
      </c>
      <c r="AA914" s="225" t="str">
        <f>Season_Summary!$P$1</f>
        <v>2A BB</v>
      </c>
    </row>
    <row r="915" spans="1:27" x14ac:dyDescent="0.2">
      <c r="A915" s="165" t="str">
        <f t="shared" ca="1" si="365"/>
        <v xml:space="preserve">, </v>
      </c>
      <c r="B915" s="165" t="str">
        <f>Roster!$B$1</f>
        <v>Upton</v>
      </c>
      <c r="C915" s="165">
        <f t="shared" ca="1" si="366"/>
        <v>0</v>
      </c>
      <c r="D915" s="175">
        <f t="shared" ca="1" si="367"/>
        <v>0</v>
      </c>
      <c r="E915" s="165">
        <f t="shared" ca="1" si="350"/>
        <v>0</v>
      </c>
      <c r="F915" s="165">
        <f t="shared" ca="1" si="351"/>
        <v>0</v>
      </c>
      <c r="G915" s="165">
        <f t="shared" ca="1" si="352"/>
        <v>0</v>
      </c>
      <c r="H915" s="165">
        <f t="shared" ca="1" si="353"/>
        <v>0</v>
      </c>
      <c r="I915" s="165">
        <f t="shared" ca="1" si="354"/>
        <v>0</v>
      </c>
      <c r="J915" s="165">
        <f t="shared" ca="1" si="355"/>
        <v>0</v>
      </c>
      <c r="K915" s="165">
        <f t="shared" ca="1" si="356"/>
        <v>0</v>
      </c>
      <c r="L915" s="165">
        <f t="shared" ca="1" si="357"/>
        <v>0</v>
      </c>
      <c r="M915" s="165">
        <f t="shared" ca="1" si="358"/>
        <v>0</v>
      </c>
      <c r="N915" s="165">
        <f t="shared" ca="1" si="359"/>
        <v>0</v>
      </c>
      <c r="O915" s="165">
        <f t="shared" ca="1" si="360"/>
        <v>0</v>
      </c>
      <c r="P915" s="165">
        <f t="shared" ca="1" si="361"/>
        <v>0</v>
      </c>
      <c r="Q915" s="165">
        <f t="shared" ca="1" si="362"/>
        <v>0</v>
      </c>
      <c r="R915" s="165">
        <f t="shared" ca="1" si="363"/>
        <v>0</v>
      </c>
      <c r="S915" s="165" t="str">
        <f t="shared" ca="1" si="364"/>
        <v/>
      </c>
      <c r="T915" s="168">
        <f t="shared" ca="1" si="368"/>
        <v>0</v>
      </c>
      <c r="U915" s="168">
        <f t="shared" ca="1" si="369"/>
        <v>0</v>
      </c>
      <c r="V915" s="168">
        <f t="shared" ca="1" si="370"/>
        <v>0</v>
      </c>
      <c r="W915" s="168">
        <f t="shared" ca="1" si="371"/>
        <v>0</v>
      </c>
      <c r="X915" s="165">
        <f t="shared" si="372"/>
        <v>38</v>
      </c>
      <c r="Y915" s="165" t="str">
        <f t="shared" ca="1" si="373"/>
        <v>,  - 0 1/0/1900</v>
      </c>
      <c r="Z915" s="165" t="str">
        <f t="shared" ca="1" si="374"/>
        <v/>
      </c>
      <c r="AA915" s="225" t="str">
        <f>Season_Summary!$P$1</f>
        <v>2A BB</v>
      </c>
    </row>
    <row r="916" spans="1:27" x14ac:dyDescent="0.2">
      <c r="A916" s="165" t="str">
        <f t="shared" ca="1" si="365"/>
        <v xml:space="preserve">, </v>
      </c>
      <c r="B916" s="165" t="str">
        <f>Roster!$B$1</f>
        <v>Upton</v>
      </c>
      <c r="C916" s="165">
        <f t="shared" ca="1" si="366"/>
        <v>0</v>
      </c>
      <c r="D916" s="175">
        <f t="shared" ca="1" si="367"/>
        <v>0</v>
      </c>
      <c r="E916" s="165">
        <f t="shared" ca="1" si="350"/>
        <v>0</v>
      </c>
      <c r="F916" s="165">
        <f t="shared" ca="1" si="351"/>
        <v>0</v>
      </c>
      <c r="G916" s="165">
        <f t="shared" ca="1" si="352"/>
        <v>0</v>
      </c>
      <c r="H916" s="165">
        <f t="shared" ca="1" si="353"/>
        <v>0</v>
      </c>
      <c r="I916" s="165">
        <f t="shared" ca="1" si="354"/>
        <v>0</v>
      </c>
      <c r="J916" s="165">
        <f t="shared" ca="1" si="355"/>
        <v>0</v>
      </c>
      <c r="K916" s="165">
        <f t="shared" ca="1" si="356"/>
        <v>0</v>
      </c>
      <c r="L916" s="165">
        <f t="shared" ca="1" si="357"/>
        <v>0</v>
      </c>
      <c r="M916" s="165">
        <f t="shared" ca="1" si="358"/>
        <v>0</v>
      </c>
      <c r="N916" s="165">
        <f t="shared" ca="1" si="359"/>
        <v>0</v>
      </c>
      <c r="O916" s="165">
        <f t="shared" ca="1" si="360"/>
        <v>0</v>
      </c>
      <c r="P916" s="165">
        <f t="shared" ca="1" si="361"/>
        <v>0</v>
      </c>
      <c r="Q916" s="165">
        <f t="shared" ca="1" si="362"/>
        <v>0</v>
      </c>
      <c r="R916" s="165">
        <f t="shared" ca="1" si="363"/>
        <v>0</v>
      </c>
      <c r="S916" s="165" t="str">
        <f t="shared" ca="1" si="364"/>
        <v/>
      </c>
      <c r="T916" s="168">
        <f t="shared" ca="1" si="368"/>
        <v>0</v>
      </c>
      <c r="U916" s="168">
        <f t="shared" ca="1" si="369"/>
        <v>0</v>
      </c>
      <c r="V916" s="168">
        <f t="shared" ca="1" si="370"/>
        <v>0</v>
      </c>
      <c r="W916" s="168">
        <f t="shared" ca="1" si="371"/>
        <v>0</v>
      </c>
      <c r="X916" s="165">
        <f t="shared" si="372"/>
        <v>38</v>
      </c>
      <c r="Y916" s="165" t="str">
        <f t="shared" ca="1" si="373"/>
        <v>,  - 0 1/0/1900</v>
      </c>
      <c r="Z916" s="165" t="str">
        <f t="shared" ca="1" si="374"/>
        <v/>
      </c>
      <c r="AA916" s="225" t="str">
        <f>Season_Summary!$P$1</f>
        <v>2A BB</v>
      </c>
    </row>
    <row r="917" spans="1:27" x14ac:dyDescent="0.2">
      <c r="A917" s="165" t="str">
        <f t="shared" ca="1" si="365"/>
        <v xml:space="preserve">, </v>
      </c>
      <c r="B917" s="165" t="str">
        <f>Roster!$B$1</f>
        <v>Upton</v>
      </c>
      <c r="C917" s="165">
        <f t="shared" ca="1" si="366"/>
        <v>0</v>
      </c>
      <c r="D917" s="175">
        <f t="shared" ca="1" si="367"/>
        <v>0</v>
      </c>
      <c r="E917" s="165">
        <f t="shared" ca="1" si="350"/>
        <v>0</v>
      </c>
      <c r="F917" s="165">
        <f t="shared" ca="1" si="351"/>
        <v>0</v>
      </c>
      <c r="G917" s="165">
        <f t="shared" ca="1" si="352"/>
        <v>0</v>
      </c>
      <c r="H917" s="165">
        <f t="shared" ca="1" si="353"/>
        <v>0</v>
      </c>
      <c r="I917" s="165">
        <f t="shared" ca="1" si="354"/>
        <v>0</v>
      </c>
      <c r="J917" s="165">
        <f t="shared" ca="1" si="355"/>
        <v>0</v>
      </c>
      <c r="K917" s="165">
        <f t="shared" ca="1" si="356"/>
        <v>0</v>
      </c>
      <c r="L917" s="165">
        <f t="shared" ca="1" si="357"/>
        <v>0</v>
      </c>
      <c r="M917" s="165">
        <f t="shared" ca="1" si="358"/>
        <v>0</v>
      </c>
      <c r="N917" s="165">
        <f t="shared" ca="1" si="359"/>
        <v>0</v>
      </c>
      <c r="O917" s="165">
        <f t="shared" ca="1" si="360"/>
        <v>0</v>
      </c>
      <c r="P917" s="165">
        <f t="shared" ca="1" si="361"/>
        <v>0</v>
      </c>
      <c r="Q917" s="165">
        <f t="shared" ca="1" si="362"/>
        <v>0</v>
      </c>
      <c r="R917" s="165">
        <f t="shared" ca="1" si="363"/>
        <v>0</v>
      </c>
      <c r="S917" s="165" t="str">
        <f t="shared" ca="1" si="364"/>
        <v/>
      </c>
      <c r="T917" s="168">
        <f t="shared" ca="1" si="368"/>
        <v>0</v>
      </c>
      <c r="U917" s="168">
        <f t="shared" ca="1" si="369"/>
        <v>0</v>
      </c>
      <c r="V917" s="168">
        <f t="shared" ca="1" si="370"/>
        <v>0</v>
      </c>
      <c r="W917" s="168">
        <f t="shared" ca="1" si="371"/>
        <v>0</v>
      </c>
      <c r="X917" s="165">
        <f t="shared" si="372"/>
        <v>38</v>
      </c>
      <c r="Y917" s="165" t="str">
        <f t="shared" ca="1" si="373"/>
        <v>,  - 0 1/0/1900</v>
      </c>
      <c r="Z917" s="165" t="str">
        <f t="shared" ca="1" si="374"/>
        <v/>
      </c>
      <c r="AA917" s="225" t="str">
        <f>Season_Summary!$P$1</f>
        <v>2A BB</v>
      </c>
    </row>
    <row r="918" spans="1:27" x14ac:dyDescent="0.2">
      <c r="A918" s="165" t="str">
        <f t="shared" ca="1" si="365"/>
        <v xml:space="preserve">Team, </v>
      </c>
      <c r="B918" s="165" t="str">
        <f>Roster!$B$1</f>
        <v>Upton</v>
      </c>
      <c r="C918" s="165">
        <f t="shared" ca="1" si="366"/>
        <v>0</v>
      </c>
      <c r="D918" s="175">
        <f t="shared" ca="1" si="367"/>
        <v>0</v>
      </c>
      <c r="E918" s="165">
        <f t="shared" ca="1" si="350"/>
        <v>0</v>
      </c>
      <c r="F918" s="165">
        <f t="shared" ca="1" si="351"/>
        <v>0</v>
      </c>
      <c r="G918" s="165">
        <f t="shared" ca="1" si="352"/>
        <v>0</v>
      </c>
      <c r="H918" s="165">
        <f t="shared" ca="1" si="353"/>
        <v>0</v>
      </c>
      <c r="I918" s="165">
        <f t="shared" ca="1" si="354"/>
        <v>0</v>
      </c>
      <c r="J918" s="165">
        <f t="shared" ca="1" si="355"/>
        <v>0</v>
      </c>
      <c r="K918" s="165">
        <f t="shared" ca="1" si="356"/>
        <v>0</v>
      </c>
      <c r="L918" s="165">
        <f t="shared" ca="1" si="357"/>
        <v>0</v>
      </c>
      <c r="M918" s="165">
        <f t="shared" ca="1" si="358"/>
        <v>0</v>
      </c>
      <c r="N918" s="165">
        <f t="shared" ca="1" si="359"/>
        <v>0</v>
      </c>
      <c r="O918" s="165">
        <f t="shared" ca="1" si="360"/>
        <v>0</v>
      </c>
      <c r="P918" s="165">
        <f t="shared" ca="1" si="361"/>
        <v>0</v>
      </c>
      <c r="Q918" s="165">
        <f t="shared" ca="1" si="362"/>
        <v>0</v>
      </c>
      <c r="R918" s="165">
        <f t="shared" ca="1" si="363"/>
        <v>0</v>
      </c>
      <c r="S918" s="165" t="str">
        <f t="shared" ca="1" si="364"/>
        <v/>
      </c>
      <c r="T918" s="168">
        <f t="shared" ca="1" si="368"/>
        <v>0</v>
      </c>
      <c r="U918" s="168">
        <f t="shared" ca="1" si="369"/>
        <v>0</v>
      </c>
      <c r="V918" s="168">
        <f t="shared" ca="1" si="370"/>
        <v>0</v>
      </c>
      <c r="W918" s="168">
        <f t="shared" ca="1" si="371"/>
        <v>0</v>
      </c>
      <c r="X918" s="165">
        <f t="shared" si="372"/>
        <v>38</v>
      </c>
      <c r="Y918" s="165" t="str">
        <f t="shared" ca="1" si="373"/>
        <v>Team,  - 0 1/0/1900</v>
      </c>
      <c r="Z918" s="165" t="str">
        <f t="shared" ca="1" si="374"/>
        <v/>
      </c>
      <c r="AA918" s="225" t="str">
        <f>Season_Summary!$P$1</f>
        <v>2A BB</v>
      </c>
    </row>
    <row r="919" spans="1:27" x14ac:dyDescent="0.2">
      <c r="A919" s="165" t="str">
        <f t="shared" ca="1" si="365"/>
        <v>Payton Watt, 24</v>
      </c>
      <c r="B919" s="165" t="str">
        <f>Roster!$B$1</f>
        <v>Upton</v>
      </c>
      <c r="C919" s="165">
        <f t="shared" ca="1" si="366"/>
        <v>0</v>
      </c>
      <c r="D919" s="175">
        <f t="shared" ca="1" si="367"/>
        <v>0</v>
      </c>
      <c r="E919" s="165">
        <f t="shared" ca="1" si="350"/>
        <v>0</v>
      </c>
      <c r="F919" s="165">
        <f t="shared" ca="1" si="351"/>
        <v>0</v>
      </c>
      <c r="G919" s="165">
        <f t="shared" ca="1" si="352"/>
        <v>0</v>
      </c>
      <c r="H919" s="165">
        <f t="shared" ca="1" si="353"/>
        <v>0</v>
      </c>
      <c r="I919" s="165">
        <f t="shared" ca="1" si="354"/>
        <v>0</v>
      </c>
      <c r="J919" s="165">
        <f t="shared" ca="1" si="355"/>
        <v>0</v>
      </c>
      <c r="K919" s="165">
        <f t="shared" ca="1" si="356"/>
        <v>0</v>
      </c>
      <c r="L919" s="165">
        <f t="shared" ca="1" si="357"/>
        <v>0</v>
      </c>
      <c r="M919" s="165">
        <f t="shared" ca="1" si="358"/>
        <v>0</v>
      </c>
      <c r="N919" s="165">
        <f t="shared" ca="1" si="359"/>
        <v>0</v>
      </c>
      <c r="O919" s="165">
        <f t="shared" ca="1" si="360"/>
        <v>0</v>
      </c>
      <c r="P919" s="165">
        <f t="shared" ca="1" si="361"/>
        <v>0</v>
      </c>
      <c r="Q919" s="165">
        <f t="shared" ca="1" si="362"/>
        <v>0</v>
      </c>
      <c r="R919" s="165">
        <f t="shared" ca="1" si="363"/>
        <v>0</v>
      </c>
      <c r="S919" s="165" t="str">
        <f t="shared" ca="1" si="364"/>
        <v/>
      </c>
      <c r="T919" s="168">
        <f t="shared" ca="1" si="368"/>
        <v>0</v>
      </c>
      <c r="U919" s="168">
        <f t="shared" ca="1" si="369"/>
        <v>0</v>
      </c>
      <c r="V919" s="168">
        <f t="shared" ca="1" si="370"/>
        <v>0</v>
      </c>
      <c r="W919" s="168">
        <f t="shared" ca="1" si="371"/>
        <v>0</v>
      </c>
      <c r="X919" s="165">
        <f t="shared" si="372"/>
        <v>39</v>
      </c>
      <c r="Y919" s="165" t="str">
        <f t="shared" ca="1" si="373"/>
        <v>Payton Watt, 24 - 0 1/0/1900</v>
      </c>
      <c r="Z919" s="165" t="str">
        <f t="shared" ca="1" si="374"/>
        <v/>
      </c>
      <c r="AA919" s="225" t="str">
        <f>Season_Summary!$P$1</f>
        <v>2A BB</v>
      </c>
    </row>
    <row r="920" spans="1:27" x14ac:dyDescent="0.2">
      <c r="A920" s="165" t="str">
        <f t="shared" ca="1" si="365"/>
        <v>Dillon Barritt, 20</v>
      </c>
      <c r="B920" s="165" t="str">
        <f>Roster!$B$1</f>
        <v>Upton</v>
      </c>
      <c r="C920" s="165">
        <f t="shared" ca="1" si="366"/>
        <v>0</v>
      </c>
      <c r="D920" s="175">
        <f t="shared" ca="1" si="367"/>
        <v>0</v>
      </c>
      <c r="E920" s="165">
        <f t="shared" ca="1" si="350"/>
        <v>0</v>
      </c>
      <c r="F920" s="165">
        <f t="shared" ca="1" si="351"/>
        <v>0</v>
      </c>
      <c r="G920" s="165">
        <f t="shared" ca="1" si="352"/>
        <v>0</v>
      </c>
      <c r="H920" s="165">
        <f t="shared" ca="1" si="353"/>
        <v>0</v>
      </c>
      <c r="I920" s="165">
        <f t="shared" ca="1" si="354"/>
        <v>0</v>
      </c>
      <c r="J920" s="165">
        <f t="shared" ca="1" si="355"/>
        <v>0</v>
      </c>
      <c r="K920" s="165">
        <f t="shared" ca="1" si="356"/>
        <v>0</v>
      </c>
      <c r="L920" s="165">
        <f t="shared" ca="1" si="357"/>
        <v>0</v>
      </c>
      <c r="M920" s="165">
        <f t="shared" ca="1" si="358"/>
        <v>0</v>
      </c>
      <c r="N920" s="165">
        <f t="shared" ca="1" si="359"/>
        <v>0</v>
      </c>
      <c r="O920" s="165">
        <f t="shared" ca="1" si="360"/>
        <v>0</v>
      </c>
      <c r="P920" s="165">
        <f t="shared" ca="1" si="361"/>
        <v>0</v>
      </c>
      <c r="Q920" s="165">
        <f t="shared" ca="1" si="362"/>
        <v>0</v>
      </c>
      <c r="R920" s="165">
        <f t="shared" ca="1" si="363"/>
        <v>0</v>
      </c>
      <c r="S920" s="165" t="str">
        <f t="shared" ca="1" si="364"/>
        <v/>
      </c>
      <c r="T920" s="168">
        <f t="shared" ca="1" si="368"/>
        <v>0</v>
      </c>
      <c r="U920" s="168">
        <f t="shared" ca="1" si="369"/>
        <v>0</v>
      </c>
      <c r="V920" s="168">
        <f t="shared" ca="1" si="370"/>
        <v>0</v>
      </c>
      <c r="W920" s="168">
        <f t="shared" ca="1" si="371"/>
        <v>0</v>
      </c>
      <c r="X920" s="165">
        <f t="shared" si="372"/>
        <v>39</v>
      </c>
      <c r="Y920" s="165" t="str">
        <f t="shared" ca="1" si="373"/>
        <v>Dillon Barritt, 20 - 0 1/0/1900</v>
      </c>
      <c r="Z920" s="165" t="str">
        <f t="shared" ca="1" si="374"/>
        <v/>
      </c>
      <c r="AA920" s="225" t="str">
        <f>Season_Summary!$P$1</f>
        <v>2A BB</v>
      </c>
    </row>
    <row r="921" spans="1:27" x14ac:dyDescent="0.2">
      <c r="A921" s="165" t="str">
        <f t="shared" ca="1" si="365"/>
        <v>Dawson Butts, 14</v>
      </c>
      <c r="B921" s="165" t="str">
        <f>Roster!$B$1</f>
        <v>Upton</v>
      </c>
      <c r="C921" s="165">
        <f t="shared" ca="1" si="366"/>
        <v>0</v>
      </c>
      <c r="D921" s="175">
        <f t="shared" ca="1" si="367"/>
        <v>0</v>
      </c>
      <c r="E921" s="165">
        <f t="shared" ca="1" si="350"/>
        <v>0</v>
      </c>
      <c r="F921" s="165">
        <f t="shared" ca="1" si="351"/>
        <v>0</v>
      </c>
      <c r="G921" s="165">
        <f t="shared" ca="1" si="352"/>
        <v>0</v>
      </c>
      <c r="H921" s="165">
        <f t="shared" ca="1" si="353"/>
        <v>0</v>
      </c>
      <c r="I921" s="165">
        <f t="shared" ca="1" si="354"/>
        <v>0</v>
      </c>
      <c r="J921" s="165">
        <f t="shared" ca="1" si="355"/>
        <v>0</v>
      </c>
      <c r="K921" s="165">
        <f t="shared" ca="1" si="356"/>
        <v>0</v>
      </c>
      <c r="L921" s="165">
        <f t="shared" ca="1" si="357"/>
        <v>0</v>
      </c>
      <c r="M921" s="165">
        <f t="shared" ca="1" si="358"/>
        <v>0</v>
      </c>
      <c r="N921" s="165">
        <f t="shared" ca="1" si="359"/>
        <v>0</v>
      </c>
      <c r="O921" s="165">
        <f t="shared" ca="1" si="360"/>
        <v>0</v>
      </c>
      <c r="P921" s="165">
        <f t="shared" ca="1" si="361"/>
        <v>0</v>
      </c>
      <c r="Q921" s="165">
        <f t="shared" ca="1" si="362"/>
        <v>0</v>
      </c>
      <c r="R921" s="165">
        <f t="shared" ca="1" si="363"/>
        <v>0</v>
      </c>
      <c r="S921" s="165" t="str">
        <f t="shared" ca="1" si="364"/>
        <v/>
      </c>
      <c r="T921" s="168">
        <f t="shared" ca="1" si="368"/>
        <v>0</v>
      </c>
      <c r="U921" s="168">
        <f t="shared" ca="1" si="369"/>
        <v>0</v>
      </c>
      <c r="V921" s="168">
        <f t="shared" ca="1" si="370"/>
        <v>0</v>
      </c>
      <c r="W921" s="168">
        <f t="shared" ca="1" si="371"/>
        <v>0</v>
      </c>
      <c r="X921" s="165">
        <f t="shared" si="372"/>
        <v>39</v>
      </c>
      <c r="Y921" s="165" t="str">
        <f t="shared" ca="1" si="373"/>
        <v>Dawson Butts, 14 - 0 1/0/1900</v>
      </c>
      <c r="Z921" s="165" t="str">
        <f t="shared" ca="1" si="374"/>
        <v/>
      </c>
      <c r="AA921" s="225" t="str">
        <f>Season_Summary!$P$1</f>
        <v>2A BB</v>
      </c>
    </row>
    <row r="922" spans="1:27" x14ac:dyDescent="0.2">
      <c r="A922" s="165" t="str">
        <f t="shared" ca="1" si="365"/>
        <v>Jayden Caylor, 12</v>
      </c>
      <c r="B922" s="165" t="str">
        <f>Roster!$B$1</f>
        <v>Upton</v>
      </c>
      <c r="C922" s="165">
        <f t="shared" ca="1" si="366"/>
        <v>0</v>
      </c>
      <c r="D922" s="175">
        <f t="shared" ca="1" si="367"/>
        <v>0</v>
      </c>
      <c r="E922" s="165">
        <f t="shared" ca="1" si="350"/>
        <v>0</v>
      </c>
      <c r="F922" s="165">
        <f t="shared" ca="1" si="351"/>
        <v>0</v>
      </c>
      <c r="G922" s="165">
        <f t="shared" ca="1" si="352"/>
        <v>0</v>
      </c>
      <c r="H922" s="165">
        <f t="shared" ca="1" si="353"/>
        <v>0</v>
      </c>
      <c r="I922" s="165">
        <f t="shared" ca="1" si="354"/>
        <v>0</v>
      </c>
      <c r="J922" s="165">
        <f t="shared" ca="1" si="355"/>
        <v>0</v>
      </c>
      <c r="K922" s="165">
        <f t="shared" ca="1" si="356"/>
        <v>0</v>
      </c>
      <c r="L922" s="165">
        <f t="shared" ca="1" si="357"/>
        <v>0</v>
      </c>
      <c r="M922" s="165">
        <f t="shared" ca="1" si="358"/>
        <v>0</v>
      </c>
      <c r="N922" s="165">
        <f t="shared" ca="1" si="359"/>
        <v>0</v>
      </c>
      <c r="O922" s="165">
        <f t="shared" ca="1" si="360"/>
        <v>0</v>
      </c>
      <c r="P922" s="165">
        <f t="shared" ca="1" si="361"/>
        <v>0</v>
      </c>
      <c r="Q922" s="165">
        <f t="shared" ca="1" si="362"/>
        <v>0</v>
      </c>
      <c r="R922" s="165">
        <f t="shared" ca="1" si="363"/>
        <v>0</v>
      </c>
      <c r="S922" s="165" t="str">
        <f t="shared" ca="1" si="364"/>
        <v/>
      </c>
      <c r="T922" s="168">
        <f t="shared" ca="1" si="368"/>
        <v>0</v>
      </c>
      <c r="U922" s="168">
        <f t="shared" ca="1" si="369"/>
        <v>0</v>
      </c>
      <c r="V922" s="168">
        <f t="shared" ca="1" si="370"/>
        <v>0</v>
      </c>
      <c r="W922" s="168">
        <f t="shared" ca="1" si="371"/>
        <v>0</v>
      </c>
      <c r="X922" s="165">
        <f t="shared" si="372"/>
        <v>39</v>
      </c>
      <c r="Y922" s="165" t="str">
        <f t="shared" ca="1" si="373"/>
        <v>Jayden Caylor, 12 - 0 1/0/1900</v>
      </c>
      <c r="Z922" s="165" t="str">
        <f t="shared" ca="1" si="374"/>
        <v/>
      </c>
      <c r="AA922" s="225" t="str">
        <f>Season_Summary!$P$1</f>
        <v>2A BB</v>
      </c>
    </row>
    <row r="923" spans="1:27" x14ac:dyDescent="0.2">
      <c r="A923" s="165" t="str">
        <f t="shared" ca="1" si="365"/>
        <v>Clayton Louderback, 23</v>
      </c>
      <c r="B923" s="165" t="str">
        <f>Roster!$B$1</f>
        <v>Upton</v>
      </c>
      <c r="C923" s="165">
        <f t="shared" ca="1" si="366"/>
        <v>0</v>
      </c>
      <c r="D923" s="175">
        <f t="shared" ca="1" si="367"/>
        <v>0</v>
      </c>
      <c r="E923" s="165">
        <f t="shared" ca="1" si="350"/>
        <v>0</v>
      </c>
      <c r="F923" s="165">
        <f t="shared" ca="1" si="351"/>
        <v>0</v>
      </c>
      <c r="G923" s="165">
        <f t="shared" ca="1" si="352"/>
        <v>0</v>
      </c>
      <c r="H923" s="165">
        <f t="shared" ca="1" si="353"/>
        <v>0</v>
      </c>
      <c r="I923" s="165">
        <f t="shared" ca="1" si="354"/>
        <v>0</v>
      </c>
      <c r="J923" s="165">
        <f t="shared" ca="1" si="355"/>
        <v>0</v>
      </c>
      <c r="K923" s="165">
        <f t="shared" ca="1" si="356"/>
        <v>0</v>
      </c>
      <c r="L923" s="165">
        <f t="shared" ca="1" si="357"/>
        <v>0</v>
      </c>
      <c r="M923" s="165">
        <f t="shared" ca="1" si="358"/>
        <v>0</v>
      </c>
      <c r="N923" s="165">
        <f t="shared" ca="1" si="359"/>
        <v>0</v>
      </c>
      <c r="O923" s="165">
        <f t="shared" ca="1" si="360"/>
        <v>0</v>
      </c>
      <c r="P923" s="165">
        <f t="shared" ca="1" si="361"/>
        <v>0</v>
      </c>
      <c r="Q923" s="165">
        <f t="shared" ca="1" si="362"/>
        <v>0</v>
      </c>
      <c r="R923" s="165">
        <f t="shared" ca="1" si="363"/>
        <v>0</v>
      </c>
      <c r="S923" s="165" t="str">
        <f t="shared" ca="1" si="364"/>
        <v/>
      </c>
      <c r="T923" s="168">
        <f t="shared" ca="1" si="368"/>
        <v>0</v>
      </c>
      <c r="U923" s="168">
        <f t="shared" ca="1" si="369"/>
        <v>0</v>
      </c>
      <c r="V923" s="168">
        <f t="shared" ca="1" si="370"/>
        <v>0</v>
      </c>
      <c r="W923" s="168">
        <f t="shared" ca="1" si="371"/>
        <v>0</v>
      </c>
      <c r="X923" s="165">
        <f t="shared" si="372"/>
        <v>39</v>
      </c>
      <c r="Y923" s="165" t="str">
        <f t="shared" ca="1" si="373"/>
        <v>Clayton Louderback, 23 - 0 1/0/1900</v>
      </c>
      <c r="Z923" s="165" t="str">
        <f t="shared" ca="1" si="374"/>
        <v/>
      </c>
      <c r="AA923" s="225" t="str">
        <f>Season_Summary!$P$1</f>
        <v>2A BB</v>
      </c>
    </row>
    <row r="924" spans="1:27" x14ac:dyDescent="0.2">
      <c r="A924" s="165" t="str">
        <f t="shared" ca="1" si="365"/>
        <v>Jess Claycomb, 10</v>
      </c>
      <c r="B924" s="165" t="str">
        <f>Roster!$B$1</f>
        <v>Upton</v>
      </c>
      <c r="C924" s="165">
        <f t="shared" ca="1" si="366"/>
        <v>0</v>
      </c>
      <c r="D924" s="175">
        <f t="shared" ca="1" si="367"/>
        <v>0</v>
      </c>
      <c r="E924" s="165">
        <f t="shared" ca="1" si="350"/>
        <v>0</v>
      </c>
      <c r="F924" s="165">
        <f t="shared" ca="1" si="351"/>
        <v>0</v>
      </c>
      <c r="G924" s="165">
        <f t="shared" ca="1" si="352"/>
        <v>0</v>
      </c>
      <c r="H924" s="165">
        <f t="shared" ca="1" si="353"/>
        <v>0</v>
      </c>
      <c r="I924" s="165">
        <f t="shared" ca="1" si="354"/>
        <v>0</v>
      </c>
      <c r="J924" s="165">
        <f t="shared" ca="1" si="355"/>
        <v>0</v>
      </c>
      <c r="K924" s="165">
        <f t="shared" ca="1" si="356"/>
        <v>0</v>
      </c>
      <c r="L924" s="165">
        <f t="shared" ca="1" si="357"/>
        <v>0</v>
      </c>
      <c r="M924" s="165">
        <f t="shared" ca="1" si="358"/>
        <v>0</v>
      </c>
      <c r="N924" s="165">
        <f t="shared" ca="1" si="359"/>
        <v>0</v>
      </c>
      <c r="O924" s="165">
        <f t="shared" ca="1" si="360"/>
        <v>0</v>
      </c>
      <c r="P924" s="165">
        <f t="shared" ca="1" si="361"/>
        <v>0</v>
      </c>
      <c r="Q924" s="165">
        <f t="shared" ca="1" si="362"/>
        <v>0</v>
      </c>
      <c r="R924" s="165">
        <f t="shared" ca="1" si="363"/>
        <v>0</v>
      </c>
      <c r="S924" s="165" t="str">
        <f t="shared" ca="1" si="364"/>
        <v/>
      </c>
      <c r="T924" s="168">
        <f t="shared" ca="1" si="368"/>
        <v>0</v>
      </c>
      <c r="U924" s="168">
        <f t="shared" ca="1" si="369"/>
        <v>0</v>
      </c>
      <c r="V924" s="168">
        <f t="shared" ca="1" si="370"/>
        <v>0</v>
      </c>
      <c r="W924" s="168">
        <f t="shared" ca="1" si="371"/>
        <v>0</v>
      </c>
      <c r="X924" s="165">
        <f t="shared" si="372"/>
        <v>39</v>
      </c>
      <c r="Y924" s="165" t="str">
        <f t="shared" ca="1" si="373"/>
        <v>Jess Claycomb, 10 - 0 1/0/1900</v>
      </c>
      <c r="Z924" s="165" t="str">
        <f t="shared" ca="1" si="374"/>
        <v/>
      </c>
      <c r="AA924" s="225" t="str">
        <f>Season_Summary!$P$1</f>
        <v>2A BB</v>
      </c>
    </row>
    <row r="925" spans="1:27" x14ac:dyDescent="0.2">
      <c r="A925" s="165" t="str">
        <f t="shared" ca="1" si="365"/>
        <v>Maxx Cowger, 4</v>
      </c>
      <c r="B925" s="165" t="str">
        <f>Roster!$B$1</f>
        <v>Upton</v>
      </c>
      <c r="C925" s="165">
        <f t="shared" ca="1" si="366"/>
        <v>0</v>
      </c>
      <c r="D925" s="175">
        <f t="shared" ca="1" si="367"/>
        <v>0</v>
      </c>
      <c r="E925" s="165">
        <f t="shared" ca="1" si="350"/>
        <v>0</v>
      </c>
      <c r="F925" s="165">
        <f t="shared" ca="1" si="351"/>
        <v>0</v>
      </c>
      <c r="G925" s="165">
        <f t="shared" ca="1" si="352"/>
        <v>0</v>
      </c>
      <c r="H925" s="165">
        <f t="shared" ca="1" si="353"/>
        <v>0</v>
      </c>
      <c r="I925" s="165">
        <f t="shared" ca="1" si="354"/>
        <v>0</v>
      </c>
      <c r="J925" s="165">
        <f t="shared" ca="1" si="355"/>
        <v>0</v>
      </c>
      <c r="K925" s="165">
        <f t="shared" ca="1" si="356"/>
        <v>0</v>
      </c>
      <c r="L925" s="165">
        <f t="shared" ca="1" si="357"/>
        <v>0</v>
      </c>
      <c r="M925" s="165">
        <f t="shared" ca="1" si="358"/>
        <v>0</v>
      </c>
      <c r="N925" s="165">
        <f t="shared" ca="1" si="359"/>
        <v>0</v>
      </c>
      <c r="O925" s="165">
        <f t="shared" ca="1" si="360"/>
        <v>0</v>
      </c>
      <c r="P925" s="165">
        <f t="shared" ca="1" si="361"/>
        <v>0</v>
      </c>
      <c r="Q925" s="165">
        <f t="shared" ca="1" si="362"/>
        <v>0</v>
      </c>
      <c r="R925" s="165">
        <f t="shared" ca="1" si="363"/>
        <v>0</v>
      </c>
      <c r="S925" s="165" t="str">
        <f t="shared" ca="1" si="364"/>
        <v/>
      </c>
      <c r="T925" s="168">
        <f t="shared" ca="1" si="368"/>
        <v>0</v>
      </c>
      <c r="U925" s="168">
        <f t="shared" ca="1" si="369"/>
        <v>0</v>
      </c>
      <c r="V925" s="168">
        <f t="shared" ca="1" si="370"/>
        <v>0</v>
      </c>
      <c r="W925" s="168">
        <f t="shared" ca="1" si="371"/>
        <v>0</v>
      </c>
      <c r="X925" s="165">
        <f t="shared" si="372"/>
        <v>39</v>
      </c>
      <c r="Y925" s="165" t="str">
        <f t="shared" ca="1" si="373"/>
        <v>Maxx Cowger, 4 - 0 1/0/1900</v>
      </c>
      <c r="Z925" s="165" t="str">
        <f t="shared" ca="1" si="374"/>
        <v/>
      </c>
      <c r="AA925" s="225" t="str">
        <f>Season_Summary!$P$1</f>
        <v>2A BB</v>
      </c>
    </row>
    <row r="926" spans="1:27" x14ac:dyDescent="0.2">
      <c r="A926" s="165" t="str">
        <f t="shared" ca="1" si="365"/>
        <v>Brayden Bruce, 22</v>
      </c>
      <c r="B926" s="165" t="str">
        <f>Roster!$B$1</f>
        <v>Upton</v>
      </c>
      <c r="C926" s="165">
        <f t="shared" ca="1" si="366"/>
        <v>0</v>
      </c>
      <c r="D926" s="175">
        <f t="shared" ca="1" si="367"/>
        <v>0</v>
      </c>
      <c r="E926" s="165">
        <f t="shared" ca="1" si="350"/>
        <v>0</v>
      </c>
      <c r="F926" s="165">
        <f t="shared" ca="1" si="351"/>
        <v>0</v>
      </c>
      <c r="G926" s="165">
        <f t="shared" ca="1" si="352"/>
        <v>0</v>
      </c>
      <c r="H926" s="165">
        <f t="shared" ca="1" si="353"/>
        <v>0</v>
      </c>
      <c r="I926" s="165">
        <f t="shared" ca="1" si="354"/>
        <v>0</v>
      </c>
      <c r="J926" s="165">
        <f t="shared" ca="1" si="355"/>
        <v>0</v>
      </c>
      <c r="K926" s="165">
        <f t="shared" ca="1" si="356"/>
        <v>0</v>
      </c>
      <c r="L926" s="165">
        <f t="shared" ca="1" si="357"/>
        <v>0</v>
      </c>
      <c r="M926" s="165">
        <f t="shared" ca="1" si="358"/>
        <v>0</v>
      </c>
      <c r="N926" s="165">
        <f t="shared" ca="1" si="359"/>
        <v>0</v>
      </c>
      <c r="O926" s="165">
        <f t="shared" ca="1" si="360"/>
        <v>0</v>
      </c>
      <c r="P926" s="165">
        <f t="shared" ca="1" si="361"/>
        <v>0</v>
      </c>
      <c r="Q926" s="165">
        <f t="shared" ca="1" si="362"/>
        <v>0</v>
      </c>
      <c r="R926" s="165">
        <f t="shared" ca="1" si="363"/>
        <v>0</v>
      </c>
      <c r="S926" s="165" t="str">
        <f t="shared" ca="1" si="364"/>
        <v/>
      </c>
      <c r="T926" s="168">
        <f t="shared" ca="1" si="368"/>
        <v>0</v>
      </c>
      <c r="U926" s="168">
        <f t="shared" ca="1" si="369"/>
        <v>0</v>
      </c>
      <c r="V926" s="168">
        <f t="shared" ca="1" si="370"/>
        <v>0</v>
      </c>
      <c r="W926" s="168">
        <f t="shared" ca="1" si="371"/>
        <v>0</v>
      </c>
      <c r="X926" s="165">
        <f t="shared" si="372"/>
        <v>39</v>
      </c>
      <c r="Y926" s="165" t="str">
        <f t="shared" ca="1" si="373"/>
        <v>Brayden Bruce, 22 - 0 1/0/1900</v>
      </c>
      <c r="Z926" s="165" t="str">
        <f t="shared" ca="1" si="374"/>
        <v/>
      </c>
      <c r="AA926" s="225" t="str">
        <f>Season_Summary!$P$1</f>
        <v>2A BB</v>
      </c>
    </row>
    <row r="927" spans="1:27" x14ac:dyDescent="0.2">
      <c r="A927" s="165" t="str">
        <f t="shared" ca="1" si="365"/>
        <v>Jo Bishop, 30</v>
      </c>
      <c r="B927" s="165" t="str">
        <f>Roster!$B$1</f>
        <v>Upton</v>
      </c>
      <c r="C927" s="165">
        <f t="shared" ca="1" si="366"/>
        <v>0</v>
      </c>
      <c r="D927" s="175">
        <f t="shared" ca="1" si="367"/>
        <v>0</v>
      </c>
      <c r="E927" s="165">
        <f t="shared" ca="1" si="350"/>
        <v>0</v>
      </c>
      <c r="F927" s="165">
        <f t="shared" ca="1" si="351"/>
        <v>0</v>
      </c>
      <c r="G927" s="165">
        <f t="shared" ca="1" si="352"/>
        <v>0</v>
      </c>
      <c r="H927" s="165">
        <f t="shared" ca="1" si="353"/>
        <v>0</v>
      </c>
      <c r="I927" s="165">
        <f t="shared" ca="1" si="354"/>
        <v>0</v>
      </c>
      <c r="J927" s="165">
        <f t="shared" ca="1" si="355"/>
        <v>0</v>
      </c>
      <c r="K927" s="165">
        <f t="shared" ca="1" si="356"/>
        <v>0</v>
      </c>
      <c r="L927" s="165">
        <f t="shared" ca="1" si="357"/>
        <v>0</v>
      </c>
      <c r="M927" s="165">
        <f t="shared" ca="1" si="358"/>
        <v>0</v>
      </c>
      <c r="N927" s="165">
        <f t="shared" ca="1" si="359"/>
        <v>0</v>
      </c>
      <c r="O927" s="165">
        <f t="shared" ca="1" si="360"/>
        <v>0</v>
      </c>
      <c r="P927" s="165">
        <f t="shared" ca="1" si="361"/>
        <v>0</v>
      </c>
      <c r="Q927" s="165">
        <f t="shared" ca="1" si="362"/>
        <v>0</v>
      </c>
      <c r="R927" s="165">
        <f t="shared" ca="1" si="363"/>
        <v>0</v>
      </c>
      <c r="S927" s="165" t="str">
        <f t="shared" ca="1" si="364"/>
        <v/>
      </c>
      <c r="T927" s="168">
        <f t="shared" ca="1" si="368"/>
        <v>0</v>
      </c>
      <c r="U927" s="168">
        <f t="shared" ca="1" si="369"/>
        <v>0</v>
      </c>
      <c r="V927" s="168">
        <f t="shared" ca="1" si="370"/>
        <v>0</v>
      </c>
      <c r="W927" s="168">
        <f t="shared" ca="1" si="371"/>
        <v>0</v>
      </c>
      <c r="X927" s="165">
        <f t="shared" si="372"/>
        <v>39</v>
      </c>
      <c r="Y927" s="165" t="str">
        <f t="shared" ca="1" si="373"/>
        <v>Jo Bishop, 30 - 0 1/0/1900</v>
      </c>
      <c r="Z927" s="165" t="str">
        <f t="shared" ca="1" si="374"/>
        <v/>
      </c>
      <c r="AA927" s="225" t="str">
        <f>Season_Summary!$P$1</f>
        <v>2A BB</v>
      </c>
    </row>
    <row r="928" spans="1:27" x14ac:dyDescent="0.2">
      <c r="A928" s="165" t="str">
        <f t="shared" ca="1" si="365"/>
        <v>Nolan Turner, 33</v>
      </c>
      <c r="B928" s="165" t="str">
        <f>Roster!$B$1</f>
        <v>Upton</v>
      </c>
      <c r="C928" s="165">
        <f t="shared" ca="1" si="366"/>
        <v>0</v>
      </c>
      <c r="D928" s="175">
        <f t="shared" ca="1" si="367"/>
        <v>0</v>
      </c>
      <c r="E928" s="165">
        <f t="shared" ca="1" si="350"/>
        <v>0</v>
      </c>
      <c r="F928" s="165">
        <f t="shared" ca="1" si="351"/>
        <v>0</v>
      </c>
      <c r="G928" s="165">
        <f t="shared" ca="1" si="352"/>
        <v>0</v>
      </c>
      <c r="H928" s="165">
        <f t="shared" ca="1" si="353"/>
        <v>0</v>
      </c>
      <c r="I928" s="165">
        <f t="shared" ca="1" si="354"/>
        <v>0</v>
      </c>
      <c r="J928" s="165">
        <f t="shared" ca="1" si="355"/>
        <v>0</v>
      </c>
      <c r="K928" s="165">
        <f t="shared" ca="1" si="356"/>
        <v>0</v>
      </c>
      <c r="L928" s="165">
        <f t="shared" ca="1" si="357"/>
        <v>0</v>
      </c>
      <c r="M928" s="165">
        <f t="shared" ca="1" si="358"/>
        <v>0</v>
      </c>
      <c r="N928" s="165">
        <f t="shared" ca="1" si="359"/>
        <v>0</v>
      </c>
      <c r="O928" s="165">
        <f t="shared" ca="1" si="360"/>
        <v>0</v>
      </c>
      <c r="P928" s="165">
        <f t="shared" ca="1" si="361"/>
        <v>0</v>
      </c>
      <c r="Q928" s="165">
        <f t="shared" ca="1" si="362"/>
        <v>0</v>
      </c>
      <c r="R928" s="165">
        <f t="shared" ca="1" si="363"/>
        <v>0</v>
      </c>
      <c r="S928" s="165" t="str">
        <f t="shared" ca="1" si="364"/>
        <v/>
      </c>
      <c r="T928" s="168">
        <f t="shared" ca="1" si="368"/>
        <v>0</v>
      </c>
      <c r="U928" s="168">
        <f t="shared" ca="1" si="369"/>
        <v>0</v>
      </c>
      <c r="V928" s="168">
        <f t="shared" ca="1" si="370"/>
        <v>0</v>
      </c>
      <c r="W928" s="168">
        <f t="shared" ca="1" si="371"/>
        <v>0</v>
      </c>
      <c r="X928" s="165">
        <f t="shared" si="372"/>
        <v>39</v>
      </c>
      <c r="Y928" s="165" t="str">
        <f t="shared" ca="1" si="373"/>
        <v>Nolan Turner, 33 - 0 1/0/1900</v>
      </c>
      <c r="Z928" s="165" t="str">
        <f t="shared" ca="1" si="374"/>
        <v/>
      </c>
      <c r="AA928" s="225" t="str">
        <f>Season_Summary!$P$1</f>
        <v>2A BB</v>
      </c>
    </row>
    <row r="929" spans="1:27" x14ac:dyDescent="0.2">
      <c r="A929" s="165" t="str">
        <f t="shared" ca="1" si="365"/>
        <v>Robert Crawford, 32</v>
      </c>
      <c r="B929" s="165" t="str">
        <f>Roster!$B$1</f>
        <v>Upton</v>
      </c>
      <c r="C929" s="165">
        <f t="shared" ca="1" si="366"/>
        <v>0</v>
      </c>
      <c r="D929" s="175">
        <f t="shared" ca="1" si="367"/>
        <v>0</v>
      </c>
      <c r="E929" s="165">
        <f t="shared" ca="1" si="350"/>
        <v>0</v>
      </c>
      <c r="F929" s="165">
        <f t="shared" ca="1" si="351"/>
        <v>0</v>
      </c>
      <c r="G929" s="165">
        <f t="shared" ca="1" si="352"/>
        <v>0</v>
      </c>
      <c r="H929" s="165">
        <f t="shared" ca="1" si="353"/>
        <v>0</v>
      </c>
      <c r="I929" s="165">
        <f t="shared" ca="1" si="354"/>
        <v>0</v>
      </c>
      <c r="J929" s="165">
        <f t="shared" ca="1" si="355"/>
        <v>0</v>
      </c>
      <c r="K929" s="165">
        <f t="shared" ca="1" si="356"/>
        <v>0</v>
      </c>
      <c r="L929" s="165">
        <f t="shared" ca="1" si="357"/>
        <v>0</v>
      </c>
      <c r="M929" s="165">
        <f t="shared" ca="1" si="358"/>
        <v>0</v>
      </c>
      <c r="N929" s="165">
        <f t="shared" ca="1" si="359"/>
        <v>0</v>
      </c>
      <c r="O929" s="165">
        <f t="shared" ca="1" si="360"/>
        <v>0</v>
      </c>
      <c r="P929" s="165">
        <f t="shared" ca="1" si="361"/>
        <v>0</v>
      </c>
      <c r="Q929" s="165">
        <f t="shared" ca="1" si="362"/>
        <v>0</v>
      </c>
      <c r="R929" s="165">
        <f t="shared" ca="1" si="363"/>
        <v>0</v>
      </c>
      <c r="S929" s="165" t="str">
        <f t="shared" ca="1" si="364"/>
        <v/>
      </c>
      <c r="T929" s="168">
        <f t="shared" ca="1" si="368"/>
        <v>0</v>
      </c>
      <c r="U929" s="168">
        <f t="shared" ca="1" si="369"/>
        <v>0</v>
      </c>
      <c r="V929" s="168">
        <f t="shared" ca="1" si="370"/>
        <v>0</v>
      </c>
      <c r="W929" s="168">
        <f t="shared" ca="1" si="371"/>
        <v>0</v>
      </c>
      <c r="X929" s="165">
        <f t="shared" si="372"/>
        <v>39</v>
      </c>
      <c r="Y929" s="165" t="str">
        <f t="shared" ca="1" si="373"/>
        <v>Robert Crawford, 32 - 0 1/0/1900</v>
      </c>
      <c r="Z929" s="165" t="str">
        <f t="shared" ca="1" si="374"/>
        <v/>
      </c>
      <c r="AA929" s="225" t="str">
        <f>Season_Summary!$P$1</f>
        <v>2A BB</v>
      </c>
    </row>
    <row r="930" spans="1:27" x14ac:dyDescent="0.2">
      <c r="A930" s="165" t="str">
        <f t="shared" ca="1" si="365"/>
        <v>Jace Bruce, 40</v>
      </c>
      <c r="B930" s="165" t="str">
        <f>Roster!$B$1</f>
        <v>Upton</v>
      </c>
      <c r="C930" s="165">
        <f t="shared" ca="1" si="366"/>
        <v>0</v>
      </c>
      <c r="D930" s="175">
        <f t="shared" ca="1" si="367"/>
        <v>0</v>
      </c>
      <c r="E930" s="165">
        <f t="shared" ca="1" si="350"/>
        <v>0</v>
      </c>
      <c r="F930" s="165">
        <f t="shared" ca="1" si="351"/>
        <v>0</v>
      </c>
      <c r="G930" s="165">
        <f t="shared" ca="1" si="352"/>
        <v>0</v>
      </c>
      <c r="H930" s="165">
        <f t="shared" ca="1" si="353"/>
        <v>0</v>
      </c>
      <c r="I930" s="165">
        <f t="shared" ca="1" si="354"/>
        <v>0</v>
      </c>
      <c r="J930" s="165">
        <f t="shared" ca="1" si="355"/>
        <v>0</v>
      </c>
      <c r="K930" s="165">
        <f t="shared" ca="1" si="356"/>
        <v>0</v>
      </c>
      <c r="L930" s="165">
        <f t="shared" ca="1" si="357"/>
        <v>0</v>
      </c>
      <c r="M930" s="165">
        <f t="shared" ca="1" si="358"/>
        <v>0</v>
      </c>
      <c r="N930" s="165">
        <f t="shared" ca="1" si="359"/>
        <v>0</v>
      </c>
      <c r="O930" s="165">
        <f t="shared" ca="1" si="360"/>
        <v>0</v>
      </c>
      <c r="P930" s="165">
        <f t="shared" ca="1" si="361"/>
        <v>0</v>
      </c>
      <c r="Q930" s="165">
        <f t="shared" ca="1" si="362"/>
        <v>0</v>
      </c>
      <c r="R930" s="165">
        <f t="shared" ca="1" si="363"/>
        <v>0</v>
      </c>
      <c r="S930" s="165" t="str">
        <f t="shared" ca="1" si="364"/>
        <v/>
      </c>
      <c r="T930" s="168">
        <f t="shared" ca="1" si="368"/>
        <v>0</v>
      </c>
      <c r="U930" s="168">
        <f t="shared" ca="1" si="369"/>
        <v>0</v>
      </c>
      <c r="V930" s="168">
        <f t="shared" ca="1" si="370"/>
        <v>0</v>
      </c>
      <c r="W930" s="168">
        <f t="shared" ca="1" si="371"/>
        <v>0</v>
      </c>
      <c r="X930" s="165">
        <f t="shared" si="372"/>
        <v>39</v>
      </c>
      <c r="Y930" s="165" t="str">
        <f t="shared" ca="1" si="373"/>
        <v>Jace Bruce, 40 - 0 1/0/1900</v>
      </c>
      <c r="Z930" s="165" t="str">
        <f t="shared" ca="1" si="374"/>
        <v/>
      </c>
      <c r="AA930" s="225" t="str">
        <f>Season_Summary!$P$1</f>
        <v>2A BB</v>
      </c>
    </row>
    <row r="931" spans="1:27" x14ac:dyDescent="0.2">
      <c r="A931" s="165" t="str">
        <f t="shared" ca="1" si="365"/>
        <v>Ethan Mills, 2</v>
      </c>
      <c r="B931" s="165" t="str">
        <f>Roster!$B$1</f>
        <v>Upton</v>
      </c>
      <c r="C931" s="165">
        <f t="shared" ca="1" si="366"/>
        <v>0</v>
      </c>
      <c r="D931" s="175">
        <f t="shared" ca="1" si="367"/>
        <v>0</v>
      </c>
      <c r="E931" s="165">
        <f t="shared" ca="1" si="350"/>
        <v>0</v>
      </c>
      <c r="F931" s="165">
        <f t="shared" ca="1" si="351"/>
        <v>0</v>
      </c>
      <c r="G931" s="165">
        <f t="shared" ca="1" si="352"/>
        <v>0</v>
      </c>
      <c r="H931" s="165">
        <f t="shared" ca="1" si="353"/>
        <v>0</v>
      </c>
      <c r="I931" s="165">
        <f t="shared" ca="1" si="354"/>
        <v>0</v>
      </c>
      <c r="J931" s="165">
        <f t="shared" ca="1" si="355"/>
        <v>0</v>
      </c>
      <c r="K931" s="165">
        <f t="shared" ca="1" si="356"/>
        <v>0</v>
      </c>
      <c r="L931" s="165">
        <f t="shared" ca="1" si="357"/>
        <v>0</v>
      </c>
      <c r="M931" s="165">
        <f t="shared" ca="1" si="358"/>
        <v>0</v>
      </c>
      <c r="N931" s="165">
        <f t="shared" ca="1" si="359"/>
        <v>0</v>
      </c>
      <c r="O931" s="165">
        <f t="shared" ca="1" si="360"/>
        <v>0</v>
      </c>
      <c r="P931" s="165">
        <f t="shared" ca="1" si="361"/>
        <v>0</v>
      </c>
      <c r="Q931" s="165">
        <f t="shared" ca="1" si="362"/>
        <v>0</v>
      </c>
      <c r="R931" s="165">
        <f t="shared" ca="1" si="363"/>
        <v>0</v>
      </c>
      <c r="S931" s="165" t="str">
        <f t="shared" ca="1" si="364"/>
        <v/>
      </c>
      <c r="T931" s="168">
        <f t="shared" ca="1" si="368"/>
        <v>0</v>
      </c>
      <c r="U931" s="168">
        <f t="shared" ca="1" si="369"/>
        <v>0</v>
      </c>
      <c r="V931" s="168">
        <f t="shared" ca="1" si="370"/>
        <v>0</v>
      </c>
      <c r="W931" s="168">
        <f t="shared" ca="1" si="371"/>
        <v>0</v>
      </c>
      <c r="X931" s="165">
        <f t="shared" si="372"/>
        <v>39</v>
      </c>
      <c r="Y931" s="165" t="str">
        <f t="shared" ca="1" si="373"/>
        <v>Ethan Mills, 2 - 0 1/0/1900</v>
      </c>
      <c r="Z931" s="165" t="str">
        <f t="shared" ca="1" si="374"/>
        <v/>
      </c>
      <c r="AA931" s="225" t="str">
        <f>Season_Summary!$P$1</f>
        <v>2A BB</v>
      </c>
    </row>
    <row r="932" spans="1:27" x14ac:dyDescent="0.2">
      <c r="A932" s="165" t="str">
        <f t="shared" ca="1" si="365"/>
        <v>Bridger Alishouse, 2</v>
      </c>
      <c r="B932" s="165" t="str">
        <f>Roster!$B$1</f>
        <v>Upton</v>
      </c>
      <c r="C932" s="165">
        <f t="shared" ca="1" si="366"/>
        <v>0</v>
      </c>
      <c r="D932" s="175">
        <f t="shared" ca="1" si="367"/>
        <v>0</v>
      </c>
      <c r="E932" s="165">
        <f t="shared" ca="1" si="350"/>
        <v>0</v>
      </c>
      <c r="F932" s="165">
        <f t="shared" ca="1" si="351"/>
        <v>0</v>
      </c>
      <c r="G932" s="165">
        <f t="shared" ca="1" si="352"/>
        <v>0</v>
      </c>
      <c r="H932" s="165">
        <f t="shared" ca="1" si="353"/>
        <v>0</v>
      </c>
      <c r="I932" s="165">
        <f t="shared" ca="1" si="354"/>
        <v>0</v>
      </c>
      <c r="J932" s="165">
        <f t="shared" ca="1" si="355"/>
        <v>0</v>
      </c>
      <c r="K932" s="165">
        <f t="shared" ca="1" si="356"/>
        <v>0</v>
      </c>
      <c r="L932" s="165">
        <f t="shared" ca="1" si="357"/>
        <v>0</v>
      </c>
      <c r="M932" s="165">
        <f t="shared" ca="1" si="358"/>
        <v>0</v>
      </c>
      <c r="N932" s="165">
        <f t="shared" ca="1" si="359"/>
        <v>0</v>
      </c>
      <c r="O932" s="165">
        <f t="shared" ca="1" si="360"/>
        <v>0</v>
      </c>
      <c r="P932" s="165">
        <f t="shared" ca="1" si="361"/>
        <v>0</v>
      </c>
      <c r="Q932" s="165">
        <f t="shared" ca="1" si="362"/>
        <v>0</v>
      </c>
      <c r="R932" s="165">
        <f t="shared" ca="1" si="363"/>
        <v>0</v>
      </c>
      <c r="S932" s="165" t="str">
        <f t="shared" ca="1" si="364"/>
        <v/>
      </c>
      <c r="T932" s="168">
        <f t="shared" ca="1" si="368"/>
        <v>0</v>
      </c>
      <c r="U932" s="168">
        <f t="shared" ca="1" si="369"/>
        <v>0</v>
      </c>
      <c r="V932" s="168">
        <f t="shared" ca="1" si="370"/>
        <v>0</v>
      </c>
      <c r="W932" s="168">
        <f t="shared" ca="1" si="371"/>
        <v>0</v>
      </c>
      <c r="X932" s="165">
        <f t="shared" si="372"/>
        <v>39</v>
      </c>
      <c r="Y932" s="165" t="str">
        <f t="shared" ca="1" si="373"/>
        <v>Bridger Alishouse, 2 - 0 1/0/1900</v>
      </c>
      <c r="Z932" s="165" t="str">
        <f t="shared" ca="1" si="374"/>
        <v/>
      </c>
      <c r="AA932" s="225" t="str">
        <f>Season_Summary!$P$1</f>
        <v>2A BB</v>
      </c>
    </row>
    <row r="933" spans="1:27" x14ac:dyDescent="0.2">
      <c r="A933" s="165" t="str">
        <f t="shared" ca="1" si="365"/>
        <v>Landon Keever, 4</v>
      </c>
      <c r="B933" s="165" t="str">
        <f>Roster!$B$1</f>
        <v>Upton</v>
      </c>
      <c r="C933" s="165">
        <f t="shared" ca="1" si="366"/>
        <v>0</v>
      </c>
      <c r="D933" s="175">
        <f t="shared" ca="1" si="367"/>
        <v>0</v>
      </c>
      <c r="E933" s="165">
        <f t="shared" ca="1" si="350"/>
        <v>0</v>
      </c>
      <c r="F933" s="165">
        <f t="shared" ca="1" si="351"/>
        <v>0</v>
      </c>
      <c r="G933" s="165">
        <f t="shared" ca="1" si="352"/>
        <v>0</v>
      </c>
      <c r="H933" s="165">
        <f t="shared" ca="1" si="353"/>
        <v>0</v>
      </c>
      <c r="I933" s="165">
        <f t="shared" ca="1" si="354"/>
        <v>0</v>
      </c>
      <c r="J933" s="165">
        <f t="shared" ca="1" si="355"/>
        <v>0</v>
      </c>
      <c r="K933" s="165">
        <f t="shared" ca="1" si="356"/>
        <v>0</v>
      </c>
      <c r="L933" s="165">
        <f t="shared" ca="1" si="357"/>
        <v>0</v>
      </c>
      <c r="M933" s="165">
        <f t="shared" ca="1" si="358"/>
        <v>0</v>
      </c>
      <c r="N933" s="165">
        <f t="shared" ca="1" si="359"/>
        <v>0</v>
      </c>
      <c r="O933" s="165">
        <f t="shared" ca="1" si="360"/>
        <v>0</v>
      </c>
      <c r="P933" s="165">
        <f t="shared" ca="1" si="361"/>
        <v>0</v>
      </c>
      <c r="Q933" s="165">
        <f t="shared" ca="1" si="362"/>
        <v>0</v>
      </c>
      <c r="R933" s="165">
        <f t="shared" ca="1" si="363"/>
        <v>0</v>
      </c>
      <c r="S933" s="165" t="str">
        <f t="shared" ca="1" si="364"/>
        <v/>
      </c>
      <c r="T933" s="168">
        <f t="shared" ca="1" si="368"/>
        <v>0</v>
      </c>
      <c r="U933" s="168">
        <f t="shared" ca="1" si="369"/>
        <v>0</v>
      </c>
      <c r="V933" s="168">
        <f t="shared" ca="1" si="370"/>
        <v>0</v>
      </c>
      <c r="W933" s="168">
        <f t="shared" ca="1" si="371"/>
        <v>0</v>
      </c>
      <c r="X933" s="165">
        <f t="shared" si="372"/>
        <v>39</v>
      </c>
      <c r="Y933" s="165" t="str">
        <f t="shared" ca="1" si="373"/>
        <v>Landon Keever, 4 - 0 1/0/1900</v>
      </c>
      <c r="Z933" s="165" t="str">
        <f t="shared" ca="1" si="374"/>
        <v/>
      </c>
      <c r="AA933" s="225" t="str">
        <f>Season_Summary!$P$1</f>
        <v>2A BB</v>
      </c>
    </row>
    <row r="934" spans="1:27" x14ac:dyDescent="0.2">
      <c r="A934" s="165" t="str">
        <f t="shared" ca="1" si="365"/>
        <v>DJ Till, 4</v>
      </c>
      <c r="B934" s="165" t="str">
        <f>Roster!$B$1</f>
        <v>Upton</v>
      </c>
      <c r="C934" s="165">
        <f t="shared" ca="1" si="366"/>
        <v>0</v>
      </c>
      <c r="D934" s="175">
        <f t="shared" ca="1" si="367"/>
        <v>0</v>
      </c>
      <c r="E934" s="165">
        <f t="shared" ca="1" si="350"/>
        <v>0</v>
      </c>
      <c r="F934" s="165">
        <f t="shared" ca="1" si="351"/>
        <v>0</v>
      </c>
      <c r="G934" s="165">
        <f t="shared" ca="1" si="352"/>
        <v>0</v>
      </c>
      <c r="H934" s="165">
        <f t="shared" ca="1" si="353"/>
        <v>0</v>
      </c>
      <c r="I934" s="165">
        <f t="shared" ca="1" si="354"/>
        <v>0</v>
      </c>
      <c r="J934" s="165">
        <f t="shared" ca="1" si="355"/>
        <v>0</v>
      </c>
      <c r="K934" s="165">
        <f t="shared" ca="1" si="356"/>
        <v>0</v>
      </c>
      <c r="L934" s="165">
        <f t="shared" ca="1" si="357"/>
        <v>0</v>
      </c>
      <c r="M934" s="165">
        <f t="shared" ca="1" si="358"/>
        <v>0</v>
      </c>
      <c r="N934" s="165">
        <f t="shared" ca="1" si="359"/>
        <v>0</v>
      </c>
      <c r="O934" s="165">
        <f t="shared" ca="1" si="360"/>
        <v>0</v>
      </c>
      <c r="P934" s="165">
        <f t="shared" ca="1" si="361"/>
        <v>0</v>
      </c>
      <c r="Q934" s="165">
        <f t="shared" ca="1" si="362"/>
        <v>0</v>
      </c>
      <c r="R934" s="165">
        <f t="shared" ca="1" si="363"/>
        <v>0</v>
      </c>
      <c r="S934" s="165" t="str">
        <f t="shared" ca="1" si="364"/>
        <v/>
      </c>
      <c r="T934" s="168">
        <f t="shared" ca="1" si="368"/>
        <v>0</v>
      </c>
      <c r="U934" s="168">
        <f t="shared" ca="1" si="369"/>
        <v>0</v>
      </c>
      <c r="V934" s="168">
        <f t="shared" ca="1" si="370"/>
        <v>0</v>
      </c>
      <c r="W934" s="168">
        <f t="shared" ca="1" si="371"/>
        <v>0</v>
      </c>
      <c r="X934" s="165">
        <f t="shared" si="372"/>
        <v>39</v>
      </c>
      <c r="Y934" s="165" t="str">
        <f t="shared" ca="1" si="373"/>
        <v>DJ Till, 4 - 0 1/0/1900</v>
      </c>
      <c r="Z934" s="165" t="str">
        <f t="shared" ca="1" si="374"/>
        <v/>
      </c>
      <c r="AA934" s="225" t="str">
        <f>Season_Summary!$P$1</f>
        <v>2A BB</v>
      </c>
    </row>
    <row r="935" spans="1:27" x14ac:dyDescent="0.2">
      <c r="A935" s="165" t="str">
        <f t="shared" ca="1" si="365"/>
        <v xml:space="preserve">, </v>
      </c>
      <c r="B935" s="165" t="str">
        <f>Roster!$B$1</f>
        <v>Upton</v>
      </c>
      <c r="C935" s="165">
        <f t="shared" ca="1" si="366"/>
        <v>0</v>
      </c>
      <c r="D935" s="175">
        <f t="shared" ca="1" si="367"/>
        <v>0</v>
      </c>
      <c r="E935" s="165">
        <f t="shared" ca="1" si="350"/>
        <v>0</v>
      </c>
      <c r="F935" s="165">
        <f t="shared" ca="1" si="351"/>
        <v>0</v>
      </c>
      <c r="G935" s="165">
        <f t="shared" ca="1" si="352"/>
        <v>0</v>
      </c>
      <c r="H935" s="165">
        <f t="shared" ca="1" si="353"/>
        <v>0</v>
      </c>
      <c r="I935" s="165">
        <f t="shared" ca="1" si="354"/>
        <v>0</v>
      </c>
      <c r="J935" s="165">
        <f t="shared" ca="1" si="355"/>
        <v>0</v>
      </c>
      <c r="K935" s="165">
        <f t="shared" ca="1" si="356"/>
        <v>0</v>
      </c>
      <c r="L935" s="165">
        <f t="shared" ca="1" si="357"/>
        <v>0</v>
      </c>
      <c r="M935" s="165">
        <f t="shared" ca="1" si="358"/>
        <v>0</v>
      </c>
      <c r="N935" s="165">
        <f t="shared" ca="1" si="359"/>
        <v>0</v>
      </c>
      <c r="O935" s="165">
        <f t="shared" ca="1" si="360"/>
        <v>0</v>
      </c>
      <c r="P935" s="165">
        <f t="shared" ca="1" si="361"/>
        <v>0</v>
      </c>
      <c r="Q935" s="165">
        <f t="shared" ca="1" si="362"/>
        <v>0</v>
      </c>
      <c r="R935" s="165">
        <f t="shared" ca="1" si="363"/>
        <v>0</v>
      </c>
      <c r="S935" s="165" t="str">
        <f t="shared" ca="1" si="364"/>
        <v/>
      </c>
      <c r="T935" s="168">
        <f t="shared" ca="1" si="368"/>
        <v>0</v>
      </c>
      <c r="U935" s="168">
        <f t="shared" ca="1" si="369"/>
        <v>0</v>
      </c>
      <c r="V935" s="168">
        <f t="shared" ca="1" si="370"/>
        <v>0</v>
      </c>
      <c r="W935" s="168">
        <f t="shared" ca="1" si="371"/>
        <v>0</v>
      </c>
      <c r="X935" s="165">
        <f t="shared" si="372"/>
        <v>39</v>
      </c>
      <c r="Y935" s="165" t="str">
        <f t="shared" ca="1" si="373"/>
        <v>,  - 0 1/0/1900</v>
      </c>
      <c r="Z935" s="165" t="str">
        <f t="shared" ca="1" si="374"/>
        <v/>
      </c>
      <c r="AA935" s="225" t="str">
        <f>Season_Summary!$P$1</f>
        <v>2A BB</v>
      </c>
    </row>
    <row r="936" spans="1:27" x14ac:dyDescent="0.2">
      <c r="A936" s="165" t="str">
        <f t="shared" ca="1" si="365"/>
        <v xml:space="preserve">, </v>
      </c>
      <c r="B936" s="165" t="str">
        <f>Roster!$B$1</f>
        <v>Upton</v>
      </c>
      <c r="C936" s="165">
        <f t="shared" ca="1" si="366"/>
        <v>0</v>
      </c>
      <c r="D936" s="175">
        <f t="shared" ca="1" si="367"/>
        <v>0</v>
      </c>
      <c r="E936" s="165">
        <f t="shared" ca="1" si="350"/>
        <v>0</v>
      </c>
      <c r="F936" s="165">
        <f t="shared" ca="1" si="351"/>
        <v>0</v>
      </c>
      <c r="G936" s="165">
        <f t="shared" ca="1" si="352"/>
        <v>0</v>
      </c>
      <c r="H936" s="165">
        <f t="shared" ca="1" si="353"/>
        <v>0</v>
      </c>
      <c r="I936" s="165">
        <f t="shared" ca="1" si="354"/>
        <v>0</v>
      </c>
      <c r="J936" s="165">
        <f t="shared" ca="1" si="355"/>
        <v>0</v>
      </c>
      <c r="K936" s="165">
        <f t="shared" ca="1" si="356"/>
        <v>0</v>
      </c>
      <c r="L936" s="165">
        <f t="shared" ca="1" si="357"/>
        <v>0</v>
      </c>
      <c r="M936" s="165">
        <f t="shared" ca="1" si="358"/>
        <v>0</v>
      </c>
      <c r="N936" s="165">
        <f t="shared" ca="1" si="359"/>
        <v>0</v>
      </c>
      <c r="O936" s="165">
        <f t="shared" ca="1" si="360"/>
        <v>0</v>
      </c>
      <c r="P936" s="165">
        <f t="shared" ca="1" si="361"/>
        <v>0</v>
      </c>
      <c r="Q936" s="165">
        <f t="shared" ca="1" si="362"/>
        <v>0</v>
      </c>
      <c r="R936" s="165">
        <f t="shared" ca="1" si="363"/>
        <v>0</v>
      </c>
      <c r="S936" s="165" t="str">
        <f t="shared" ca="1" si="364"/>
        <v/>
      </c>
      <c r="T936" s="168">
        <f t="shared" ca="1" si="368"/>
        <v>0</v>
      </c>
      <c r="U936" s="168">
        <f t="shared" ca="1" si="369"/>
        <v>0</v>
      </c>
      <c r="V936" s="168">
        <f t="shared" ca="1" si="370"/>
        <v>0</v>
      </c>
      <c r="W936" s="168">
        <f t="shared" ca="1" si="371"/>
        <v>0</v>
      </c>
      <c r="X936" s="165">
        <f t="shared" si="372"/>
        <v>39</v>
      </c>
      <c r="Y936" s="165" t="str">
        <f t="shared" ca="1" si="373"/>
        <v>,  - 0 1/0/1900</v>
      </c>
      <c r="Z936" s="165" t="str">
        <f t="shared" ca="1" si="374"/>
        <v/>
      </c>
      <c r="AA936" s="225" t="str">
        <f>Season_Summary!$P$1</f>
        <v>2A BB</v>
      </c>
    </row>
    <row r="937" spans="1:27" x14ac:dyDescent="0.2">
      <c r="A937" s="165" t="str">
        <f t="shared" ca="1" si="365"/>
        <v xml:space="preserve">, </v>
      </c>
      <c r="B937" s="165" t="str">
        <f>Roster!$B$1</f>
        <v>Upton</v>
      </c>
      <c r="C937" s="165">
        <f t="shared" ca="1" si="366"/>
        <v>0</v>
      </c>
      <c r="D937" s="175">
        <f t="shared" ca="1" si="367"/>
        <v>0</v>
      </c>
      <c r="E937" s="165">
        <f t="shared" ca="1" si="350"/>
        <v>0</v>
      </c>
      <c r="F937" s="165">
        <f t="shared" ca="1" si="351"/>
        <v>0</v>
      </c>
      <c r="G937" s="165">
        <f t="shared" ca="1" si="352"/>
        <v>0</v>
      </c>
      <c r="H937" s="165">
        <f t="shared" ca="1" si="353"/>
        <v>0</v>
      </c>
      <c r="I937" s="165">
        <f t="shared" ca="1" si="354"/>
        <v>0</v>
      </c>
      <c r="J937" s="165">
        <f t="shared" ca="1" si="355"/>
        <v>0</v>
      </c>
      <c r="K937" s="165">
        <f t="shared" ca="1" si="356"/>
        <v>0</v>
      </c>
      <c r="L937" s="165">
        <f t="shared" ca="1" si="357"/>
        <v>0</v>
      </c>
      <c r="M937" s="165">
        <f t="shared" ca="1" si="358"/>
        <v>0</v>
      </c>
      <c r="N937" s="165">
        <f t="shared" ca="1" si="359"/>
        <v>0</v>
      </c>
      <c r="O937" s="165">
        <f t="shared" ca="1" si="360"/>
        <v>0</v>
      </c>
      <c r="P937" s="165">
        <f t="shared" ca="1" si="361"/>
        <v>0</v>
      </c>
      <c r="Q937" s="165">
        <f t="shared" ca="1" si="362"/>
        <v>0</v>
      </c>
      <c r="R937" s="165">
        <f t="shared" ca="1" si="363"/>
        <v>0</v>
      </c>
      <c r="S937" s="165" t="str">
        <f t="shared" ca="1" si="364"/>
        <v/>
      </c>
      <c r="T937" s="168">
        <f t="shared" ca="1" si="368"/>
        <v>0</v>
      </c>
      <c r="U937" s="168">
        <f t="shared" ca="1" si="369"/>
        <v>0</v>
      </c>
      <c r="V937" s="168">
        <f t="shared" ca="1" si="370"/>
        <v>0</v>
      </c>
      <c r="W937" s="168">
        <f t="shared" ca="1" si="371"/>
        <v>0</v>
      </c>
      <c r="X937" s="165">
        <f t="shared" si="372"/>
        <v>39</v>
      </c>
      <c r="Y937" s="165" t="str">
        <f t="shared" ca="1" si="373"/>
        <v>,  - 0 1/0/1900</v>
      </c>
      <c r="Z937" s="165" t="str">
        <f t="shared" ca="1" si="374"/>
        <v/>
      </c>
      <c r="AA937" s="225" t="str">
        <f>Season_Summary!$P$1</f>
        <v>2A BB</v>
      </c>
    </row>
    <row r="938" spans="1:27" x14ac:dyDescent="0.2">
      <c r="A938" s="165" t="str">
        <f t="shared" ca="1" si="365"/>
        <v xml:space="preserve">, </v>
      </c>
      <c r="B938" s="165" t="str">
        <f>Roster!$B$1</f>
        <v>Upton</v>
      </c>
      <c r="C938" s="165">
        <f t="shared" ca="1" si="366"/>
        <v>0</v>
      </c>
      <c r="D938" s="175">
        <f t="shared" ca="1" si="367"/>
        <v>0</v>
      </c>
      <c r="E938" s="165">
        <f t="shared" ca="1" si="350"/>
        <v>0</v>
      </c>
      <c r="F938" s="165">
        <f t="shared" ca="1" si="351"/>
        <v>0</v>
      </c>
      <c r="G938" s="165">
        <f t="shared" ca="1" si="352"/>
        <v>0</v>
      </c>
      <c r="H938" s="165">
        <f t="shared" ca="1" si="353"/>
        <v>0</v>
      </c>
      <c r="I938" s="165">
        <f t="shared" ca="1" si="354"/>
        <v>0</v>
      </c>
      <c r="J938" s="165">
        <f t="shared" ca="1" si="355"/>
        <v>0</v>
      </c>
      <c r="K938" s="165">
        <f t="shared" ca="1" si="356"/>
        <v>0</v>
      </c>
      <c r="L938" s="165">
        <f t="shared" ca="1" si="357"/>
        <v>0</v>
      </c>
      <c r="M938" s="165">
        <f t="shared" ca="1" si="358"/>
        <v>0</v>
      </c>
      <c r="N938" s="165">
        <f t="shared" ca="1" si="359"/>
        <v>0</v>
      </c>
      <c r="O938" s="165">
        <f t="shared" ca="1" si="360"/>
        <v>0</v>
      </c>
      <c r="P938" s="165">
        <f t="shared" ca="1" si="361"/>
        <v>0</v>
      </c>
      <c r="Q938" s="165">
        <f t="shared" ca="1" si="362"/>
        <v>0</v>
      </c>
      <c r="R938" s="165">
        <f t="shared" ca="1" si="363"/>
        <v>0</v>
      </c>
      <c r="S938" s="165" t="str">
        <f t="shared" ca="1" si="364"/>
        <v/>
      </c>
      <c r="T938" s="168">
        <f t="shared" ca="1" si="368"/>
        <v>0</v>
      </c>
      <c r="U938" s="168">
        <f t="shared" ca="1" si="369"/>
        <v>0</v>
      </c>
      <c r="V938" s="168">
        <f t="shared" ca="1" si="370"/>
        <v>0</v>
      </c>
      <c r="W938" s="168">
        <f t="shared" ca="1" si="371"/>
        <v>0</v>
      </c>
      <c r="X938" s="165">
        <f t="shared" si="372"/>
        <v>39</v>
      </c>
      <c r="Y938" s="165" t="str">
        <f t="shared" ca="1" si="373"/>
        <v>,  - 0 1/0/1900</v>
      </c>
      <c r="Z938" s="165" t="str">
        <f t="shared" ca="1" si="374"/>
        <v/>
      </c>
      <c r="AA938" s="225" t="str">
        <f>Season_Summary!$P$1</f>
        <v>2A BB</v>
      </c>
    </row>
    <row r="939" spans="1:27" x14ac:dyDescent="0.2">
      <c r="A939" s="165" t="str">
        <f t="shared" ca="1" si="365"/>
        <v xml:space="preserve">, </v>
      </c>
      <c r="B939" s="165" t="str">
        <f>Roster!$B$1</f>
        <v>Upton</v>
      </c>
      <c r="C939" s="165">
        <f t="shared" ca="1" si="366"/>
        <v>0</v>
      </c>
      <c r="D939" s="175">
        <f t="shared" ca="1" si="367"/>
        <v>0</v>
      </c>
      <c r="E939" s="165">
        <f t="shared" ca="1" si="350"/>
        <v>0</v>
      </c>
      <c r="F939" s="165">
        <f t="shared" ca="1" si="351"/>
        <v>0</v>
      </c>
      <c r="G939" s="165">
        <f t="shared" ca="1" si="352"/>
        <v>0</v>
      </c>
      <c r="H939" s="165">
        <f t="shared" ca="1" si="353"/>
        <v>0</v>
      </c>
      <c r="I939" s="165">
        <f t="shared" ca="1" si="354"/>
        <v>0</v>
      </c>
      <c r="J939" s="165">
        <f t="shared" ca="1" si="355"/>
        <v>0</v>
      </c>
      <c r="K939" s="165">
        <f t="shared" ca="1" si="356"/>
        <v>0</v>
      </c>
      <c r="L939" s="165">
        <f t="shared" ca="1" si="357"/>
        <v>0</v>
      </c>
      <c r="M939" s="165">
        <f t="shared" ca="1" si="358"/>
        <v>0</v>
      </c>
      <c r="N939" s="165">
        <f t="shared" ca="1" si="359"/>
        <v>0</v>
      </c>
      <c r="O939" s="165">
        <f t="shared" ca="1" si="360"/>
        <v>0</v>
      </c>
      <c r="P939" s="165">
        <f t="shared" ca="1" si="361"/>
        <v>0</v>
      </c>
      <c r="Q939" s="165">
        <f t="shared" ca="1" si="362"/>
        <v>0</v>
      </c>
      <c r="R939" s="165">
        <f t="shared" ca="1" si="363"/>
        <v>0</v>
      </c>
      <c r="S939" s="165" t="str">
        <f t="shared" ca="1" si="364"/>
        <v/>
      </c>
      <c r="T939" s="168">
        <f t="shared" ca="1" si="368"/>
        <v>0</v>
      </c>
      <c r="U939" s="168">
        <f t="shared" ca="1" si="369"/>
        <v>0</v>
      </c>
      <c r="V939" s="168">
        <f t="shared" ca="1" si="370"/>
        <v>0</v>
      </c>
      <c r="W939" s="168">
        <f t="shared" ca="1" si="371"/>
        <v>0</v>
      </c>
      <c r="X939" s="165">
        <f t="shared" si="372"/>
        <v>39</v>
      </c>
      <c r="Y939" s="165" t="str">
        <f t="shared" ca="1" si="373"/>
        <v>,  - 0 1/0/1900</v>
      </c>
      <c r="Z939" s="165" t="str">
        <f t="shared" ca="1" si="374"/>
        <v/>
      </c>
      <c r="AA939" s="225" t="str">
        <f>Season_Summary!$P$1</f>
        <v>2A BB</v>
      </c>
    </row>
    <row r="940" spans="1:27" x14ac:dyDescent="0.2">
      <c r="A940" s="165" t="str">
        <f t="shared" ca="1" si="365"/>
        <v xml:space="preserve">, </v>
      </c>
      <c r="B940" s="165" t="str">
        <f>Roster!$B$1</f>
        <v>Upton</v>
      </c>
      <c r="C940" s="165">
        <f t="shared" ca="1" si="366"/>
        <v>0</v>
      </c>
      <c r="D940" s="175">
        <f t="shared" ca="1" si="367"/>
        <v>0</v>
      </c>
      <c r="E940" s="165">
        <f t="shared" ca="1" si="350"/>
        <v>0</v>
      </c>
      <c r="F940" s="165">
        <f t="shared" ca="1" si="351"/>
        <v>0</v>
      </c>
      <c r="G940" s="165">
        <f t="shared" ca="1" si="352"/>
        <v>0</v>
      </c>
      <c r="H940" s="165">
        <f t="shared" ca="1" si="353"/>
        <v>0</v>
      </c>
      <c r="I940" s="165">
        <f t="shared" ca="1" si="354"/>
        <v>0</v>
      </c>
      <c r="J940" s="165">
        <f t="shared" ca="1" si="355"/>
        <v>0</v>
      </c>
      <c r="K940" s="165">
        <f t="shared" ca="1" si="356"/>
        <v>0</v>
      </c>
      <c r="L940" s="165">
        <f t="shared" ca="1" si="357"/>
        <v>0</v>
      </c>
      <c r="M940" s="165">
        <f t="shared" ca="1" si="358"/>
        <v>0</v>
      </c>
      <c r="N940" s="165">
        <f t="shared" ca="1" si="359"/>
        <v>0</v>
      </c>
      <c r="O940" s="165">
        <f t="shared" ca="1" si="360"/>
        <v>0</v>
      </c>
      <c r="P940" s="165">
        <f t="shared" ca="1" si="361"/>
        <v>0</v>
      </c>
      <c r="Q940" s="165">
        <f t="shared" ca="1" si="362"/>
        <v>0</v>
      </c>
      <c r="R940" s="165">
        <f t="shared" ca="1" si="363"/>
        <v>0</v>
      </c>
      <c r="S940" s="165" t="str">
        <f t="shared" ca="1" si="364"/>
        <v/>
      </c>
      <c r="T940" s="168">
        <f t="shared" ca="1" si="368"/>
        <v>0</v>
      </c>
      <c r="U940" s="168">
        <f t="shared" ca="1" si="369"/>
        <v>0</v>
      </c>
      <c r="V940" s="168">
        <f t="shared" ca="1" si="370"/>
        <v>0</v>
      </c>
      <c r="W940" s="168">
        <f t="shared" ca="1" si="371"/>
        <v>0</v>
      </c>
      <c r="X940" s="165">
        <f t="shared" si="372"/>
        <v>39</v>
      </c>
      <c r="Y940" s="165" t="str">
        <f t="shared" ca="1" si="373"/>
        <v>,  - 0 1/0/1900</v>
      </c>
      <c r="Z940" s="165" t="str">
        <f t="shared" ca="1" si="374"/>
        <v/>
      </c>
      <c r="AA940" s="225" t="str">
        <f>Season_Summary!$P$1</f>
        <v>2A BB</v>
      </c>
    </row>
    <row r="941" spans="1:27" x14ac:dyDescent="0.2">
      <c r="A941" s="165" t="str">
        <f t="shared" ca="1" si="365"/>
        <v xml:space="preserve">, </v>
      </c>
      <c r="B941" s="165" t="str">
        <f>Roster!$B$1</f>
        <v>Upton</v>
      </c>
      <c r="C941" s="165">
        <f t="shared" ca="1" si="366"/>
        <v>0</v>
      </c>
      <c r="D941" s="175">
        <f t="shared" ca="1" si="367"/>
        <v>0</v>
      </c>
      <c r="E941" s="165">
        <f t="shared" ca="1" si="350"/>
        <v>0</v>
      </c>
      <c r="F941" s="165">
        <f t="shared" ca="1" si="351"/>
        <v>0</v>
      </c>
      <c r="G941" s="165">
        <f t="shared" ca="1" si="352"/>
        <v>0</v>
      </c>
      <c r="H941" s="165">
        <f t="shared" ca="1" si="353"/>
        <v>0</v>
      </c>
      <c r="I941" s="165">
        <f t="shared" ca="1" si="354"/>
        <v>0</v>
      </c>
      <c r="J941" s="165">
        <f t="shared" ca="1" si="355"/>
        <v>0</v>
      </c>
      <c r="K941" s="165">
        <f t="shared" ca="1" si="356"/>
        <v>0</v>
      </c>
      <c r="L941" s="165">
        <f t="shared" ca="1" si="357"/>
        <v>0</v>
      </c>
      <c r="M941" s="165">
        <f t="shared" ca="1" si="358"/>
        <v>0</v>
      </c>
      <c r="N941" s="165">
        <f t="shared" ca="1" si="359"/>
        <v>0</v>
      </c>
      <c r="O941" s="165">
        <f t="shared" ca="1" si="360"/>
        <v>0</v>
      </c>
      <c r="P941" s="165">
        <f t="shared" ca="1" si="361"/>
        <v>0</v>
      </c>
      <c r="Q941" s="165">
        <f t="shared" ca="1" si="362"/>
        <v>0</v>
      </c>
      <c r="R941" s="165">
        <f t="shared" ca="1" si="363"/>
        <v>0</v>
      </c>
      <c r="S941" s="165" t="str">
        <f t="shared" ca="1" si="364"/>
        <v/>
      </c>
      <c r="T941" s="168">
        <f t="shared" ca="1" si="368"/>
        <v>0</v>
      </c>
      <c r="U941" s="168">
        <f t="shared" ca="1" si="369"/>
        <v>0</v>
      </c>
      <c r="V941" s="168">
        <f t="shared" ca="1" si="370"/>
        <v>0</v>
      </c>
      <c r="W941" s="168">
        <f t="shared" ca="1" si="371"/>
        <v>0</v>
      </c>
      <c r="X941" s="165">
        <f t="shared" si="372"/>
        <v>39</v>
      </c>
      <c r="Y941" s="165" t="str">
        <f t="shared" ca="1" si="373"/>
        <v>,  - 0 1/0/1900</v>
      </c>
      <c r="Z941" s="165" t="str">
        <f t="shared" ca="1" si="374"/>
        <v/>
      </c>
      <c r="AA941" s="225" t="str">
        <f>Season_Summary!$P$1</f>
        <v>2A BB</v>
      </c>
    </row>
    <row r="942" spans="1:27" x14ac:dyDescent="0.2">
      <c r="A942" s="165" t="str">
        <f t="shared" ca="1" si="365"/>
        <v xml:space="preserve">Team, </v>
      </c>
      <c r="B942" s="165" t="str">
        <f>Roster!$B$1</f>
        <v>Upton</v>
      </c>
      <c r="C942" s="165">
        <f t="shared" ca="1" si="366"/>
        <v>0</v>
      </c>
      <c r="D942" s="175">
        <f t="shared" ca="1" si="367"/>
        <v>0</v>
      </c>
      <c r="E942" s="165">
        <f t="shared" ca="1" si="350"/>
        <v>0</v>
      </c>
      <c r="F942" s="165">
        <f t="shared" ca="1" si="351"/>
        <v>0</v>
      </c>
      <c r="G942" s="165">
        <f t="shared" ca="1" si="352"/>
        <v>0</v>
      </c>
      <c r="H942" s="165">
        <f t="shared" ca="1" si="353"/>
        <v>0</v>
      </c>
      <c r="I942" s="165">
        <f t="shared" ca="1" si="354"/>
        <v>0</v>
      </c>
      <c r="J942" s="165">
        <f t="shared" ca="1" si="355"/>
        <v>0</v>
      </c>
      <c r="K942" s="165">
        <f t="shared" ca="1" si="356"/>
        <v>0</v>
      </c>
      <c r="L942" s="165">
        <f t="shared" ca="1" si="357"/>
        <v>0</v>
      </c>
      <c r="M942" s="165">
        <f t="shared" ca="1" si="358"/>
        <v>0</v>
      </c>
      <c r="N942" s="165">
        <f t="shared" ca="1" si="359"/>
        <v>0</v>
      </c>
      <c r="O942" s="165">
        <f t="shared" ca="1" si="360"/>
        <v>0</v>
      </c>
      <c r="P942" s="165">
        <f t="shared" ca="1" si="361"/>
        <v>0</v>
      </c>
      <c r="Q942" s="165">
        <f t="shared" ca="1" si="362"/>
        <v>0</v>
      </c>
      <c r="R942" s="165">
        <f t="shared" ca="1" si="363"/>
        <v>0</v>
      </c>
      <c r="S942" s="165" t="str">
        <f t="shared" ca="1" si="364"/>
        <v/>
      </c>
      <c r="T942" s="168">
        <f t="shared" ca="1" si="368"/>
        <v>0</v>
      </c>
      <c r="U942" s="168">
        <f t="shared" ca="1" si="369"/>
        <v>0</v>
      </c>
      <c r="V942" s="168">
        <f t="shared" ca="1" si="370"/>
        <v>0</v>
      </c>
      <c r="W942" s="168">
        <f t="shared" ca="1" si="371"/>
        <v>0</v>
      </c>
      <c r="X942" s="165">
        <f t="shared" si="372"/>
        <v>39</v>
      </c>
      <c r="Y942" s="165" t="str">
        <f t="shared" ca="1" si="373"/>
        <v>Team,  - 0 1/0/1900</v>
      </c>
      <c r="Z942" s="165" t="str">
        <f t="shared" ca="1" si="374"/>
        <v/>
      </c>
      <c r="AA942" s="225" t="str">
        <f>Season_Summary!$P$1</f>
        <v>2A BB</v>
      </c>
    </row>
    <row r="943" spans="1:27" x14ac:dyDescent="0.2">
      <c r="A943" s="165" t="str">
        <f t="shared" ca="1" si="365"/>
        <v>Payton Watt, 24</v>
      </c>
      <c r="B943" s="165" t="str">
        <f>Roster!$B$1</f>
        <v>Upton</v>
      </c>
      <c r="C943" s="165">
        <f t="shared" ca="1" si="366"/>
        <v>0</v>
      </c>
      <c r="D943" s="175">
        <f t="shared" ca="1" si="367"/>
        <v>0</v>
      </c>
      <c r="E943" s="165">
        <f t="shared" ca="1" si="350"/>
        <v>0</v>
      </c>
      <c r="F943" s="165">
        <f t="shared" ca="1" si="351"/>
        <v>0</v>
      </c>
      <c r="G943" s="165">
        <f t="shared" ca="1" si="352"/>
        <v>0</v>
      </c>
      <c r="H943" s="165">
        <f t="shared" ca="1" si="353"/>
        <v>0</v>
      </c>
      <c r="I943" s="165">
        <f t="shared" ca="1" si="354"/>
        <v>0</v>
      </c>
      <c r="J943" s="165">
        <f t="shared" ca="1" si="355"/>
        <v>0</v>
      </c>
      <c r="K943" s="165">
        <f t="shared" ca="1" si="356"/>
        <v>0</v>
      </c>
      <c r="L943" s="165">
        <f t="shared" ca="1" si="357"/>
        <v>0</v>
      </c>
      <c r="M943" s="165">
        <f t="shared" ca="1" si="358"/>
        <v>0</v>
      </c>
      <c r="N943" s="165">
        <f t="shared" ca="1" si="359"/>
        <v>0</v>
      </c>
      <c r="O943" s="165">
        <f t="shared" ca="1" si="360"/>
        <v>0</v>
      </c>
      <c r="P943" s="165">
        <f t="shared" ca="1" si="361"/>
        <v>0</v>
      </c>
      <c r="Q943" s="165">
        <f t="shared" ca="1" si="362"/>
        <v>0</v>
      </c>
      <c r="R943" s="165">
        <f t="shared" ca="1" si="363"/>
        <v>0</v>
      </c>
      <c r="S943" s="165" t="str">
        <f t="shared" ca="1" si="364"/>
        <v/>
      </c>
      <c r="T943" s="168">
        <f t="shared" ca="1" si="368"/>
        <v>0</v>
      </c>
      <c r="U943" s="168">
        <f t="shared" ca="1" si="369"/>
        <v>0</v>
      </c>
      <c r="V943" s="168">
        <f t="shared" ca="1" si="370"/>
        <v>0</v>
      </c>
      <c r="W943" s="168">
        <f t="shared" ca="1" si="371"/>
        <v>0</v>
      </c>
      <c r="X943" s="165">
        <f t="shared" si="372"/>
        <v>40</v>
      </c>
      <c r="Y943" s="165" t="str">
        <f t="shared" ca="1" si="373"/>
        <v>Payton Watt, 24 - 0 1/0/1900</v>
      </c>
      <c r="Z943" s="165" t="str">
        <f t="shared" ca="1" si="374"/>
        <v/>
      </c>
      <c r="AA943" s="225" t="str">
        <f>Season_Summary!$P$1</f>
        <v>2A BB</v>
      </c>
    </row>
    <row r="944" spans="1:27" x14ac:dyDescent="0.2">
      <c r="A944" s="165" t="str">
        <f t="shared" ca="1" si="365"/>
        <v>Dillon Barritt, 20</v>
      </c>
      <c r="B944" s="165" t="str">
        <f>Roster!$B$1</f>
        <v>Upton</v>
      </c>
      <c r="C944" s="165">
        <f t="shared" ca="1" si="366"/>
        <v>0</v>
      </c>
      <c r="D944" s="175">
        <f t="shared" ca="1" si="367"/>
        <v>0</v>
      </c>
      <c r="E944" s="165">
        <f t="shared" ref="E944:E966" ca="1" si="375">INDIRECT("'game1 ("&amp;$X944&amp;")'!"&amp;ADDRESS(ROW(A$7)+MOD(ROW(A944)-7,24),COLUMN(C944)))</f>
        <v>0</v>
      </c>
      <c r="F944" s="165">
        <f t="shared" ref="F944:F966" ca="1" si="376">INDIRECT("'game1 ("&amp;$X944&amp;")'!"&amp;ADDRESS(ROW(B$7)+MOD(ROW(B944)-7,24),COLUMN(D944)))</f>
        <v>0</v>
      </c>
      <c r="G944" s="165">
        <f t="shared" ref="G944:G966" ca="1" si="377">INDIRECT("'game1 ("&amp;$X944&amp;")'!"&amp;ADDRESS(ROW(C$7)+MOD(ROW(C944)-7,24),COLUMN(E944)))</f>
        <v>0</v>
      </c>
      <c r="H944" s="165">
        <f t="shared" ref="H944:H966" ca="1" si="378">INDIRECT("'game1 ("&amp;$X944&amp;")'!"&amp;ADDRESS(ROW(D$7)+MOD(ROW(D944)-7,24),COLUMN(F944)))</f>
        <v>0</v>
      </c>
      <c r="I944" s="165">
        <f t="shared" ref="I944:I966" ca="1" si="379">INDIRECT("'game1 ("&amp;$X944&amp;")'!"&amp;ADDRESS(ROW(E$7)+MOD(ROW(E944)-7,24),COLUMN(G944)))</f>
        <v>0</v>
      </c>
      <c r="J944" s="165">
        <f t="shared" ref="J944:J966" ca="1" si="380">INDIRECT("'game1 ("&amp;$X944&amp;")'!"&amp;ADDRESS(ROW(F$7)+MOD(ROW(F944)-7,24),COLUMN(H944)))</f>
        <v>0</v>
      </c>
      <c r="K944" s="165">
        <f t="shared" ref="K944:K966" ca="1" si="381">INDIRECT("'game1 ("&amp;$X944&amp;")'!"&amp;ADDRESS(ROW(G$7)+MOD(ROW(G944)-7,24),COLUMN(I944)))</f>
        <v>0</v>
      </c>
      <c r="L944" s="165">
        <f t="shared" ref="L944:L966" ca="1" si="382">INDIRECT("'game1 ("&amp;$X944&amp;")'!"&amp;ADDRESS(ROW(H$7)+MOD(ROW(H944)-7,24),COLUMN(J944)))</f>
        <v>0</v>
      </c>
      <c r="M944" s="165">
        <f t="shared" ref="M944:M966" ca="1" si="383">INDIRECT("'game1 ("&amp;$X944&amp;")'!"&amp;ADDRESS(ROW(I$7)+MOD(ROW(I944)-7,24),COLUMN(K944)))</f>
        <v>0</v>
      </c>
      <c r="N944" s="165">
        <f t="shared" ref="N944:N966" ca="1" si="384">INDIRECT("'game1 ("&amp;$X944&amp;")'!"&amp;ADDRESS(ROW(J$7)+MOD(ROW(J944)-7,24),COLUMN(L944)))</f>
        <v>0</v>
      </c>
      <c r="O944" s="165">
        <f t="shared" ref="O944:O966" ca="1" si="385">INDIRECT("'game1 ("&amp;$X944&amp;")'!"&amp;ADDRESS(ROW(K$7)+MOD(ROW(K944)-7,24),COLUMN(M944)))</f>
        <v>0</v>
      </c>
      <c r="P944" s="165">
        <f t="shared" ref="P944:P966" ca="1" si="386">INDIRECT("'game1 ("&amp;$X944&amp;")'!"&amp;ADDRESS(ROW(L$7)+MOD(ROW(L944)-7,24),COLUMN(N944)))</f>
        <v>0</v>
      </c>
      <c r="Q944" s="165">
        <f t="shared" ref="Q944:Q966" ca="1" si="387">INDIRECT("'game1 ("&amp;$X944&amp;")'!"&amp;ADDRESS(ROW(M$7)+MOD(ROW(M944)-7,24),COLUMN(O944)))</f>
        <v>0</v>
      </c>
      <c r="R944" s="165">
        <f t="shared" ref="R944:R966" ca="1" si="388">INDIRECT("'game1 ("&amp;$X944&amp;")'!"&amp;ADDRESS(ROW(N$7)+MOD(ROW(N944)-7,24),COLUMN(P944)))</f>
        <v>0</v>
      </c>
      <c r="S944" s="165" t="str">
        <f t="shared" ref="S944:S966" ca="1" si="389">INDIRECT("'game1 ("&amp;$X944&amp;")'!"&amp;ADDRESS(ROW(O$7)+MOD(ROW(O944)-7,24),COLUMN(Q944)))</f>
        <v/>
      </c>
      <c r="T944" s="168">
        <f t="shared" ref="T944:T966" ca="1" si="390">IF(G944&lt;$D$2,0,INDIRECT("'game1 ("&amp;$X944&amp;")'!"&amp;ADDRESS(ROW(M$7)+MOD(ROW(M944)-7,24),COLUMN(R944))))</f>
        <v>0</v>
      </c>
      <c r="U944" s="168">
        <f t="shared" ref="U944:U966" ca="1" si="391">IF(I944&lt;$D$2,0,INDIRECT("'game1 ("&amp;$X944&amp;")'!"&amp;ADDRESS(ROW(N$7)+MOD(ROW(N944)-7,24),COLUMN(S944))))</f>
        <v>0</v>
      </c>
      <c r="V944" s="168">
        <f t="shared" ref="V944:V966" ca="1" si="392">IF(K944&lt;$D$2,0,INDIRECT("'game1 ("&amp;$X944&amp;")'!"&amp;ADDRESS(ROW(O$7)+MOD(ROW(O944)-7,24),COLUMN(T944))))</f>
        <v>0</v>
      </c>
      <c r="W944" s="168">
        <f t="shared" ref="W944:W966" ca="1" si="393">IF(G944+I944&lt;$D$2,0,INDIRECT("'game1 ("&amp;$X944&amp;")'!"&amp;ADDRESS(ROW(O$7)+MOD(ROW(O944)-7,24),COLUMN(U944))))</f>
        <v>0</v>
      </c>
      <c r="X944" s="165">
        <f t="shared" ref="X944:X966" si="394">INT((ROW(A944)-7)/24)+1</f>
        <v>40</v>
      </c>
      <c r="Y944" s="165" t="str">
        <f t="shared" ref="Y944:Y966" ca="1" si="395">CONCATENATE(A944," - ",C944," ",MONTH(D944),"/",DAY(D944),"/",YEAR(D944))</f>
        <v>Dillon Barritt, 20 - 0 1/0/1900</v>
      </c>
      <c r="Z944" s="165" t="str">
        <f t="shared" ca="1" si="374"/>
        <v/>
      </c>
      <c r="AA944" s="225" t="str">
        <f>Season_Summary!$P$1</f>
        <v>2A BB</v>
      </c>
    </row>
    <row r="945" spans="1:27" x14ac:dyDescent="0.2">
      <c r="A945" s="165" t="str">
        <f t="shared" ca="1" si="365"/>
        <v>Dawson Butts, 14</v>
      </c>
      <c r="B945" s="165" t="str">
        <f>Roster!$B$1</f>
        <v>Upton</v>
      </c>
      <c r="C945" s="165">
        <f t="shared" ca="1" si="366"/>
        <v>0</v>
      </c>
      <c r="D945" s="175">
        <f t="shared" ca="1" si="367"/>
        <v>0</v>
      </c>
      <c r="E945" s="165">
        <f t="shared" ca="1" si="375"/>
        <v>0</v>
      </c>
      <c r="F945" s="165">
        <f t="shared" ca="1" si="376"/>
        <v>0</v>
      </c>
      <c r="G945" s="165">
        <f t="shared" ca="1" si="377"/>
        <v>0</v>
      </c>
      <c r="H945" s="165">
        <f t="shared" ca="1" si="378"/>
        <v>0</v>
      </c>
      <c r="I945" s="165">
        <f t="shared" ca="1" si="379"/>
        <v>0</v>
      </c>
      <c r="J945" s="165">
        <f t="shared" ca="1" si="380"/>
        <v>0</v>
      </c>
      <c r="K945" s="165">
        <f t="shared" ca="1" si="381"/>
        <v>0</v>
      </c>
      <c r="L945" s="165">
        <f t="shared" ca="1" si="382"/>
        <v>0</v>
      </c>
      <c r="M945" s="165">
        <f t="shared" ca="1" si="383"/>
        <v>0</v>
      </c>
      <c r="N945" s="165">
        <f t="shared" ca="1" si="384"/>
        <v>0</v>
      </c>
      <c r="O945" s="165">
        <f t="shared" ca="1" si="385"/>
        <v>0</v>
      </c>
      <c r="P945" s="165">
        <f t="shared" ca="1" si="386"/>
        <v>0</v>
      </c>
      <c r="Q945" s="165">
        <f t="shared" ca="1" si="387"/>
        <v>0</v>
      </c>
      <c r="R945" s="165">
        <f t="shared" ca="1" si="388"/>
        <v>0</v>
      </c>
      <c r="S945" s="165" t="str">
        <f t="shared" ca="1" si="389"/>
        <v/>
      </c>
      <c r="T945" s="168">
        <f t="shared" ca="1" si="390"/>
        <v>0</v>
      </c>
      <c r="U945" s="168">
        <f t="shared" ca="1" si="391"/>
        <v>0</v>
      </c>
      <c r="V945" s="168">
        <f t="shared" ca="1" si="392"/>
        <v>0</v>
      </c>
      <c r="W945" s="168">
        <f t="shared" ca="1" si="393"/>
        <v>0</v>
      </c>
      <c r="X945" s="165">
        <f t="shared" si="394"/>
        <v>40</v>
      </c>
      <c r="Y945" s="165" t="str">
        <f t="shared" ca="1" si="395"/>
        <v>Dawson Butts, 14 - 0 1/0/1900</v>
      </c>
      <c r="Z945" s="165" t="str">
        <f t="shared" ca="1" si="374"/>
        <v/>
      </c>
      <c r="AA945" s="225" t="str">
        <f>Season_Summary!$P$1</f>
        <v>2A BB</v>
      </c>
    </row>
    <row r="946" spans="1:27" x14ac:dyDescent="0.2">
      <c r="A946" s="165" t="str">
        <f t="shared" ca="1" si="365"/>
        <v>Jayden Caylor, 12</v>
      </c>
      <c r="B946" s="165" t="str">
        <f>Roster!$B$1</f>
        <v>Upton</v>
      </c>
      <c r="C946" s="165">
        <f t="shared" ca="1" si="366"/>
        <v>0</v>
      </c>
      <c r="D946" s="175">
        <f t="shared" ca="1" si="367"/>
        <v>0</v>
      </c>
      <c r="E946" s="165">
        <f t="shared" ca="1" si="375"/>
        <v>0</v>
      </c>
      <c r="F946" s="165">
        <f t="shared" ca="1" si="376"/>
        <v>0</v>
      </c>
      <c r="G946" s="165">
        <f t="shared" ca="1" si="377"/>
        <v>0</v>
      </c>
      <c r="H946" s="165">
        <f t="shared" ca="1" si="378"/>
        <v>0</v>
      </c>
      <c r="I946" s="165">
        <f t="shared" ca="1" si="379"/>
        <v>0</v>
      </c>
      <c r="J946" s="165">
        <f t="shared" ca="1" si="380"/>
        <v>0</v>
      </c>
      <c r="K946" s="165">
        <f t="shared" ca="1" si="381"/>
        <v>0</v>
      </c>
      <c r="L946" s="165">
        <f t="shared" ca="1" si="382"/>
        <v>0</v>
      </c>
      <c r="M946" s="165">
        <f t="shared" ca="1" si="383"/>
        <v>0</v>
      </c>
      <c r="N946" s="165">
        <f t="shared" ca="1" si="384"/>
        <v>0</v>
      </c>
      <c r="O946" s="165">
        <f t="shared" ca="1" si="385"/>
        <v>0</v>
      </c>
      <c r="P946" s="165">
        <f t="shared" ca="1" si="386"/>
        <v>0</v>
      </c>
      <c r="Q946" s="165">
        <f t="shared" ca="1" si="387"/>
        <v>0</v>
      </c>
      <c r="R946" s="165">
        <f t="shared" ca="1" si="388"/>
        <v>0</v>
      </c>
      <c r="S946" s="165" t="str">
        <f t="shared" ca="1" si="389"/>
        <v/>
      </c>
      <c r="T946" s="168">
        <f t="shared" ca="1" si="390"/>
        <v>0</v>
      </c>
      <c r="U946" s="168">
        <f t="shared" ca="1" si="391"/>
        <v>0</v>
      </c>
      <c r="V946" s="168">
        <f t="shared" ca="1" si="392"/>
        <v>0</v>
      </c>
      <c r="W946" s="168">
        <f t="shared" ca="1" si="393"/>
        <v>0</v>
      </c>
      <c r="X946" s="165">
        <f t="shared" si="394"/>
        <v>40</v>
      </c>
      <c r="Y946" s="165" t="str">
        <f t="shared" ca="1" si="395"/>
        <v>Jayden Caylor, 12 - 0 1/0/1900</v>
      </c>
      <c r="Z946" s="165" t="str">
        <f t="shared" ca="1" si="374"/>
        <v/>
      </c>
      <c r="AA946" s="225" t="str">
        <f>Season_Summary!$P$1</f>
        <v>2A BB</v>
      </c>
    </row>
    <row r="947" spans="1:27" x14ac:dyDescent="0.2">
      <c r="A947" s="165" t="str">
        <f t="shared" ca="1" si="365"/>
        <v>Clayton Louderback, 23</v>
      </c>
      <c r="B947" s="165" t="str">
        <f>Roster!$B$1</f>
        <v>Upton</v>
      </c>
      <c r="C947" s="165">
        <f t="shared" ca="1" si="366"/>
        <v>0</v>
      </c>
      <c r="D947" s="175">
        <f t="shared" ca="1" si="367"/>
        <v>0</v>
      </c>
      <c r="E947" s="165">
        <f t="shared" ca="1" si="375"/>
        <v>0</v>
      </c>
      <c r="F947" s="165">
        <f t="shared" ca="1" si="376"/>
        <v>0</v>
      </c>
      <c r="G947" s="165">
        <f t="shared" ca="1" si="377"/>
        <v>0</v>
      </c>
      <c r="H947" s="165">
        <f t="shared" ca="1" si="378"/>
        <v>0</v>
      </c>
      <c r="I947" s="165">
        <f t="shared" ca="1" si="379"/>
        <v>0</v>
      </c>
      <c r="J947" s="165">
        <f t="shared" ca="1" si="380"/>
        <v>0</v>
      </c>
      <c r="K947" s="165">
        <f t="shared" ca="1" si="381"/>
        <v>0</v>
      </c>
      <c r="L947" s="165">
        <f t="shared" ca="1" si="382"/>
        <v>0</v>
      </c>
      <c r="M947" s="165">
        <f t="shared" ca="1" si="383"/>
        <v>0</v>
      </c>
      <c r="N947" s="165">
        <f t="shared" ca="1" si="384"/>
        <v>0</v>
      </c>
      <c r="O947" s="165">
        <f t="shared" ca="1" si="385"/>
        <v>0</v>
      </c>
      <c r="P947" s="165">
        <f t="shared" ca="1" si="386"/>
        <v>0</v>
      </c>
      <c r="Q947" s="165">
        <f t="shared" ca="1" si="387"/>
        <v>0</v>
      </c>
      <c r="R947" s="165">
        <f t="shared" ca="1" si="388"/>
        <v>0</v>
      </c>
      <c r="S947" s="165" t="str">
        <f t="shared" ca="1" si="389"/>
        <v/>
      </c>
      <c r="T947" s="168">
        <f t="shared" ca="1" si="390"/>
        <v>0</v>
      </c>
      <c r="U947" s="168">
        <f t="shared" ca="1" si="391"/>
        <v>0</v>
      </c>
      <c r="V947" s="168">
        <f t="shared" ca="1" si="392"/>
        <v>0</v>
      </c>
      <c r="W947" s="168">
        <f t="shared" ca="1" si="393"/>
        <v>0</v>
      </c>
      <c r="X947" s="165">
        <f t="shared" si="394"/>
        <v>40</v>
      </c>
      <c r="Y947" s="165" t="str">
        <f t="shared" ca="1" si="395"/>
        <v>Clayton Louderback, 23 - 0 1/0/1900</v>
      </c>
      <c r="Z947" s="165" t="str">
        <f t="shared" ca="1" si="374"/>
        <v/>
      </c>
      <c r="AA947" s="225" t="str">
        <f>Season_Summary!$P$1</f>
        <v>2A BB</v>
      </c>
    </row>
    <row r="948" spans="1:27" x14ac:dyDescent="0.2">
      <c r="A948" s="165" t="str">
        <f t="shared" ca="1" si="365"/>
        <v>Jess Claycomb, 10</v>
      </c>
      <c r="B948" s="165" t="str">
        <f>Roster!$B$1</f>
        <v>Upton</v>
      </c>
      <c r="C948" s="165">
        <f t="shared" ca="1" si="366"/>
        <v>0</v>
      </c>
      <c r="D948" s="175">
        <f t="shared" ca="1" si="367"/>
        <v>0</v>
      </c>
      <c r="E948" s="165">
        <f t="shared" ca="1" si="375"/>
        <v>0</v>
      </c>
      <c r="F948" s="165">
        <f t="shared" ca="1" si="376"/>
        <v>0</v>
      </c>
      <c r="G948" s="165">
        <f t="shared" ca="1" si="377"/>
        <v>0</v>
      </c>
      <c r="H948" s="165">
        <f t="shared" ca="1" si="378"/>
        <v>0</v>
      </c>
      <c r="I948" s="165">
        <f t="shared" ca="1" si="379"/>
        <v>0</v>
      </c>
      <c r="J948" s="165">
        <f t="shared" ca="1" si="380"/>
        <v>0</v>
      </c>
      <c r="K948" s="165">
        <f t="shared" ca="1" si="381"/>
        <v>0</v>
      </c>
      <c r="L948" s="165">
        <f t="shared" ca="1" si="382"/>
        <v>0</v>
      </c>
      <c r="M948" s="165">
        <f t="shared" ca="1" si="383"/>
        <v>0</v>
      </c>
      <c r="N948" s="165">
        <f t="shared" ca="1" si="384"/>
        <v>0</v>
      </c>
      <c r="O948" s="165">
        <f t="shared" ca="1" si="385"/>
        <v>0</v>
      </c>
      <c r="P948" s="165">
        <f t="shared" ca="1" si="386"/>
        <v>0</v>
      </c>
      <c r="Q948" s="165">
        <f t="shared" ca="1" si="387"/>
        <v>0</v>
      </c>
      <c r="R948" s="165">
        <f t="shared" ca="1" si="388"/>
        <v>0</v>
      </c>
      <c r="S948" s="165" t="str">
        <f t="shared" ca="1" si="389"/>
        <v/>
      </c>
      <c r="T948" s="168">
        <f t="shared" ca="1" si="390"/>
        <v>0</v>
      </c>
      <c r="U948" s="168">
        <f t="shared" ca="1" si="391"/>
        <v>0</v>
      </c>
      <c r="V948" s="168">
        <f t="shared" ca="1" si="392"/>
        <v>0</v>
      </c>
      <c r="W948" s="168">
        <f t="shared" ca="1" si="393"/>
        <v>0</v>
      </c>
      <c r="X948" s="165">
        <f t="shared" si="394"/>
        <v>40</v>
      </c>
      <c r="Y948" s="165" t="str">
        <f t="shared" ca="1" si="395"/>
        <v>Jess Claycomb, 10 - 0 1/0/1900</v>
      </c>
      <c r="Z948" s="165" t="str">
        <f t="shared" ca="1" si="374"/>
        <v/>
      </c>
      <c r="AA948" s="225" t="str">
        <f>Season_Summary!$P$1</f>
        <v>2A BB</v>
      </c>
    </row>
    <row r="949" spans="1:27" x14ac:dyDescent="0.2">
      <c r="A949" s="165" t="str">
        <f t="shared" ca="1" si="365"/>
        <v>Maxx Cowger, 4</v>
      </c>
      <c r="B949" s="165" t="str">
        <f>Roster!$B$1</f>
        <v>Upton</v>
      </c>
      <c r="C949" s="165">
        <f t="shared" ca="1" si="366"/>
        <v>0</v>
      </c>
      <c r="D949" s="175">
        <f t="shared" ca="1" si="367"/>
        <v>0</v>
      </c>
      <c r="E949" s="165">
        <f t="shared" ca="1" si="375"/>
        <v>0</v>
      </c>
      <c r="F949" s="165">
        <f t="shared" ca="1" si="376"/>
        <v>0</v>
      </c>
      <c r="G949" s="165">
        <f t="shared" ca="1" si="377"/>
        <v>0</v>
      </c>
      <c r="H949" s="165">
        <f t="shared" ca="1" si="378"/>
        <v>0</v>
      </c>
      <c r="I949" s="165">
        <f t="shared" ca="1" si="379"/>
        <v>0</v>
      </c>
      <c r="J949" s="165">
        <f t="shared" ca="1" si="380"/>
        <v>0</v>
      </c>
      <c r="K949" s="165">
        <f t="shared" ca="1" si="381"/>
        <v>0</v>
      </c>
      <c r="L949" s="165">
        <f t="shared" ca="1" si="382"/>
        <v>0</v>
      </c>
      <c r="M949" s="165">
        <f t="shared" ca="1" si="383"/>
        <v>0</v>
      </c>
      <c r="N949" s="165">
        <f t="shared" ca="1" si="384"/>
        <v>0</v>
      </c>
      <c r="O949" s="165">
        <f t="shared" ca="1" si="385"/>
        <v>0</v>
      </c>
      <c r="P949" s="165">
        <f t="shared" ca="1" si="386"/>
        <v>0</v>
      </c>
      <c r="Q949" s="165">
        <f t="shared" ca="1" si="387"/>
        <v>0</v>
      </c>
      <c r="R949" s="165">
        <f t="shared" ca="1" si="388"/>
        <v>0</v>
      </c>
      <c r="S949" s="165" t="str">
        <f t="shared" ca="1" si="389"/>
        <v/>
      </c>
      <c r="T949" s="168">
        <f t="shared" ca="1" si="390"/>
        <v>0</v>
      </c>
      <c r="U949" s="168">
        <f t="shared" ca="1" si="391"/>
        <v>0</v>
      </c>
      <c r="V949" s="168">
        <f t="shared" ca="1" si="392"/>
        <v>0</v>
      </c>
      <c r="W949" s="168">
        <f t="shared" ca="1" si="393"/>
        <v>0</v>
      </c>
      <c r="X949" s="165">
        <f t="shared" si="394"/>
        <v>40</v>
      </c>
      <c r="Y949" s="165" t="str">
        <f t="shared" ca="1" si="395"/>
        <v>Maxx Cowger, 4 - 0 1/0/1900</v>
      </c>
      <c r="Z949" s="165" t="str">
        <f t="shared" ca="1" si="374"/>
        <v/>
      </c>
      <c r="AA949" s="225" t="str">
        <f>Season_Summary!$P$1</f>
        <v>2A BB</v>
      </c>
    </row>
    <row r="950" spans="1:27" x14ac:dyDescent="0.2">
      <c r="A950" s="165" t="str">
        <f t="shared" ca="1" si="365"/>
        <v>Brayden Bruce, 22</v>
      </c>
      <c r="B950" s="165" t="str">
        <f>Roster!$B$1</f>
        <v>Upton</v>
      </c>
      <c r="C950" s="165">
        <f t="shared" ca="1" si="366"/>
        <v>0</v>
      </c>
      <c r="D950" s="175">
        <f t="shared" ca="1" si="367"/>
        <v>0</v>
      </c>
      <c r="E950" s="165">
        <f t="shared" ca="1" si="375"/>
        <v>0</v>
      </c>
      <c r="F950" s="165">
        <f t="shared" ca="1" si="376"/>
        <v>0</v>
      </c>
      <c r="G950" s="165">
        <f t="shared" ca="1" si="377"/>
        <v>0</v>
      </c>
      <c r="H950" s="165">
        <f t="shared" ca="1" si="378"/>
        <v>0</v>
      </c>
      <c r="I950" s="165">
        <f t="shared" ca="1" si="379"/>
        <v>0</v>
      </c>
      <c r="J950" s="165">
        <f t="shared" ca="1" si="380"/>
        <v>0</v>
      </c>
      <c r="K950" s="165">
        <f t="shared" ca="1" si="381"/>
        <v>0</v>
      </c>
      <c r="L950" s="165">
        <f t="shared" ca="1" si="382"/>
        <v>0</v>
      </c>
      <c r="M950" s="165">
        <f t="shared" ca="1" si="383"/>
        <v>0</v>
      </c>
      <c r="N950" s="165">
        <f t="shared" ca="1" si="384"/>
        <v>0</v>
      </c>
      <c r="O950" s="165">
        <f t="shared" ca="1" si="385"/>
        <v>0</v>
      </c>
      <c r="P950" s="165">
        <f t="shared" ca="1" si="386"/>
        <v>0</v>
      </c>
      <c r="Q950" s="165">
        <f t="shared" ca="1" si="387"/>
        <v>0</v>
      </c>
      <c r="R950" s="165">
        <f t="shared" ca="1" si="388"/>
        <v>0</v>
      </c>
      <c r="S950" s="165" t="str">
        <f t="shared" ca="1" si="389"/>
        <v/>
      </c>
      <c r="T950" s="168">
        <f t="shared" ca="1" si="390"/>
        <v>0</v>
      </c>
      <c r="U950" s="168">
        <f t="shared" ca="1" si="391"/>
        <v>0</v>
      </c>
      <c r="V950" s="168">
        <f t="shared" ca="1" si="392"/>
        <v>0</v>
      </c>
      <c r="W950" s="168">
        <f t="shared" ca="1" si="393"/>
        <v>0</v>
      </c>
      <c r="X950" s="165">
        <f t="shared" si="394"/>
        <v>40</v>
      </c>
      <c r="Y950" s="165" t="str">
        <f t="shared" ca="1" si="395"/>
        <v>Brayden Bruce, 22 - 0 1/0/1900</v>
      </c>
      <c r="Z950" s="165" t="str">
        <f t="shared" ca="1" si="374"/>
        <v/>
      </c>
      <c r="AA950" s="225" t="str">
        <f>Season_Summary!$P$1</f>
        <v>2A BB</v>
      </c>
    </row>
    <row r="951" spans="1:27" x14ac:dyDescent="0.2">
      <c r="A951" s="165" t="str">
        <f t="shared" ca="1" si="365"/>
        <v>Jo Bishop, 30</v>
      </c>
      <c r="B951" s="165" t="str">
        <f>Roster!$B$1</f>
        <v>Upton</v>
      </c>
      <c r="C951" s="165">
        <f t="shared" ca="1" si="366"/>
        <v>0</v>
      </c>
      <c r="D951" s="175">
        <f t="shared" ca="1" si="367"/>
        <v>0</v>
      </c>
      <c r="E951" s="165">
        <f t="shared" ca="1" si="375"/>
        <v>0</v>
      </c>
      <c r="F951" s="165">
        <f t="shared" ca="1" si="376"/>
        <v>0</v>
      </c>
      <c r="G951" s="165">
        <f t="shared" ca="1" si="377"/>
        <v>0</v>
      </c>
      <c r="H951" s="165">
        <f t="shared" ca="1" si="378"/>
        <v>0</v>
      </c>
      <c r="I951" s="165">
        <f t="shared" ca="1" si="379"/>
        <v>0</v>
      </c>
      <c r="J951" s="165">
        <f t="shared" ca="1" si="380"/>
        <v>0</v>
      </c>
      <c r="K951" s="165">
        <f t="shared" ca="1" si="381"/>
        <v>0</v>
      </c>
      <c r="L951" s="165">
        <f t="shared" ca="1" si="382"/>
        <v>0</v>
      </c>
      <c r="M951" s="165">
        <f t="shared" ca="1" si="383"/>
        <v>0</v>
      </c>
      <c r="N951" s="165">
        <f t="shared" ca="1" si="384"/>
        <v>0</v>
      </c>
      <c r="O951" s="165">
        <f t="shared" ca="1" si="385"/>
        <v>0</v>
      </c>
      <c r="P951" s="165">
        <f t="shared" ca="1" si="386"/>
        <v>0</v>
      </c>
      <c r="Q951" s="165">
        <f t="shared" ca="1" si="387"/>
        <v>0</v>
      </c>
      <c r="R951" s="165">
        <f t="shared" ca="1" si="388"/>
        <v>0</v>
      </c>
      <c r="S951" s="165" t="str">
        <f t="shared" ca="1" si="389"/>
        <v/>
      </c>
      <c r="T951" s="168">
        <f t="shared" ca="1" si="390"/>
        <v>0</v>
      </c>
      <c r="U951" s="168">
        <f t="shared" ca="1" si="391"/>
        <v>0</v>
      </c>
      <c r="V951" s="168">
        <f t="shared" ca="1" si="392"/>
        <v>0</v>
      </c>
      <c r="W951" s="168">
        <f t="shared" ca="1" si="393"/>
        <v>0</v>
      </c>
      <c r="X951" s="165">
        <f t="shared" si="394"/>
        <v>40</v>
      </c>
      <c r="Y951" s="165" t="str">
        <f t="shared" ca="1" si="395"/>
        <v>Jo Bishop, 30 - 0 1/0/1900</v>
      </c>
      <c r="Z951" s="165" t="str">
        <f t="shared" ca="1" si="374"/>
        <v/>
      </c>
      <c r="AA951" s="225" t="str">
        <f>Season_Summary!$P$1</f>
        <v>2A BB</v>
      </c>
    </row>
    <row r="952" spans="1:27" x14ac:dyDescent="0.2">
      <c r="A952" s="165" t="str">
        <f t="shared" ca="1" si="365"/>
        <v>Nolan Turner, 33</v>
      </c>
      <c r="B952" s="165" t="str">
        <f>Roster!$B$1</f>
        <v>Upton</v>
      </c>
      <c r="C952" s="165">
        <f t="shared" ca="1" si="366"/>
        <v>0</v>
      </c>
      <c r="D952" s="175">
        <f t="shared" ca="1" si="367"/>
        <v>0</v>
      </c>
      <c r="E952" s="165">
        <f t="shared" ca="1" si="375"/>
        <v>0</v>
      </c>
      <c r="F952" s="165">
        <f t="shared" ca="1" si="376"/>
        <v>0</v>
      </c>
      <c r="G952" s="165">
        <f t="shared" ca="1" si="377"/>
        <v>0</v>
      </c>
      <c r="H952" s="165">
        <f t="shared" ca="1" si="378"/>
        <v>0</v>
      </c>
      <c r="I952" s="165">
        <f t="shared" ca="1" si="379"/>
        <v>0</v>
      </c>
      <c r="J952" s="165">
        <f t="shared" ca="1" si="380"/>
        <v>0</v>
      </c>
      <c r="K952" s="165">
        <f t="shared" ca="1" si="381"/>
        <v>0</v>
      </c>
      <c r="L952" s="165">
        <f t="shared" ca="1" si="382"/>
        <v>0</v>
      </c>
      <c r="M952" s="165">
        <f t="shared" ca="1" si="383"/>
        <v>0</v>
      </c>
      <c r="N952" s="165">
        <f t="shared" ca="1" si="384"/>
        <v>0</v>
      </c>
      <c r="O952" s="165">
        <f t="shared" ca="1" si="385"/>
        <v>0</v>
      </c>
      <c r="P952" s="165">
        <f t="shared" ca="1" si="386"/>
        <v>0</v>
      </c>
      <c r="Q952" s="165">
        <f t="shared" ca="1" si="387"/>
        <v>0</v>
      </c>
      <c r="R952" s="165">
        <f t="shared" ca="1" si="388"/>
        <v>0</v>
      </c>
      <c r="S952" s="165" t="str">
        <f t="shared" ca="1" si="389"/>
        <v/>
      </c>
      <c r="T952" s="168">
        <f t="shared" ca="1" si="390"/>
        <v>0</v>
      </c>
      <c r="U952" s="168">
        <f t="shared" ca="1" si="391"/>
        <v>0</v>
      </c>
      <c r="V952" s="168">
        <f t="shared" ca="1" si="392"/>
        <v>0</v>
      </c>
      <c r="W952" s="168">
        <f t="shared" ca="1" si="393"/>
        <v>0</v>
      </c>
      <c r="X952" s="165">
        <f t="shared" si="394"/>
        <v>40</v>
      </c>
      <c r="Y952" s="165" t="str">
        <f t="shared" ca="1" si="395"/>
        <v>Nolan Turner, 33 - 0 1/0/1900</v>
      </c>
      <c r="Z952" s="165" t="str">
        <f t="shared" ca="1" si="374"/>
        <v/>
      </c>
      <c r="AA952" s="225" t="str">
        <f>Season_Summary!$P$1</f>
        <v>2A BB</v>
      </c>
    </row>
    <row r="953" spans="1:27" x14ac:dyDescent="0.2">
      <c r="A953" s="165" t="str">
        <f t="shared" ca="1" si="365"/>
        <v>Robert Crawford, 32</v>
      </c>
      <c r="B953" s="165" t="str">
        <f>Roster!$B$1</f>
        <v>Upton</v>
      </c>
      <c r="C953" s="165">
        <f t="shared" ca="1" si="366"/>
        <v>0</v>
      </c>
      <c r="D953" s="175">
        <f t="shared" ca="1" si="367"/>
        <v>0</v>
      </c>
      <c r="E953" s="165">
        <f t="shared" ca="1" si="375"/>
        <v>0</v>
      </c>
      <c r="F953" s="165">
        <f t="shared" ca="1" si="376"/>
        <v>0</v>
      </c>
      <c r="G953" s="165">
        <f t="shared" ca="1" si="377"/>
        <v>0</v>
      </c>
      <c r="H953" s="165">
        <f t="shared" ca="1" si="378"/>
        <v>0</v>
      </c>
      <c r="I953" s="165">
        <f t="shared" ca="1" si="379"/>
        <v>0</v>
      </c>
      <c r="J953" s="165">
        <f t="shared" ca="1" si="380"/>
        <v>0</v>
      </c>
      <c r="K953" s="165">
        <f t="shared" ca="1" si="381"/>
        <v>0</v>
      </c>
      <c r="L953" s="165">
        <f t="shared" ca="1" si="382"/>
        <v>0</v>
      </c>
      <c r="M953" s="165">
        <f t="shared" ca="1" si="383"/>
        <v>0</v>
      </c>
      <c r="N953" s="165">
        <f t="shared" ca="1" si="384"/>
        <v>0</v>
      </c>
      <c r="O953" s="165">
        <f t="shared" ca="1" si="385"/>
        <v>0</v>
      </c>
      <c r="P953" s="165">
        <f t="shared" ca="1" si="386"/>
        <v>0</v>
      </c>
      <c r="Q953" s="165">
        <f t="shared" ca="1" si="387"/>
        <v>0</v>
      </c>
      <c r="R953" s="165">
        <f t="shared" ca="1" si="388"/>
        <v>0</v>
      </c>
      <c r="S953" s="165" t="str">
        <f t="shared" ca="1" si="389"/>
        <v/>
      </c>
      <c r="T953" s="168">
        <f t="shared" ca="1" si="390"/>
        <v>0</v>
      </c>
      <c r="U953" s="168">
        <f t="shared" ca="1" si="391"/>
        <v>0</v>
      </c>
      <c r="V953" s="168">
        <f t="shared" ca="1" si="392"/>
        <v>0</v>
      </c>
      <c r="W953" s="168">
        <f t="shared" ca="1" si="393"/>
        <v>0</v>
      </c>
      <c r="X953" s="165">
        <f t="shared" si="394"/>
        <v>40</v>
      </c>
      <c r="Y953" s="165" t="str">
        <f t="shared" ca="1" si="395"/>
        <v>Robert Crawford, 32 - 0 1/0/1900</v>
      </c>
      <c r="Z953" s="165" t="str">
        <f t="shared" ca="1" si="374"/>
        <v/>
      </c>
      <c r="AA953" s="225" t="str">
        <f>Season_Summary!$P$1</f>
        <v>2A BB</v>
      </c>
    </row>
    <row r="954" spans="1:27" x14ac:dyDescent="0.2">
      <c r="A954" s="165" t="str">
        <f t="shared" ca="1" si="365"/>
        <v>Jace Bruce, 40</v>
      </c>
      <c r="B954" s="165" t="str">
        <f>Roster!$B$1</f>
        <v>Upton</v>
      </c>
      <c r="C954" s="165">
        <f t="shared" ca="1" si="366"/>
        <v>0</v>
      </c>
      <c r="D954" s="175">
        <f t="shared" ca="1" si="367"/>
        <v>0</v>
      </c>
      <c r="E954" s="165">
        <f t="shared" ca="1" si="375"/>
        <v>0</v>
      </c>
      <c r="F954" s="165">
        <f t="shared" ca="1" si="376"/>
        <v>0</v>
      </c>
      <c r="G954" s="165">
        <f t="shared" ca="1" si="377"/>
        <v>0</v>
      </c>
      <c r="H954" s="165">
        <f t="shared" ca="1" si="378"/>
        <v>0</v>
      </c>
      <c r="I954" s="165">
        <f t="shared" ca="1" si="379"/>
        <v>0</v>
      </c>
      <c r="J954" s="165">
        <f t="shared" ca="1" si="380"/>
        <v>0</v>
      </c>
      <c r="K954" s="165">
        <f t="shared" ca="1" si="381"/>
        <v>0</v>
      </c>
      <c r="L954" s="165">
        <f t="shared" ca="1" si="382"/>
        <v>0</v>
      </c>
      <c r="M954" s="165">
        <f t="shared" ca="1" si="383"/>
        <v>0</v>
      </c>
      <c r="N954" s="165">
        <f t="shared" ca="1" si="384"/>
        <v>0</v>
      </c>
      <c r="O954" s="165">
        <f t="shared" ca="1" si="385"/>
        <v>0</v>
      </c>
      <c r="P954" s="165">
        <f t="shared" ca="1" si="386"/>
        <v>0</v>
      </c>
      <c r="Q954" s="165">
        <f t="shared" ca="1" si="387"/>
        <v>0</v>
      </c>
      <c r="R954" s="165">
        <f t="shared" ca="1" si="388"/>
        <v>0</v>
      </c>
      <c r="S954" s="165" t="str">
        <f t="shared" ca="1" si="389"/>
        <v/>
      </c>
      <c r="T954" s="168">
        <f t="shared" ca="1" si="390"/>
        <v>0</v>
      </c>
      <c r="U954" s="168">
        <f t="shared" ca="1" si="391"/>
        <v>0</v>
      </c>
      <c r="V954" s="168">
        <f t="shared" ca="1" si="392"/>
        <v>0</v>
      </c>
      <c r="W954" s="168">
        <f t="shared" ca="1" si="393"/>
        <v>0</v>
      </c>
      <c r="X954" s="165">
        <f t="shared" si="394"/>
        <v>40</v>
      </c>
      <c r="Y954" s="165" t="str">
        <f t="shared" ca="1" si="395"/>
        <v>Jace Bruce, 40 - 0 1/0/1900</v>
      </c>
      <c r="Z954" s="165" t="str">
        <f t="shared" ca="1" si="374"/>
        <v/>
      </c>
      <c r="AA954" s="225" t="str">
        <f>Season_Summary!$P$1</f>
        <v>2A BB</v>
      </c>
    </row>
    <row r="955" spans="1:27" x14ac:dyDescent="0.2">
      <c r="A955" s="165" t="str">
        <f t="shared" ca="1" si="365"/>
        <v>Ethan Mills, 2</v>
      </c>
      <c r="B955" s="165" t="str">
        <f>Roster!$B$1</f>
        <v>Upton</v>
      </c>
      <c r="C955" s="165">
        <f t="shared" ca="1" si="366"/>
        <v>0</v>
      </c>
      <c r="D955" s="175">
        <f t="shared" ca="1" si="367"/>
        <v>0</v>
      </c>
      <c r="E955" s="165">
        <f t="shared" ca="1" si="375"/>
        <v>0</v>
      </c>
      <c r="F955" s="165">
        <f t="shared" ca="1" si="376"/>
        <v>0</v>
      </c>
      <c r="G955" s="165">
        <f t="shared" ca="1" si="377"/>
        <v>0</v>
      </c>
      <c r="H955" s="165">
        <f t="shared" ca="1" si="378"/>
        <v>0</v>
      </c>
      <c r="I955" s="165">
        <f t="shared" ca="1" si="379"/>
        <v>0</v>
      </c>
      <c r="J955" s="165">
        <f t="shared" ca="1" si="380"/>
        <v>0</v>
      </c>
      <c r="K955" s="165">
        <f t="shared" ca="1" si="381"/>
        <v>0</v>
      </c>
      <c r="L955" s="165">
        <f t="shared" ca="1" si="382"/>
        <v>0</v>
      </c>
      <c r="M955" s="165">
        <f t="shared" ca="1" si="383"/>
        <v>0</v>
      </c>
      <c r="N955" s="165">
        <f t="shared" ca="1" si="384"/>
        <v>0</v>
      </c>
      <c r="O955" s="165">
        <f t="shared" ca="1" si="385"/>
        <v>0</v>
      </c>
      <c r="P955" s="165">
        <f t="shared" ca="1" si="386"/>
        <v>0</v>
      </c>
      <c r="Q955" s="165">
        <f t="shared" ca="1" si="387"/>
        <v>0</v>
      </c>
      <c r="R955" s="165">
        <f t="shared" ca="1" si="388"/>
        <v>0</v>
      </c>
      <c r="S955" s="165" t="str">
        <f t="shared" ca="1" si="389"/>
        <v/>
      </c>
      <c r="T955" s="168">
        <f t="shared" ca="1" si="390"/>
        <v>0</v>
      </c>
      <c r="U955" s="168">
        <f t="shared" ca="1" si="391"/>
        <v>0</v>
      </c>
      <c r="V955" s="168">
        <f t="shared" ca="1" si="392"/>
        <v>0</v>
      </c>
      <c r="W955" s="168">
        <f t="shared" ca="1" si="393"/>
        <v>0</v>
      </c>
      <c r="X955" s="165">
        <f t="shared" si="394"/>
        <v>40</v>
      </c>
      <c r="Y955" s="165" t="str">
        <f t="shared" ca="1" si="395"/>
        <v>Ethan Mills, 2 - 0 1/0/1900</v>
      </c>
      <c r="Z955" s="165" t="str">
        <f t="shared" ca="1" si="374"/>
        <v/>
      </c>
      <c r="AA955" s="225" t="str">
        <f>Season_Summary!$P$1</f>
        <v>2A BB</v>
      </c>
    </row>
    <row r="956" spans="1:27" x14ac:dyDescent="0.2">
      <c r="A956" s="165" t="str">
        <f t="shared" ca="1" si="365"/>
        <v>Bridger Alishouse, 2</v>
      </c>
      <c r="B956" s="165" t="str">
        <f>Roster!$B$1</f>
        <v>Upton</v>
      </c>
      <c r="C956" s="165">
        <f t="shared" ca="1" si="366"/>
        <v>0</v>
      </c>
      <c r="D956" s="175">
        <f t="shared" ca="1" si="367"/>
        <v>0</v>
      </c>
      <c r="E956" s="165">
        <f t="shared" ca="1" si="375"/>
        <v>0</v>
      </c>
      <c r="F956" s="165">
        <f t="shared" ca="1" si="376"/>
        <v>0</v>
      </c>
      <c r="G956" s="165">
        <f t="shared" ca="1" si="377"/>
        <v>0</v>
      </c>
      <c r="H956" s="165">
        <f t="shared" ca="1" si="378"/>
        <v>0</v>
      </c>
      <c r="I956" s="165">
        <f t="shared" ca="1" si="379"/>
        <v>0</v>
      </c>
      <c r="J956" s="165">
        <f t="shared" ca="1" si="380"/>
        <v>0</v>
      </c>
      <c r="K956" s="165">
        <f t="shared" ca="1" si="381"/>
        <v>0</v>
      </c>
      <c r="L956" s="165">
        <f t="shared" ca="1" si="382"/>
        <v>0</v>
      </c>
      <c r="M956" s="165">
        <f t="shared" ca="1" si="383"/>
        <v>0</v>
      </c>
      <c r="N956" s="165">
        <f t="shared" ca="1" si="384"/>
        <v>0</v>
      </c>
      <c r="O956" s="165">
        <f t="shared" ca="1" si="385"/>
        <v>0</v>
      </c>
      <c r="P956" s="165">
        <f t="shared" ca="1" si="386"/>
        <v>0</v>
      </c>
      <c r="Q956" s="165">
        <f t="shared" ca="1" si="387"/>
        <v>0</v>
      </c>
      <c r="R956" s="165">
        <f t="shared" ca="1" si="388"/>
        <v>0</v>
      </c>
      <c r="S956" s="165" t="str">
        <f t="shared" ca="1" si="389"/>
        <v/>
      </c>
      <c r="T956" s="168">
        <f t="shared" ca="1" si="390"/>
        <v>0</v>
      </c>
      <c r="U956" s="168">
        <f t="shared" ca="1" si="391"/>
        <v>0</v>
      </c>
      <c r="V956" s="168">
        <f t="shared" ca="1" si="392"/>
        <v>0</v>
      </c>
      <c r="W956" s="168">
        <f t="shared" ca="1" si="393"/>
        <v>0</v>
      </c>
      <c r="X956" s="165">
        <f t="shared" si="394"/>
        <v>40</v>
      </c>
      <c r="Y956" s="165" t="str">
        <f t="shared" ca="1" si="395"/>
        <v>Bridger Alishouse, 2 - 0 1/0/1900</v>
      </c>
      <c r="Z956" s="165" t="str">
        <f t="shared" ca="1" si="374"/>
        <v/>
      </c>
      <c r="AA956" s="225" t="str">
        <f>Season_Summary!$P$1</f>
        <v>2A BB</v>
      </c>
    </row>
    <row r="957" spans="1:27" x14ac:dyDescent="0.2">
      <c r="A957" s="165" t="str">
        <f t="shared" ca="1" si="365"/>
        <v>Landon Keever, 4</v>
      </c>
      <c r="B957" s="165" t="str">
        <f>Roster!$B$1</f>
        <v>Upton</v>
      </c>
      <c r="C957" s="165">
        <f t="shared" ca="1" si="366"/>
        <v>0</v>
      </c>
      <c r="D957" s="175">
        <f t="shared" ca="1" si="367"/>
        <v>0</v>
      </c>
      <c r="E957" s="165">
        <f t="shared" ca="1" si="375"/>
        <v>0</v>
      </c>
      <c r="F957" s="165">
        <f t="shared" ca="1" si="376"/>
        <v>0</v>
      </c>
      <c r="G957" s="165">
        <f t="shared" ca="1" si="377"/>
        <v>0</v>
      </c>
      <c r="H957" s="165">
        <f t="shared" ca="1" si="378"/>
        <v>0</v>
      </c>
      <c r="I957" s="165">
        <f t="shared" ca="1" si="379"/>
        <v>0</v>
      </c>
      <c r="J957" s="165">
        <f t="shared" ca="1" si="380"/>
        <v>0</v>
      </c>
      <c r="K957" s="165">
        <f t="shared" ca="1" si="381"/>
        <v>0</v>
      </c>
      <c r="L957" s="165">
        <f t="shared" ca="1" si="382"/>
        <v>0</v>
      </c>
      <c r="M957" s="165">
        <f t="shared" ca="1" si="383"/>
        <v>0</v>
      </c>
      <c r="N957" s="165">
        <f t="shared" ca="1" si="384"/>
        <v>0</v>
      </c>
      <c r="O957" s="165">
        <f t="shared" ca="1" si="385"/>
        <v>0</v>
      </c>
      <c r="P957" s="165">
        <f t="shared" ca="1" si="386"/>
        <v>0</v>
      </c>
      <c r="Q957" s="165">
        <f t="shared" ca="1" si="387"/>
        <v>0</v>
      </c>
      <c r="R957" s="165">
        <f t="shared" ca="1" si="388"/>
        <v>0</v>
      </c>
      <c r="S957" s="165" t="str">
        <f t="shared" ca="1" si="389"/>
        <v/>
      </c>
      <c r="T957" s="168">
        <f t="shared" ca="1" si="390"/>
        <v>0</v>
      </c>
      <c r="U957" s="168">
        <f t="shared" ca="1" si="391"/>
        <v>0</v>
      </c>
      <c r="V957" s="168">
        <f t="shared" ca="1" si="392"/>
        <v>0</v>
      </c>
      <c r="W957" s="168">
        <f t="shared" ca="1" si="393"/>
        <v>0</v>
      </c>
      <c r="X957" s="165">
        <f t="shared" si="394"/>
        <v>40</v>
      </c>
      <c r="Y957" s="165" t="str">
        <f t="shared" ca="1" si="395"/>
        <v>Landon Keever, 4 - 0 1/0/1900</v>
      </c>
      <c r="Z957" s="165" t="str">
        <f t="shared" ca="1" si="374"/>
        <v/>
      </c>
      <c r="AA957" s="225" t="str">
        <f>Season_Summary!$P$1</f>
        <v>2A BB</v>
      </c>
    </row>
    <row r="958" spans="1:27" x14ac:dyDescent="0.2">
      <c r="A958" s="165" t="str">
        <f t="shared" ca="1" si="365"/>
        <v>DJ Till, 4</v>
      </c>
      <c r="B958" s="165" t="str">
        <f>Roster!$B$1</f>
        <v>Upton</v>
      </c>
      <c r="C958" s="165">
        <f t="shared" ca="1" si="366"/>
        <v>0</v>
      </c>
      <c r="D958" s="175">
        <f t="shared" ca="1" si="367"/>
        <v>0</v>
      </c>
      <c r="E958" s="165">
        <f t="shared" ca="1" si="375"/>
        <v>0</v>
      </c>
      <c r="F958" s="165">
        <f t="shared" ca="1" si="376"/>
        <v>0</v>
      </c>
      <c r="G958" s="165">
        <f t="shared" ca="1" si="377"/>
        <v>0</v>
      </c>
      <c r="H958" s="165">
        <f t="shared" ca="1" si="378"/>
        <v>0</v>
      </c>
      <c r="I958" s="165">
        <f t="shared" ca="1" si="379"/>
        <v>0</v>
      </c>
      <c r="J958" s="165">
        <f t="shared" ca="1" si="380"/>
        <v>0</v>
      </c>
      <c r="K958" s="165">
        <f t="shared" ca="1" si="381"/>
        <v>0</v>
      </c>
      <c r="L958" s="165">
        <f t="shared" ca="1" si="382"/>
        <v>0</v>
      </c>
      <c r="M958" s="165">
        <f t="shared" ca="1" si="383"/>
        <v>0</v>
      </c>
      <c r="N958" s="165">
        <f t="shared" ca="1" si="384"/>
        <v>0</v>
      </c>
      <c r="O958" s="165">
        <f t="shared" ca="1" si="385"/>
        <v>0</v>
      </c>
      <c r="P958" s="165">
        <f t="shared" ca="1" si="386"/>
        <v>0</v>
      </c>
      <c r="Q958" s="165">
        <f t="shared" ca="1" si="387"/>
        <v>0</v>
      </c>
      <c r="R958" s="165">
        <f t="shared" ca="1" si="388"/>
        <v>0</v>
      </c>
      <c r="S958" s="165" t="str">
        <f t="shared" ca="1" si="389"/>
        <v/>
      </c>
      <c r="T958" s="168">
        <f t="shared" ca="1" si="390"/>
        <v>0</v>
      </c>
      <c r="U958" s="168">
        <f t="shared" ca="1" si="391"/>
        <v>0</v>
      </c>
      <c r="V958" s="168">
        <f t="shared" ca="1" si="392"/>
        <v>0</v>
      </c>
      <c r="W958" s="168">
        <f t="shared" ca="1" si="393"/>
        <v>0</v>
      </c>
      <c r="X958" s="165">
        <f t="shared" si="394"/>
        <v>40</v>
      </c>
      <c r="Y958" s="165" t="str">
        <f t="shared" ca="1" si="395"/>
        <v>DJ Till, 4 - 0 1/0/1900</v>
      </c>
      <c r="Z958" s="165" t="str">
        <f t="shared" ca="1" si="374"/>
        <v/>
      </c>
      <c r="AA958" s="225" t="str">
        <f>Season_Summary!$P$1</f>
        <v>2A BB</v>
      </c>
    </row>
    <row r="959" spans="1:27" x14ac:dyDescent="0.2">
      <c r="A959" s="165" t="str">
        <f t="shared" ca="1" si="365"/>
        <v xml:space="preserve">, </v>
      </c>
      <c r="B959" s="165" t="str">
        <f>Roster!$B$1</f>
        <v>Upton</v>
      </c>
      <c r="C959" s="165">
        <f t="shared" ca="1" si="366"/>
        <v>0</v>
      </c>
      <c r="D959" s="175">
        <f t="shared" ca="1" si="367"/>
        <v>0</v>
      </c>
      <c r="E959" s="165">
        <f t="shared" ca="1" si="375"/>
        <v>0</v>
      </c>
      <c r="F959" s="165">
        <f t="shared" ca="1" si="376"/>
        <v>0</v>
      </c>
      <c r="G959" s="165">
        <f t="shared" ca="1" si="377"/>
        <v>0</v>
      </c>
      <c r="H959" s="165">
        <f t="shared" ca="1" si="378"/>
        <v>0</v>
      </c>
      <c r="I959" s="165">
        <f t="shared" ca="1" si="379"/>
        <v>0</v>
      </c>
      <c r="J959" s="165">
        <f t="shared" ca="1" si="380"/>
        <v>0</v>
      </c>
      <c r="K959" s="165">
        <f t="shared" ca="1" si="381"/>
        <v>0</v>
      </c>
      <c r="L959" s="165">
        <f t="shared" ca="1" si="382"/>
        <v>0</v>
      </c>
      <c r="M959" s="165">
        <f t="shared" ca="1" si="383"/>
        <v>0</v>
      </c>
      <c r="N959" s="165">
        <f t="shared" ca="1" si="384"/>
        <v>0</v>
      </c>
      <c r="O959" s="165">
        <f t="shared" ca="1" si="385"/>
        <v>0</v>
      </c>
      <c r="P959" s="165">
        <f t="shared" ca="1" si="386"/>
        <v>0</v>
      </c>
      <c r="Q959" s="165">
        <f t="shared" ca="1" si="387"/>
        <v>0</v>
      </c>
      <c r="R959" s="165">
        <f t="shared" ca="1" si="388"/>
        <v>0</v>
      </c>
      <c r="S959" s="165" t="str">
        <f t="shared" ca="1" si="389"/>
        <v/>
      </c>
      <c r="T959" s="168">
        <f t="shared" ca="1" si="390"/>
        <v>0</v>
      </c>
      <c r="U959" s="168">
        <f t="shared" ca="1" si="391"/>
        <v>0</v>
      </c>
      <c r="V959" s="168">
        <f t="shared" ca="1" si="392"/>
        <v>0</v>
      </c>
      <c r="W959" s="168">
        <f t="shared" ca="1" si="393"/>
        <v>0</v>
      </c>
      <c r="X959" s="165">
        <f t="shared" si="394"/>
        <v>40</v>
      </c>
      <c r="Y959" s="165" t="str">
        <f t="shared" ca="1" si="395"/>
        <v>,  - 0 1/0/1900</v>
      </c>
      <c r="Z959" s="165" t="str">
        <f t="shared" ca="1" si="374"/>
        <v/>
      </c>
      <c r="AA959" s="225" t="str">
        <f>Season_Summary!$P$1</f>
        <v>2A BB</v>
      </c>
    </row>
    <row r="960" spans="1:27" x14ac:dyDescent="0.2">
      <c r="A960" s="165" t="str">
        <f t="shared" ca="1" si="365"/>
        <v xml:space="preserve">, </v>
      </c>
      <c r="B960" s="165" t="str">
        <f>Roster!$B$1</f>
        <v>Upton</v>
      </c>
      <c r="C960" s="165">
        <f t="shared" ca="1" si="366"/>
        <v>0</v>
      </c>
      <c r="D960" s="175">
        <f t="shared" ca="1" si="367"/>
        <v>0</v>
      </c>
      <c r="E960" s="165">
        <f t="shared" ca="1" si="375"/>
        <v>0</v>
      </c>
      <c r="F960" s="165">
        <f t="shared" ca="1" si="376"/>
        <v>0</v>
      </c>
      <c r="G960" s="165">
        <f t="shared" ca="1" si="377"/>
        <v>0</v>
      </c>
      <c r="H960" s="165">
        <f t="shared" ca="1" si="378"/>
        <v>0</v>
      </c>
      <c r="I960" s="165">
        <f t="shared" ca="1" si="379"/>
        <v>0</v>
      </c>
      <c r="J960" s="165">
        <f t="shared" ca="1" si="380"/>
        <v>0</v>
      </c>
      <c r="K960" s="165">
        <f t="shared" ca="1" si="381"/>
        <v>0</v>
      </c>
      <c r="L960" s="165">
        <f t="shared" ca="1" si="382"/>
        <v>0</v>
      </c>
      <c r="M960" s="165">
        <f t="shared" ca="1" si="383"/>
        <v>0</v>
      </c>
      <c r="N960" s="165">
        <f t="shared" ca="1" si="384"/>
        <v>0</v>
      </c>
      <c r="O960" s="165">
        <f t="shared" ca="1" si="385"/>
        <v>0</v>
      </c>
      <c r="P960" s="165">
        <f t="shared" ca="1" si="386"/>
        <v>0</v>
      </c>
      <c r="Q960" s="165">
        <f t="shared" ca="1" si="387"/>
        <v>0</v>
      </c>
      <c r="R960" s="165">
        <f t="shared" ca="1" si="388"/>
        <v>0</v>
      </c>
      <c r="S960" s="165" t="str">
        <f t="shared" ca="1" si="389"/>
        <v/>
      </c>
      <c r="T960" s="168">
        <f t="shared" ca="1" si="390"/>
        <v>0</v>
      </c>
      <c r="U960" s="168">
        <f t="shared" ca="1" si="391"/>
        <v>0</v>
      </c>
      <c r="V960" s="168">
        <f t="shared" ca="1" si="392"/>
        <v>0</v>
      </c>
      <c r="W960" s="168">
        <f t="shared" ca="1" si="393"/>
        <v>0</v>
      </c>
      <c r="X960" s="165">
        <f t="shared" si="394"/>
        <v>40</v>
      </c>
      <c r="Y960" s="165" t="str">
        <f t="shared" ca="1" si="395"/>
        <v>,  - 0 1/0/1900</v>
      </c>
      <c r="Z960" s="165" t="str">
        <f t="shared" ca="1" si="374"/>
        <v/>
      </c>
      <c r="AA960" s="225" t="str">
        <f>Season_Summary!$P$1</f>
        <v>2A BB</v>
      </c>
    </row>
    <row r="961" spans="1:27" x14ac:dyDescent="0.2">
      <c r="A961" s="165" t="str">
        <f t="shared" ca="1" si="365"/>
        <v xml:space="preserve">, </v>
      </c>
      <c r="B961" s="165" t="str">
        <f>Roster!$B$1</f>
        <v>Upton</v>
      </c>
      <c r="C961" s="165">
        <f t="shared" ca="1" si="366"/>
        <v>0</v>
      </c>
      <c r="D961" s="175">
        <f t="shared" ca="1" si="367"/>
        <v>0</v>
      </c>
      <c r="E961" s="165">
        <f t="shared" ca="1" si="375"/>
        <v>0</v>
      </c>
      <c r="F961" s="165">
        <f t="shared" ca="1" si="376"/>
        <v>0</v>
      </c>
      <c r="G961" s="165">
        <f t="shared" ca="1" si="377"/>
        <v>0</v>
      </c>
      <c r="H961" s="165">
        <f t="shared" ca="1" si="378"/>
        <v>0</v>
      </c>
      <c r="I961" s="165">
        <f t="shared" ca="1" si="379"/>
        <v>0</v>
      </c>
      <c r="J961" s="165">
        <f t="shared" ca="1" si="380"/>
        <v>0</v>
      </c>
      <c r="K961" s="165">
        <f t="shared" ca="1" si="381"/>
        <v>0</v>
      </c>
      <c r="L961" s="165">
        <f t="shared" ca="1" si="382"/>
        <v>0</v>
      </c>
      <c r="M961" s="165">
        <f t="shared" ca="1" si="383"/>
        <v>0</v>
      </c>
      <c r="N961" s="165">
        <f t="shared" ca="1" si="384"/>
        <v>0</v>
      </c>
      <c r="O961" s="165">
        <f t="shared" ca="1" si="385"/>
        <v>0</v>
      </c>
      <c r="P961" s="165">
        <f t="shared" ca="1" si="386"/>
        <v>0</v>
      </c>
      <c r="Q961" s="165">
        <f t="shared" ca="1" si="387"/>
        <v>0</v>
      </c>
      <c r="R961" s="165">
        <f t="shared" ca="1" si="388"/>
        <v>0</v>
      </c>
      <c r="S961" s="165" t="str">
        <f t="shared" ca="1" si="389"/>
        <v/>
      </c>
      <c r="T961" s="168">
        <f t="shared" ca="1" si="390"/>
        <v>0</v>
      </c>
      <c r="U961" s="168">
        <f t="shared" ca="1" si="391"/>
        <v>0</v>
      </c>
      <c r="V961" s="168">
        <f t="shared" ca="1" si="392"/>
        <v>0</v>
      </c>
      <c r="W961" s="168">
        <f t="shared" ca="1" si="393"/>
        <v>0</v>
      </c>
      <c r="X961" s="165">
        <f t="shared" si="394"/>
        <v>40</v>
      </c>
      <c r="Y961" s="165" t="str">
        <f t="shared" ca="1" si="395"/>
        <v>,  - 0 1/0/1900</v>
      </c>
      <c r="Z961" s="165" t="str">
        <f t="shared" ca="1" si="374"/>
        <v/>
      </c>
      <c r="AA961" s="225" t="str">
        <f>Season_Summary!$P$1</f>
        <v>2A BB</v>
      </c>
    </row>
    <row r="962" spans="1:27" x14ac:dyDescent="0.2">
      <c r="A962" s="165" t="str">
        <f t="shared" ca="1" si="365"/>
        <v xml:space="preserve">, </v>
      </c>
      <c r="B962" s="165" t="str">
        <f>Roster!$B$1</f>
        <v>Upton</v>
      </c>
      <c r="C962" s="165">
        <f t="shared" ca="1" si="366"/>
        <v>0</v>
      </c>
      <c r="D962" s="175">
        <f t="shared" ca="1" si="367"/>
        <v>0</v>
      </c>
      <c r="E962" s="165">
        <f t="shared" ca="1" si="375"/>
        <v>0</v>
      </c>
      <c r="F962" s="165">
        <f t="shared" ca="1" si="376"/>
        <v>0</v>
      </c>
      <c r="G962" s="165">
        <f t="shared" ca="1" si="377"/>
        <v>0</v>
      </c>
      <c r="H962" s="165">
        <f t="shared" ca="1" si="378"/>
        <v>0</v>
      </c>
      <c r="I962" s="165">
        <f t="shared" ca="1" si="379"/>
        <v>0</v>
      </c>
      <c r="J962" s="165">
        <f t="shared" ca="1" si="380"/>
        <v>0</v>
      </c>
      <c r="K962" s="165">
        <f t="shared" ca="1" si="381"/>
        <v>0</v>
      </c>
      <c r="L962" s="165">
        <f t="shared" ca="1" si="382"/>
        <v>0</v>
      </c>
      <c r="M962" s="165">
        <f t="shared" ca="1" si="383"/>
        <v>0</v>
      </c>
      <c r="N962" s="165">
        <f t="shared" ca="1" si="384"/>
        <v>0</v>
      </c>
      <c r="O962" s="165">
        <f t="shared" ca="1" si="385"/>
        <v>0</v>
      </c>
      <c r="P962" s="165">
        <f t="shared" ca="1" si="386"/>
        <v>0</v>
      </c>
      <c r="Q962" s="165">
        <f t="shared" ca="1" si="387"/>
        <v>0</v>
      </c>
      <c r="R962" s="165">
        <f t="shared" ca="1" si="388"/>
        <v>0</v>
      </c>
      <c r="S962" s="165" t="str">
        <f t="shared" ca="1" si="389"/>
        <v/>
      </c>
      <c r="T962" s="168">
        <f t="shared" ca="1" si="390"/>
        <v>0</v>
      </c>
      <c r="U962" s="168">
        <f t="shared" ca="1" si="391"/>
        <v>0</v>
      </c>
      <c r="V962" s="168">
        <f t="shared" ca="1" si="392"/>
        <v>0</v>
      </c>
      <c r="W962" s="168">
        <f t="shared" ca="1" si="393"/>
        <v>0</v>
      </c>
      <c r="X962" s="165">
        <f t="shared" si="394"/>
        <v>40</v>
      </c>
      <c r="Y962" s="165" t="str">
        <f t="shared" ca="1" si="395"/>
        <v>,  - 0 1/0/1900</v>
      </c>
      <c r="Z962" s="165" t="str">
        <f t="shared" ca="1" si="374"/>
        <v/>
      </c>
      <c r="AA962" s="225" t="str">
        <f>Season_Summary!$P$1</f>
        <v>2A BB</v>
      </c>
    </row>
    <row r="963" spans="1:27" x14ac:dyDescent="0.2">
      <c r="A963" s="165" t="str">
        <f t="shared" ca="1" si="365"/>
        <v xml:space="preserve">, </v>
      </c>
      <c r="B963" s="165" t="str">
        <f>Roster!$B$1</f>
        <v>Upton</v>
      </c>
      <c r="C963" s="165">
        <f t="shared" ca="1" si="366"/>
        <v>0</v>
      </c>
      <c r="D963" s="175">
        <f t="shared" ca="1" si="367"/>
        <v>0</v>
      </c>
      <c r="E963" s="165">
        <f t="shared" ca="1" si="375"/>
        <v>0</v>
      </c>
      <c r="F963" s="165">
        <f t="shared" ca="1" si="376"/>
        <v>0</v>
      </c>
      <c r="G963" s="165">
        <f t="shared" ca="1" si="377"/>
        <v>0</v>
      </c>
      <c r="H963" s="165">
        <f t="shared" ca="1" si="378"/>
        <v>0</v>
      </c>
      <c r="I963" s="165">
        <f t="shared" ca="1" si="379"/>
        <v>0</v>
      </c>
      <c r="J963" s="165">
        <f t="shared" ca="1" si="380"/>
        <v>0</v>
      </c>
      <c r="K963" s="165">
        <f t="shared" ca="1" si="381"/>
        <v>0</v>
      </c>
      <c r="L963" s="165">
        <f t="shared" ca="1" si="382"/>
        <v>0</v>
      </c>
      <c r="M963" s="165">
        <f t="shared" ca="1" si="383"/>
        <v>0</v>
      </c>
      <c r="N963" s="165">
        <f t="shared" ca="1" si="384"/>
        <v>0</v>
      </c>
      <c r="O963" s="165">
        <f t="shared" ca="1" si="385"/>
        <v>0</v>
      </c>
      <c r="P963" s="165">
        <f t="shared" ca="1" si="386"/>
        <v>0</v>
      </c>
      <c r="Q963" s="165">
        <f t="shared" ca="1" si="387"/>
        <v>0</v>
      </c>
      <c r="R963" s="165">
        <f t="shared" ca="1" si="388"/>
        <v>0</v>
      </c>
      <c r="S963" s="165" t="str">
        <f t="shared" ca="1" si="389"/>
        <v/>
      </c>
      <c r="T963" s="168">
        <f t="shared" ca="1" si="390"/>
        <v>0</v>
      </c>
      <c r="U963" s="168">
        <f t="shared" ca="1" si="391"/>
        <v>0</v>
      </c>
      <c r="V963" s="168">
        <f t="shared" ca="1" si="392"/>
        <v>0</v>
      </c>
      <c r="W963" s="168">
        <f t="shared" ca="1" si="393"/>
        <v>0</v>
      </c>
      <c r="X963" s="165">
        <f t="shared" si="394"/>
        <v>40</v>
      </c>
      <c r="Y963" s="165" t="str">
        <f t="shared" ca="1" si="395"/>
        <v>,  - 0 1/0/1900</v>
      </c>
      <c r="Z963" s="165" t="str">
        <f t="shared" ca="1" si="374"/>
        <v/>
      </c>
      <c r="AA963" s="225" t="str">
        <f>Season_Summary!$P$1</f>
        <v>2A BB</v>
      </c>
    </row>
    <row r="964" spans="1:27" x14ac:dyDescent="0.2">
      <c r="A964" s="165" t="str">
        <f t="shared" ca="1" si="365"/>
        <v xml:space="preserve">, </v>
      </c>
      <c r="B964" s="165" t="str">
        <f>Roster!$B$1</f>
        <v>Upton</v>
      </c>
      <c r="C964" s="165">
        <f t="shared" ca="1" si="366"/>
        <v>0</v>
      </c>
      <c r="D964" s="175">
        <f t="shared" ca="1" si="367"/>
        <v>0</v>
      </c>
      <c r="E964" s="165">
        <f t="shared" ca="1" si="375"/>
        <v>0</v>
      </c>
      <c r="F964" s="165">
        <f t="shared" ca="1" si="376"/>
        <v>0</v>
      </c>
      <c r="G964" s="165">
        <f t="shared" ca="1" si="377"/>
        <v>0</v>
      </c>
      <c r="H964" s="165">
        <f t="shared" ca="1" si="378"/>
        <v>0</v>
      </c>
      <c r="I964" s="165">
        <f t="shared" ca="1" si="379"/>
        <v>0</v>
      </c>
      <c r="J964" s="165">
        <f t="shared" ca="1" si="380"/>
        <v>0</v>
      </c>
      <c r="K964" s="165">
        <f t="shared" ca="1" si="381"/>
        <v>0</v>
      </c>
      <c r="L964" s="165">
        <f t="shared" ca="1" si="382"/>
        <v>0</v>
      </c>
      <c r="M964" s="165">
        <f t="shared" ca="1" si="383"/>
        <v>0</v>
      </c>
      <c r="N964" s="165">
        <f t="shared" ca="1" si="384"/>
        <v>0</v>
      </c>
      <c r="O964" s="165">
        <f t="shared" ca="1" si="385"/>
        <v>0</v>
      </c>
      <c r="P964" s="165">
        <f t="shared" ca="1" si="386"/>
        <v>0</v>
      </c>
      <c r="Q964" s="165">
        <f t="shared" ca="1" si="387"/>
        <v>0</v>
      </c>
      <c r="R964" s="165">
        <f t="shared" ca="1" si="388"/>
        <v>0</v>
      </c>
      <c r="S964" s="165" t="str">
        <f t="shared" ca="1" si="389"/>
        <v/>
      </c>
      <c r="T964" s="168">
        <f t="shared" ca="1" si="390"/>
        <v>0</v>
      </c>
      <c r="U964" s="168">
        <f t="shared" ca="1" si="391"/>
        <v>0</v>
      </c>
      <c r="V964" s="168">
        <f t="shared" ca="1" si="392"/>
        <v>0</v>
      </c>
      <c r="W964" s="168">
        <f t="shared" ca="1" si="393"/>
        <v>0</v>
      </c>
      <c r="X964" s="165">
        <f t="shared" si="394"/>
        <v>40</v>
      </c>
      <c r="Y964" s="165" t="str">
        <f t="shared" ca="1" si="395"/>
        <v>,  - 0 1/0/1900</v>
      </c>
      <c r="Z964" s="165" t="str">
        <f t="shared" ca="1" si="374"/>
        <v/>
      </c>
      <c r="AA964" s="225" t="str">
        <f>Season_Summary!$P$1</f>
        <v>2A BB</v>
      </c>
    </row>
    <row r="965" spans="1:27" x14ac:dyDescent="0.2">
      <c r="A965" s="165" t="str">
        <f t="shared" ca="1" si="365"/>
        <v xml:space="preserve">, </v>
      </c>
      <c r="B965" s="165" t="str">
        <f>Roster!$B$1</f>
        <v>Upton</v>
      </c>
      <c r="C965" s="165">
        <f t="shared" ca="1" si="366"/>
        <v>0</v>
      </c>
      <c r="D965" s="175">
        <f t="shared" ca="1" si="367"/>
        <v>0</v>
      </c>
      <c r="E965" s="165">
        <f t="shared" ca="1" si="375"/>
        <v>0</v>
      </c>
      <c r="F965" s="165">
        <f t="shared" ca="1" si="376"/>
        <v>0</v>
      </c>
      <c r="G965" s="165">
        <f t="shared" ca="1" si="377"/>
        <v>0</v>
      </c>
      <c r="H965" s="165">
        <f t="shared" ca="1" si="378"/>
        <v>0</v>
      </c>
      <c r="I965" s="165">
        <f t="shared" ca="1" si="379"/>
        <v>0</v>
      </c>
      <c r="J965" s="165">
        <f t="shared" ca="1" si="380"/>
        <v>0</v>
      </c>
      <c r="K965" s="165">
        <f t="shared" ca="1" si="381"/>
        <v>0</v>
      </c>
      <c r="L965" s="165">
        <f t="shared" ca="1" si="382"/>
        <v>0</v>
      </c>
      <c r="M965" s="165">
        <f t="shared" ca="1" si="383"/>
        <v>0</v>
      </c>
      <c r="N965" s="165">
        <f t="shared" ca="1" si="384"/>
        <v>0</v>
      </c>
      <c r="O965" s="165">
        <f t="shared" ca="1" si="385"/>
        <v>0</v>
      </c>
      <c r="P965" s="165">
        <f t="shared" ca="1" si="386"/>
        <v>0</v>
      </c>
      <c r="Q965" s="165">
        <f t="shared" ca="1" si="387"/>
        <v>0</v>
      </c>
      <c r="R965" s="165">
        <f t="shared" ca="1" si="388"/>
        <v>0</v>
      </c>
      <c r="S965" s="165" t="str">
        <f t="shared" ca="1" si="389"/>
        <v/>
      </c>
      <c r="T965" s="168">
        <f t="shared" ca="1" si="390"/>
        <v>0</v>
      </c>
      <c r="U965" s="168">
        <f t="shared" ca="1" si="391"/>
        <v>0</v>
      </c>
      <c r="V965" s="168">
        <f t="shared" ca="1" si="392"/>
        <v>0</v>
      </c>
      <c r="W965" s="168">
        <f t="shared" ca="1" si="393"/>
        <v>0</v>
      </c>
      <c r="X965" s="165">
        <f t="shared" si="394"/>
        <v>40</v>
      </c>
      <c r="Y965" s="165" t="str">
        <f t="shared" ca="1" si="395"/>
        <v>,  - 0 1/0/1900</v>
      </c>
      <c r="Z965" s="165" t="str">
        <f t="shared" ca="1" si="374"/>
        <v/>
      </c>
      <c r="AA965" s="225" t="str">
        <f>Season_Summary!$P$1</f>
        <v>2A BB</v>
      </c>
    </row>
    <row r="966" spans="1:27" x14ac:dyDescent="0.2">
      <c r="A966" s="165" t="str">
        <f t="shared" ca="1" si="365"/>
        <v xml:space="preserve">Team, </v>
      </c>
      <c r="B966" s="165" t="str">
        <f>Roster!$B$1</f>
        <v>Upton</v>
      </c>
      <c r="C966" s="165">
        <f t="shared" ca="1" si="366"/>
        <v>0</v>
      </c>
      <c r="D966" s="175">
        <f t="shared" ca="1" si="367"/>
        <v>0</v>
      </c>
      <c r="E966" s="165">
        <f t="shared" ca="1" si="375"/>
        <v>0</v>
      </c>
      <c r="F966" s="165">
        <f t="shared" ca="1" si="376"/>
        <v>0</v>
      </c>
      <c r="G966" s="165">
        <f t="shared" ca="1" si="377"/>
        <v>0</v>
      </c>
      <c r="H966" s="165">
        <f t="shared" ca="1" si="378"/>
        <v>0</v>
      </c>
      <c r="I966" s="165">
        <f t="shared" ca="1" si="379"/>
        <v>0</v>
      </c>
      <c r="J966" s="165">
        <f t="shared" ca="1" si="380"/>
        <v>0</v>
      </c>
      <c r="K966" s="165">
        <f t="shared" ca="1" si="381"/>
        <v>0</v>
      </c>
      <c r="L966" s="165">
        <f t="shared" ca="1" si="382"/>
        <v>0</v>
      </c>
      <c r="M966" s="165">
        <f t="shared" ca="1" si="383"/>
        <v>0</v>
      </c>
      <c r="N966" s="165">
        <f t="shared" ca="1" si="384"/>
        <v>0</v>
      </c>
      <c r="O966" s="165">
        <f t="shared" ca="1" si="385"/>
        <v>0</v>
      </c>
      <c r="P966" s="165">
        <f t="shared" ca="1" si="386"/>
        <v>0</v>
      </c>
      <c r="Q966" s="165">
        <f t="shared" ca="1" si="387"/>
        <v>0</v>
      </c>
      <c r="R966" s="165">
        <f t="shared" ca="1" si="388"/>
        <v>0</v>
      </c>
      <c r="S966" s="165" t="str">
        <f t="shared" ca="1" si="389"/>
        <v/>
      </c>
      <c r="T966" s="168">
        <f t="shared" ca="1" si="390"/>
        <v>0</v>
      </c>
      <c r="U966" s="168">
        <f t="shared" ca="1" si="391"/>
        <v>0</v>
      </c>
      <c r="V966" s="168">
        <f t="shared" ca="1" si="392"/>
        <v>0</v>
      </c>
      <c r="W966" s="168">
        <f t="shared" ca="1" si="393"/>
        <v>0</v>
      </c>
      <c r="X966" s="165">
        <f t="shared" si="394"/>
        <v>40</v>
      </c>
      <c r="Y966" s="165" t="str">
        <f t="shared" ca="1" si="395"/>
        <v>Team,  - 0 1/0/1900</v>
      </c>
      <c r="Z966" s="165" t="str">
        <f t="shared" ca="1" si="374"/>
        <v/>
      </c>
      <c r="AA966" s="225" t="str">
        <f>Season_Summary!$P$1</f>
        <v>2A BB</v>
      </c>
    </row>
    <row r="967" spans="1:27" x14ac:dyDescent="0.2">
      <c r="D967" s="175"/>
      <c r="T967" s="168"/>
      <c r="U967" s="168"/>
      <c r="V967" s="168"/>
      <c r="W967" s="168"/>
    </row>
    <row r="968" spans="1:27" x14ac:dyDescent="0.2">
      <c r="D968" s="175"/>
      <c r="T968" s="168"/>
      <c r="U968" s="168"/>
      <c r="V968" s="168"/>
      <c r="W968" s="168"/>
    </row>
    <row r="1000" spans="1:158" x14ac:dyDescent="0.2">
      <c r="A1000" s="236" t="s">
        <v>256</v>
      </c>
      <c r="B1000" s="236" t="s">
        <v>249</v>
      </c>
      <c r="C1000" s="236" t="s">
        <v>179</v>
      </c>
      <c r="D1000" s="236" t="s">
        <v>112</v>
      </c>
      <c r="E1000" s="236" t="s">
        <v>250</v>
      </c>
      <c r="F1000" s="237" t="s">
        <v>257</v>
      </c>
      <c r="G1000" s="174"/>
      <c r="H1000" s="236" t="s">
        <v>256</v>
      </c>
      <c r="I1000" s="236" t="s">
        <v>249</v>
      </c>
      <c r="J1000" s="236" t="s">
        <v>179</v>
      </c>
      <c r="K1000" s="236" t="s">
        <v>112</v>
      </c>
      <c r="L1000" s="236" t="s">
        <v>250</v>
      </c>
      <c r="M1000" s="237" t="s">
        <v>263</v>
      </c>
      <c r="O1000" s="236" t="s">
        <v>256</v>
      </c>
      <c r="P1000" s="236" t="s">
        <v>249</v>
      </c>
      <c r="Q1000" s="236" t="s">
        <v>179</v>
      </c>
      <c r="R1000" s="236" t="s">
        <v>112</v>
      </c>
      <c r="S1000" s="236" t="s">
        <v>250</v>
      </c>
      <c r="T1000" s="237" t="s">
        <v>270</v>
      </c>
      <c r="V1000" s="236" t="s">
        <v>256</v>
      </c>
      <c r="W1000" s="236" t="s">
        <v>249</v>
      </c>
      <c r="X1000" s="236" t="s">
        <v>179</v>
      </c>
      <c r="Y1000" s="236" t="s">
        <v>112</v>
      </c>
      <c r="Z1000" s="236" t="s">
        <v>250</v>
      </c>
      <c r="AA1000" s="237" t="s">
        <v>264</v>
      </c>
      <c r="AC1000" s="236" t="s">
        <v>256</v>
      </c>
      <c r="AD1000" s="236" t="s">
        <v>249</v>
      </c>
      <c r="AE1000" s="236" t="s">
        <v>179</v>
      </c>
      <c r="AF1000" s="236" t="s">
        <v>112</v>
      </c>
      <c r="AG1000" s="236" t="s">
        <v>250</v>
      </c>
      <c r="AH1000" s="237" t="s">
        <v>265</v>
      </c>
      <c r="AJ1000" s="236" t="s">
        <v>256</v>
      </c>
      <c r="AK1000" s="236" t="s">
        <v>249</v>
      </c>
      <c r="AL1000" s="236" t="s">
        <v>179</v>
      </c>
      <c r="AM1000" s="236" t="s">
        <v>112</v>
      </c>
      <c r="AN1000" s="236" t="s">
        <v>250</v>
      </c>
      <c r="AO1000" s="237" t="s">
        <v>266</v>
      </c>
      <c r="AQ1000" s="236" t="s">
        <v>256</v>
      </c>
      <c r="AR1000" s="236" t="s">
        <v>249</v>
      </c>
      <c r="AS1000" s="236" t="s">
        <v>179</v>
      </c>
      <c r="AT1000" s="236" t="s">
        <v>112</v>
      </c>
      <c r="AU1000" s="236" t="s">
        <v>250</v>
      </c>
      <c r="AV1000" s="237" t="s">
        <v>278</v>
      </c>
      <c r="AX1000" s="236" t="s">
        <v>256</v>
      </c>
      <c r="AY1000" s="236" t="s">
        <v>249</v>
      </c>
      <c r="AZ1000" s="236" t="s">
        <v>179</v>
      </c>
      <c r="BA1000" s="236" t="s">
        <v>112</v>
      </c>
      <c r="BB1000" s="236" t="s">
        <v>250</v>
      </c>
      <c r="BC1000" s="237" t="s">
        <v>279</v>
      </c>
      <c r="BE1000" s="236" t="s">
        <v>256</v>
      </c>
      <c r="BF1000" s="236" t="s">
        <v>249</v>
      </c>
      <c r="BG1000" s="236" t="s">
        <v>179</v>
      </c>
      <c r="BH1000" s="236" t="s">
        <v>112</v>
      </c>
      <c r="BI1000" s="236" t="s">
        <v>250</v>
      </c>
      <c r="BJ1000" s="237" t="s">
        <v>268</v>
      </c>
      <c r="BL1000" s="236" t="s">
        <v>256</v>
      </c>
      <c r="BM1000" s="236" t="s">
        <v>249</v>
      </c>
      <c r="BN1000" s="236" t="s">
        <v>179</v>
      </c>
      <c r="BO1000" s="236" t="s">
        <v>112</v>
      </c>
      <c r="BP1000" s="236" t="s">
        <v>250</v>
      </c>
      <c r="BQ1000" s="237" t="s">
        <v>258</v>
      </c>
      <c r="BR1000" s="237" t="s">
        <v>259</v>
      </c>
      <c r="BT1000" s="236" t="s">
        <v>256</v>
      </c>
      <c r="BU1000" s="236" t="s">
        <v>249</v>
      </c>
      <c r="BV1000" s="236" t="s">
        <v>179</v>
      </c>
      <c r="BW1000" s="236" t="s">
        <v>112</v>
      </c>
      <c r="BX1000" s="236" t="s">
        <v>250</v>
      </c>
      <c r="BY1000" s="237" t="s">
        <v>259</v>
      </c>
      <c r="BZ1000" s="237" t="s">
        <v>258</v>
      </c>
      <c r="CB1000" s="236" t="s">
        <v>256</v>
      </c>
      <c r="CC1000" s="236" t="s">
        <v>249</v>
      </c>
      <c r="CD1000" s="236" t="s">
        <v>179</v>
      </c>
      <c r="CE1000" s="236" t="s">
        <v>112</v>
      </c>
      <c r="CF1000" s="236" t="s">
        <v>250</v>
      </c>
      <c r="CG1000" s="237" t="s">
        <v>269</v>
      </c>
      <c r="CI1000" s="236" t="s">
        <v>256</v>
      </c>
      <c r="CJ1000" s="236" t="s">
        <v>249</v>
      </c>
      <c r="CK1000" s="236" t="s">
        <v>179</v>
      </c>
      <c r="CL1000" s="236" t="s">
        <v>112</v>
      </c>
      <c r="CM1000" s="236" t="s">
        <v>250</v>
      </c>
      <c r="CN1000" s="237" t="s">
        <v>262</v>
      </c>
      <c r="CO1000" s="237" t="s">
        <v>261</v>
      </c>
      <c r="CQ1000" s="236" t="s">
        <v>256</v>
      </c>
      <c r="CR1000" s="236" t="s">
        <v>249</v>
      </c>
      <c r="CS1000" s="236" t="s">
        <v>179</v>
      </c>
      <c r="CT1000" s="236" t="s">
        <v>112</v>
      </c>
      <c r="CU1000" s="236" t="s">
        <v>250</v>
      </c>
      <c r="CV1000" s="237" t="s">
        <v>261</v>
      </c>
      <c r="CW1000" s="237" t="s">
        <v>260</v>
      </c>
      <c r="CY1000" s="236" t="s">
        <v>256</v>
      </c>
      <c r="CZ1000" s="236" t="s">
        <v>249</v>
      </c>
      <c r="DA1000" s="236" t="s">
        <v>179</v>
      </c>
      <c r="DB1000" s="236" t="s">
        <v>112</v>
      </c>
      <c r="DC1000" s="236" t="s">
        <v>250</v>
      </c>
      <c r="DD1000" s="237" t="s">
        <v>267</v>
      </c>
      <c r="DF1000" s="236" t="s">
        <v>256</v>
      </c>
      <c r="DG1000" s="236" t="s">
        <v>249</v>
      </c>
      <c r="DH1000" s="236" t="s">
        <v>179</v>
      </c>
      <c r="DI1000" s="236" t="s">
        <v>112</v>
      </c>
      <c r="DJ1000" s="236" t="s">
        <v>250</v>
      </c>
      <c r="DK1000" s="237" t="s">
        <v>273</v>
      </c>
      <c r="DL1000" s="237" t="s">
        <v>274</v>
      </c>
      <c r="DN1000" s="236" t="s">
        <v>256</v>
      </c>
      <c r="DO1000" s="236" t="s">
        <v>249</v>
      </c>
      <c r="DP1000" s="236" t="s">
        <v>179</v>
      </c>
      <c r="DQ1000" s="236" t="s">
        <v>112</v>
      </c>
      <c r="DR1000" s="236" t="s">
        <v>250</v>
      </c>
      <c r="DS1000" s="237" t="s">
        <v>274</v>
      </c>
      <c r="DT1000" s="237" t="s">
        <v>273</v>
      </c>
      <c r="DV1000" s="236" t="s">
        <v>256</v>
      </c>
      <c r="DW1000" s="236" t="s">
        <v>249</v>
      </c>
      <c r="DX1000" s="236" t="s">
        <v>179</v>
      </c>
      <c r="DY1000" s="236" t="s">
        <v>112</v>
      </c>
      <c r="DZ1000" s="236" t="s">
        <v>250</v>
      </c>
      <c r="EA1000" s="237" t="s">
        <v>277</v>
      </c>
      <c r="EC1000" s="236" t="s">
        <v>256</v>
      </c>
      <c r="ED1000" s="236" t="s">
        <v>249</v>
      </c>
      <c r="EE1000" s="236" t="s">
        <v>179</v>
      </c>
      <c r="EF1000" s="236" t="s">
        <v>112</v>
      </c>
      <c r="EG1000" s="236" t="s">
        <v>250</v>
      </c>
      <c r="EH1000" s="237" t="s">
        <v>276</v>
      </c>
      <c r="EI1000" s="237" t="s">
        <v>275</v>
      </c>
      <c r="EK1000" s="236" t="s">
        <v>256</v>
      </c>
      <c r="EL1000" s="236" t="s">
        <v>249</v>
      </c>
      <c r="EM1000" s="236" t="s">
        <v>179</v>
      </c>
      <c r="EN1000" s="236" t="s">
        <v>112</v>
      </c>
      <c r="EO1000" s="236" t="s">
        <v>250</v>
      </c>
      <c r="EP1000" s="237" t="s">
        <v>275</v>
      </c>
      <c r="EQ1000" s="237" t="s">
        <v>276</v>
      </c>
    </row>
    <row r="1001" spans="1:158" x14ac:dyDescent="0.2">
      <c r="A1001" s="237" t="s">
        <v>559</v>
      </c>
      <c r="B1001" s="237" t="s">
        <v>400</v>
      </c>
      <c r="C1001" s="237" t="s">
        <v>104</v>
      </c>
      <c r="D1001" s="237" t="s">
        <v>186</v>
      </c>
      <c r="E1001" s="242">
        <v>43155</v>
      </c>
      <c r="F1001" s="239">
        <v>30</v>
      </c>
      <c r="G1001" s="174"/>
      <c r="H1001" s="237" t="s">
        <v>545</v>
      </c>
      <c r="I1001" s="237" t="s">
        <v>403</v>
      </c>
      <c r="J1001" s="237" t="s">
        <v>104</v>
      </c>
      <c r="K1001" s="237" t="s">
        <v>198</v>
      </c>
      <c r="L1001" s="238">
        <v>43148</v>
      </c>
      <c r="M1001" s="239">
        <v>17</v>
      </c>
      <c r="N1001" s="169"/>
      <c r="O1001" s="237" t="s">
        <v>530</v>
      </c>
      <c r="P1001" s="237" t="s">
        <v>400</v>
      </c>
      <c r="Q1001" s="237" t="s">
        <v>104</v>
      </c>
      <c r="R1001" s="237" t="s">
        <v>199</v>
      </c>
      <c r="S1001" s="238">
        <v>43139</v>
      </c>
      <c r="T1001" s="239">
        <v>7</v>
      </c>
      <c r="U1001" s="169"/>
      <c r="V1001" s="237" t="s">
        <v>591</v>
      </c>
      <c r="W1001" s="237" t="s">
        <v>400</v>
      </c>
      <c r="X1001" s="237" t="s">
        <v>104</v>
      </c>
      <c r="Y1001" s="237" t="s">
        <v>587</v>
      </c>
      <c r="Z1001" s="238">
        <v>43155</v>
      </c>
      <c r="AA1001" s="239">
        <v>8</v>
      </c>
      <c r="AC1001" s="237" t="s">
        <v>439</v>
      </c>
      <c r="AD1001" s="237" t="s">
        <v>408</v>
      </c>
      <c r="AE1001" s="237" t="s">
        <v>104</v>
      </c>
      <c r="AF1001" s="237" t="s">
        <v>92</v>
      </c>
      <c r="AG1001" s="238">
        <v>43085</v>
      </c>
      <c r="AH1001" s="239">
        <v>6</v>
      </c>
      <c r="AI1001" s="169"/>
      <c r="AJ1001" s="237" t="s">
        <v>510</v>
      </c>
      <c r="AK1001" s="237" t="s">
        <v>403</v>
      </c>
      <c r="AL1001" s="237" t="s">
        <v>104</v>
      </c>
      <c r="AM1001" s="237" t="s">
        <v>192</v>
      </c>
      <c r="AN1001" s="238">
        <v>43132</v>
      </c>
      <c r="AO1001" s="239">
        <v>3</v>
      </c>
      <c r="AP1001" s="169"/>
      <c r="AQ1001" s="237" t="s">
        <v>530</v>
      </c>
      <c r="AR1001" s="237" t="s">
        <v>400</v>
      </c>
      <c r="AS1001" s="237" t="s">
        <v>104</v>
      </c>
      <c r="AT1001" s="237" t="s">
        <v>199</v>
      </c>
      <c r="AU1001" s="238">
        <v>43139</v>
      </c>
      <c r="AV1001" s="239">
        <v>8</v>
      </c>
      <c r="AX1001" s="237" t="s">
        <v>462</v>
      </c>
      <c r="AY1001" s="237" t="s">
        <v>417</v>
      </c>
      <c r="AZ1001" s="237" t="s">
        <v>104</v>
      </c>
      <c r="BA1001" s="237" t="s">
        <v>455</v>
      </c>
      <c r="BB1001" s="238">
        <v>43111</v>
      </c>
      <c r="BC1001" s="239">
        <v>5</v>
      </c>
      <c r="BE1001" s="237" t="s">
        <v>509</v>
      </c>
      <c r="BF1001" s="237" t="s">
        <v>400</v>
      </c>
      <c r="BG1001" s="237" t="s">
        <v>104</v>
      </c>
      <c r="BH1001" s="237" t="s">
        <v>192</v>
      </c>
      <c r="BI1001" s="238">
        <v>43132</v>
      </c>
      <c r="BJ1001" s="239">
        <v>12</v>
      </c>
      <c r="BL1001" s="237" t="s">
        <v>413</v>
      </c>
      <c r="BM1001" s="237" t="s">
        <v>414</v>
      </c>
      <c r="BN1001" s="237" t="s">
        <v>104</v>
      </c>
      <c r="BO1001" s="237" t="s">
        <v>52</v>
      </c>
      <c r="BP1001" s="238">
        <v>43077</v>
      </c>
      <c r="BQ1001" s="241">
        <v>0.9</v>
      </c>
      <c r="BR1001" s="239">
        <v>10</v>
      </c>
      <c r="BT1001" s="237" t="s">
        <v>466</v>
      </c>
      <c r="BU1001" s="237" t="s">
        <v>403</v>
      </c>
      <c r="BV1001" s="237" t="s">
        <v>104</v>
      </c>
      <c r="BW1001" s="237" t="s">
        <v>464</v>
      </c>
      <c r="BX1001" s="238">
        <v>43112</v>
      </c>
      <c r="BY1001" s="239">
        <v>24</v>
      </c>
      <c r="BZ1001" s="241">
        <v>0.45833333333333331</v>
      </c>
      <c r="CB1001" s="237" t="s">
        <v>539</v>
      </c>
      <c r="CC1001" s="237" t="s">
        <v>400</v>
      </c>
      <c r="CD1001" s="237" t="s">
        <v>104</v>
      </c>
      <c r="CE1001" s="237" t="s">
        <v>527</v>
      </c>
      <c r="CF1001" s="238">
        <v>43141</v>
      </c>
      <c r="CG1001" s="239">
        <v>9</v>
      </c>
      <c r="CI1001" s="237" t="s">
        <v>496</v>
      </c>
      <c r="CJ1001" s="237" t="s">
        <v>400</v>
      </c>
      <c r="CK1001" s="237" t="s">
        <v>104</v>
      </c>
      <c r="CL1001" s="237" t="s">
        <v>197</v>
      </c>
      <c r="CM1001" s="238">
        <v>43125</v>
      </c>
      <c r="CN1001" s="241">
        <v>1</v>
      </c>
      <c r="CO1001" s="239">
        <v>6</v>
      </c>
      <c r="CQ1001" s="237" t="s">
        <v>559</v>
      </c>
      <c r="CR1001" s="237" t="s">
        <v>400</v>
      </c>
      <c r="CS1001" s="237" t="s">
        <v>104</v>
      </c>
      <c r="CT1001" s="237" t="s">
        <v>186</v>
      </c>
      <c r="CU1001" s="238">
        <v>43155</v>
      </c>
      <c r="CV1001" s="239">
        <v>12</v>
      </c>
      <c r="CW1001" s="241">
        <v>0.58333333333333337</v>
      </c>
      <c r="CX1001" s="170"/>
      <c r="CY1001" s="237" t="s">
        <v>495</v>
      </c>
      <c r="CZ1001" s="237" t="s">
        <v>403</v>
      </c>
      <c r="DA1001" s="237" t="s">
        <v>104</v>
      </c>
      <c r="DB1001" s="237" t="s">
        <v>197</v>
      </c>
      <c r="DC1001" s="238">
        <v>43125</v>
      </c>
      <c r="DD1001" s="239">
        <v>7</v>
      </c>
      <c r="DE1001" s="169"/>
      <c r="DF1001" s="237" t="s">
        <v>423</v>
      </c>
      <c r="DG1001" s="237" t="s">
        <v>406</v>
      </c>
      <c r="DH1001" s="237" t="s">
        <v>104</v>
      </c>
      <c r="DI1001" s="237" t="s">
        <v>98</v>
      </c>
      <c r="DJ1001" s="238">
        <v>43078</v>
      </c>
      <c r="DK1001" s="241">
        <v>0.8</v>
      </c>
      <c r="DL1001" s="239">
        <v>5</v>
      </c>
      <c r="DM1001" s="169"/>
      <c r="DN1001" s="237" t="s">
        <v>526</v>
      </c>
      <c r="DO1001" s="237" t="s">
        <v>406</v>
      </c>
      <c r="DP1001" s="237" t="s">
        <v>104</v>
      </c>
      <c r="DQ1001" s="237" t="s">
        <v>197</v>
      </c>
      <c r="DR1001" s="238">
        <v>43137</v>
      </c>
      <c r="DS1001" s="239">
        <v>12</v>
      </c>
      <c r="DT1001" s="241">
        <v>0.41666666666666669</v>
      </c>
      <c r="DV1001" s="237" t="s">
        <v>509</v>
      </c>
      <c r="DW1001" s="237" t="s">
        <v>400</v>
      </c>
      <c r="DX1001" s="237" t="s">
        <v>104</v>
      </c>
      <c r="DY1001" s="237" t="s">
        <v>192</v>
      </c>
      <c r="DZ1001" s="238">
        <v>43132</v>
      </c>
      <c r="EA1001" s="239">
        <v>11</v>
      </c>
      <c r="EC1001" s="237" t="s">
        <v>517</v>
      </c>
      <c r="ED1001" s="237" t="s">
        <v>414</v>
      </c>
      <c r="EE1001" s="237" t="s">
        <v>104</v>
      </c>
      <c r="EF1001" s="237" t="s">
        <v>198</v>
      </c>
      <c r="EG1001" s="238">
        <v>43133</v>
      </c>
      <c r="EH1001" s="241">
        <v>0.875</v>
      </c>
      <c r="EI1001" s="239">
        <v>8</v>
      </c>
      <c r="EK1001" s="237" t="s">
        <v>501</v>
      </c>
      <c r="EL1001" s="237" t="s">
        <v>400</v>
      </c>
      <c r="EM1001" s="237" t="s">
        <v>104</v>
      </c>
      <c r="EN1001" s="237" t="s">
        <v>186</v>
      </c>
      <c r="EO1001" s="238">
        <v>43127</v>
      </c>
      <c r="EP1001" s="239">
        <v>18</v>
      </c>
      <c r="EQ1001" s="241">
        <v>0.3888888888888889</v>
      </c>
      <c r="FB1001" s="169"/>
    </row>
    <row r="1002" spans="1:158" x14ac:dyDescent="0.2">
      <c r="A1002" s="237" t="s">
        <v>589</v>
      </c>
      <c r="B1002" s="237" t="s">
        <v>403</v>
      </c>
      <c r="C1002" s="237" t="s">
        <v>104</v>
      </c>
      <c r="D1002" s="237" t="s">
        <v>587</v>
      </c>
      <c r="E1002" s="242">
        <v>43155</v>
      </c>
      <c r="F1002" s="239">
        <v>30</v>
      </c>
      <c r="G1002" s="174"/>
      <c r="H1002" s="237" t="s">
        <v>576</v>
      </c>
      <c r="I1002" s="237" t="s">
        <v>400</v>
      </c>
      <c r="J1002" s="237" t="s">
        <v>104</v>
      </c>
      <c r="K1002" s="237" t="s">
        <v>110</v>
      </c>
      <c r="L1002" s="238">
        <v>43160</v>
      </c>
      <c r="M1002" s="239">
        <v>14</v>
      </c>
      <c r="N1002" s="169"/>
      <c r="O1002" s="237" t="s">
        <v>545</v>
      </c>
      <c r="P1002" s="237" t="s">
        <v>403</v>
      </c>
      <c r="Q1002" s="237" t="s">
        <v>104</v>
      </c>
      <c r="R1002" s="237" t="s">
        <v>198</v>
      </c>
      <c r="S1002" s="238">
        <v>43148</v>
      </c>
      <c r="T1002" s="239">
        <v>6</v>
      </c>
      <c r="U1002" s="169"/>
      <c r="V1002" s="237" t="s">
        <v>518</v>
      </c>
      <c r="W1002" s="237" t="s">
        <v>408</v>
      </c>
      <c r="X1002" s="237" t="s">
        <v>104</v>
      </c>
      <c r="Y1002" s="237" t="s">
        <v>198</v>
      </c>
      <c r="Z1002" s="238">
        <v>43133</v>
      </c>
      <c r="AA1002" s="239">
        <v>7</v>
      </c>
      <c r="AC1002" s="237" t="s">
        <v>497</v>
      </c>
      <c r="AD1002" s="237" t="s">
        <v>406</v>
      </c>
      <c r="AE1002" s="237" t="s">
        <v>104</v>
      </c>
      <c r="AF1002" s="237" t="s">
        <v>197</v>
      </c>
      <c r="AG1002" s="238">
        <v>43125</v>
      </c>
      <c r="AH1002" s="239">
        <v>6</v>
      </c>
      <c r="AI1002" s="169"/>
      <c r="AJ1002" s="237" t="s">
        <v>429</v>
      </c>
      <c r="AK1002" s="237" t="s">
        <v>403</v>
      </c>
      <c r="AL1002" s="237" t="s">
        <v>104</v>
      </c>
      <c r="AM1002" s="237" t="s">
        <v>92</v>
      </c>
      <c r="AN1002" s="238">
        <v>43085</v>
      </c>
      <c r="AO1002" s="239">
        <v>2</v>
      </c>
      <c r="AP1002" s="169"/>
      <c r="AQ1002" s="237" t="s">
        <v>544</v>
      </c>
      <c r="AR1002" s="237" t="s">
        <v>400</v>
      </c>
      <c r="AS1002" s="237" t="s">
        <v>104</v>
      </c>
      <c r="AT1002" s="237" t="s">
        <v>186</v>
      </c>
      <c r="AU1002" s="238">
        <v>43147</v>
      </c>
      <c r="AV1002" s="239">
        <v>7</v>
      </c>
      <c r="AX1002" s="237" t="s">
        <v>562</v>
      </c>
      <c r="AY1002" s="237" t="s">
        <v>406</v>
      </c>
      <c r="AZ1002" s="237" t="s">
        <v>104</v>
      </c>
      <c r="BA1002" s="237" t="s">
        <v>554</v>
      </c>
      <c r="BB1002" s="238">
        <v>43153</v>
      </c>
      <c r="BC1002" s="239">
        <v>5</v>
      </c>
      <c r="BE1002" s="237" t="s">
        <v>559</v>
      </c>
      <c r="BF1002" s="237" t="s">
        <v>400</v>
      </c>
      <c r="BG1002" s="237" t="s">
        <v>104</v>
      </c>
      <c r="BH1002" s="237" t="s">
        <v>186</v>
      </c>
      <c r="BI1002" s="238">
        <v>43155</v>
      </c>
      <c r="BJ1002" s="239">
        <v>11</v>
      </c>
      <c r="BL1002" s="237" t="s">
        <v>461</v>
      </c>
      <c r="BM1002" s="237" t="s">
        <v>414</v>
      </c>
      <c r="BN1002" s="237" t="s">
        <v>104</v>
      </c>
      <c r="BO1002" s="237" t="s">
        <v>455</v>
      </c>
      <c r="BP1002" s="238">
        <v>43111</v>
      </c>
      <c r="BQ1002" s="241">
        <v>0.8571428571428571</v>
      </c>
      <c r="BR1002" s="239">
        <v>7</v>
      </c>
      <c r="BT1002" s="237" t="s">
        <v>501</v>
      </c>
      <c r="BU1002" s="237" t="s">
        <v>400</v>
      </c>
      <c r="BV1002" s="237" t="s">
        <v>104</v>
      </c>
      <c r="BW1002" s="237" t="s">
        <v>186</v>
      </c>
      <c r="BX1002" s="238">
        <v>43127</v>
      </c>
      <c r="BY1002" s="239">
        <v>22</v>
      </c>
      <c r="BZ1002" s="241">
        <v>0.40909090909090912</v>
      </c>
      <c r="CB1002" s="237" t="s">
        <v>490</v>
      </c>
      <c r="CC1002" s="237" t="s">
        <v>403</v>
      </c>
      <c r="CD1002" s="237" t="s">
        <v>104</v>
      </c>
      <c r="CE1002" s="237" t="s">
        <v>199</v>
      </c>
      <c r="CF1002" s="238">
        <v>43120</v>
      </c>
      <c r="CG1002" s="239">
        <v>8</v>
      </c>
      <c r="CI1002" s="237" t="s">
        <v>583</v>
      </c>
      <c r="CJ1002" s="237" t="s">
        <v>414</v>
      </c>
      <c r="CK1002" s="237" t="s">
        <v>104</v>
      </c>
      <c r="CL1002" s="237" t="s">
        <v>110</v>
      </c>
      <c r="CM1002" s="238">
        <v>43160</v>
      </c>
      <c r="CN1002" s="241">
        <v>0.83333333333333337</v>
      </c>
      <c r="CO1002" s="239">
        <v>6</v>
      </c>
      <c r="CQ1002" s="237" t="s">
        <v>539</v>
      </c>
      <c r="CR1002" s="237" t="s">
        <v>400</v>
      </c>
      <c r="CS1002" s="237" t="s">
        <v>104</v>
      </c>
      <c r="CT1002" s="237" t="s">
        <v>527</v>
      </c>
      <c r="CU1002" s="238">
        <v>43141</v>
      </c>
      <c r="CV1002" s="239">
        <v>11</v>
      </c>
      <c r="CW1002" s="241">
        <v>0.81818181818181823</v>
      </c>
      <c r="CX1002" s="170"/>
      <c r="CY1002" s="237" t="s">
        <v>589</v>
      </c>
      <c r="CZ1002" s="237" t="s">
        <v>403</v>
      </c>
      <c r="DA1002" s="237" t="s">
        <v>104</v>
      </c>
      <c r="DB1002" s="237" t="s">
        <v>587</v>
      </c>
      <c r="DC1002" s="238">
        <v>43155</v>
      </c>
      <c r="DD1002" s="239">
        <v>6</v>
      </c>
      <c r="DE1002" s="169"/>
      <c r="DF1002" s="237" t="s">
        <v>503</v>
      </c>
      <c r="DG1002" s="237" t="s">
        <v>403</v>
      </c>
      <c r="DH1002" s="237" t="s">
        <v>104</v>
      </c>
      <c r="DI1002" s="237" t="s">
        <v>186</v>
      </c>
      <c r="DJ1002" s="238">
        <v>43127</v>
      </c>
      <c r="DK1002" s="241">
        <v>0.75</v>
      </c>
      <c r="DL1002" s="239">
        <v>8</v>
      </c>
      <c r="DM1002" s="169"/>
      <c r="DN1002" s="237" t="s">
        <v>574</v>
      </c>
      <c r="DO1002" s="237" t="s">
        <v>403</v>
      </c>
      <c r="DP1002" s="237" t="s">
        <v>104</v>
      </c>
      <c r="DQ1002" s="237" t="s">
        <v>88</v>
      </c>
      <c r="DR1002" s="238">
        <v>43162</v>
      </c>
      <c r="DS1002" s="239">
        <v>11</v>
      </c>
      <c r="DT1002" s="241">
        <v>0.27272727272727271</v>
      </c>
      <c r="DV1002" s="237" t="s">
        <v>516</v>
      </c>
      <c r="DW1002" s="237" t="s">
        <v>400</v>
      </c>
      <c r="DX1002" s="237" t="s">
        <v>104</v>
      </c>
      <c r="DY1002" s="237" t="s">
        <v>198</v>
      </c>
      <c r="DZ1002" s="238">
        <v>43133</v>
      </c>
      <c r="EA1002" s="239">
        <v>11</v>
      </c>
      <c r="EC1002" s="237" t="s">
        <v>413</v>
      </c>
      <c r="ED1002" s="237" t="s">
        <v>414</v>
      </c>
      <c r="EE1002" s="237" t="s">
        <v>104</v>
      </c>
      <c r="EF1002" s="237" t="s">
        <v>52</v>
      </c>
      <c r="EG1002" s="238">
        <v>43077</v>
      </c>
      <c r="EH1002" s="241">
        <v>0.875</v>
      </c>
      <c r="EI1002" s="239">
        <v>8</v>
      </c>
      <c r="EK1002" s="237" t="s">
        <v>466</v>
      </c>
      <c r="EL1002" s="237" t="s">
        <v>403</v>
      </c>
      <c r="EM1002" s="237" t="s">
        <v>104</v>
      </c>
      <c r="EN1002" s="237" t="s">
        <v>464</v>
      </c>
      <c r="EO1002" s="238">
        <v>43112</v>
      </c>
      <c r="EP1002" s="239">
        <v>18</v>
      </c>
      <c r="EQ1002" s="241">
        <v>0.5</v>
      </c>
      <c r="FB1002" s="169"/>
    </row>
    <row r="1003" spans="1:158" x14ac:dyDescent="0.2">
      <c r="A1003" s="237" t="s">
        <v>466</v>
      </c>
      <c r="B1003" s="237" t="s">
        <v>403</v>
      </c>
      <c r="C1003" s="237" t="s">
        <v>104</v>
      </c>
      <c r="D1003" s="237" t="s">
        <v>464</v>
      </c>
      <c r="E1003" s="242">
        <v>43112</v>
      </c>
      <c r="F1003" s="239">
        <v>29</v>
      </c>
      <c r="G1003" s="174"/>
      <c r="H1003" s="237" t="s">
        <v>501</v>
      </c>
      <c r="I1003" s="237" t="s">
        <v>400</v>
      </c>
      <c r="J1003" s="237" t="s">
        <v>104</v>
      </c>
      <c r="K1003" s="237" t="s">
        <v>186</v>
      </c>
      <c r="L1003" s="238">
        <v>43127</v>
      </c>
      <c r="M1003" s="239">
        <v>13</v>
      </c>
      <c r="N1003" s="169"/>
      <c r="O1003" s="237" t="s">
        <v>523</v>
      </c>
      <c r="P1003" s="237" t="s">
        <v>403</v>
      </c>
      <c r="Q1003" s="237" t="s">
        <v>104</v>
      </c>
      <c r="R1003" s="237" t="s">
        <v>197</v>
      </c>
      <c r="S1003" s="238">
        <v>43137</v>
      </c>
      <c r="T1003" s="239">
        <v>6</v>
      </c>
      <c r="U1003" s="169"/>
      <c r="V1003" s="237" t="s">
        <v>511</v>
      </c>
      <c r="W1003" s="237" t="s">
        <v>406</v>
      </c>
      <c r="X1003" s="237" t="s">
        <v>104</v>
      </c>
      <c r="Y1003" s="237" t="s">
        <v>192</v>
      </c>
      <c r="Z1003" s="238">
        <v>43132</v>
      </c>
      <c r="AA1003" s="239">
        <v>7</v>
      </c>
      <c r="AC1003" s="237" t="s">
        <v>457</v>
      </c>
      <c r="AD1003" s="237" t="s">
        <v>403</v>
      </c>
      <c r="AE1003" s="237" t="s">
        <v>104</v>
      </c>
      <c r="AF1003" s="237" t="s">
        <v>455</v>
      </c>
      <c r="AG1003" s="238">
        <v>43111</v>
      </c>
      <c r="AH1003" s="239">
        <v>5</v>
      </c>
      <c r="AI1003" s="169"/>
      <c r="AJ1003" s="237" t="s">
        <v>503</v>
      </c>
      <c r="AK1003" s="237" t="s">
        <v>403</v>
      </c>
      <c r="AL1003" s="237" t="s">
        <v>104</v>
      </c>
      <c r="AM1003" s="237" t="s">
        <v>186</v>
      </c>
      <c r="AN1003" s="238">
        <v>43127</v>
      </c>
      <c r="AO1003" s="239">
        <v>2</v>
      </c>
      <c r="AP1003" s="169"/>
      <c r="AQ1003" s="237" t="s">
        <v>516</v>
      </c>
      <c r="AR1003" s="237" t="s">
        <v>400</v>
      </c>
      <c r="AS1003" s="237" t="s">
        <v>104</v>
      </c>
      <c r="AT1003" s="237" t="s">
        <v>198</v>
      </c>
      <c r="AU1003" s="238">
        <v>43133</v>
      </c>
      <c r="AV1003" s="239">
        <v>6</v>
      </c>
      <c r="AX1003" s="237" t="s">
        <v>530</v>
      </c>
      <c r="AY1003" s="237" t="s">
        <v>400</v>
      </c>
      <c r="AZ1003" s="237" t="s">
        <v>104</v>
      </c>
      <c r="BA1003" s="237" t="s">
        <v>199</v>
      </c>
      <c r="BB1003" s="238">
        <v>43139</v>
      </c>
      <c r="BC1003" s="239">
        <v>5</v>
      </c>
      <c r="BE1003" s="237" t="s">
        <v>576</v>
      </c>
      <c r="BF1003" s="237" t="s">
        <v>400</v>
      </c>
      <c r="BG1003" s="237" t="s">
        <v>104</v>
      </c>
      <c r="BH1003" s="237" t="s">
        <v>110</v>
      </c>
      <c r="BI1003" s="238">
        <v>43160</v>
      </c>
      <c r="BJ1003" s="239">
        <v>11</v>
      </c>
      <c r="BL1003" s="237" t="s">
        <v>557</v>
      </c>
      <c r="BM1003" s="237" t="s">
        <v>409</v>
      </c>
      <c r="BN1003" s="237" t="s">
        <v>104</v>
      </c>
      <c r="BO1003" s="237" t="s">
        <v>554</v>
      </c>
      <c r="BP1003" s="238">
        <v>43153</v>
      </c>
      <c r="BQ1003" s="241">
        <v>0.8571428571428571</v>
      </c>
      <c r="BR1003" s="239">
        <v>7</v>
      </c>
      <c r="BT1003" s="237" t="s">
        <v>559</v>
      </c>
      <c r="BU1003" s="237" t="s">
        <v>400</v>
      </c>
      <c r="BV1003" s="237" t="s">
        <v>104</v>
      </c>
      <c r="BW1003" s="237" t="s">
        <v>186</v>
      </c>
      <c r="BX1003" s="238">
        <v>43155</v>
      </c>
      <c r="BY1003" s="239">
        <v>21</v>
      </c>
      <c r="BZ1003" s="241">
        <v>0.52380952380952384</v>
      </c>
      <c r="CB1003" s="237" t="s">
        <v>544</v>
      </c>
      <c r="CC1003" s="237" t="s">
        <v>400</v>
      </c>
      <c r="CD1003" s="237" t="s">
        <v>104</v>
      </c>
      <c r="CE1003" s="237" t="s">
        <v>186</v>
      </c>
      <c r="CF1003" s="238">
        <v>43147</v>
      </c>
      <c r="CG1003" s="239">
        <v>8</v>
      </c>
      <c r="CI1003" s="237" t="s">
        <v>576</v>
      </c>
      <c r="CJ1003" s="237" t="s">
        <v>400</v>
      </c>
      <c r="CK1003" s="237" t="s">
        <v>104</v>
      </c>
      <c r="CL1003" s="237" t="s">
        <v>110</v>
      </c>
      <c r="CM1003" s="238">
        <v>43160</v>
      </c>
      <c r="CN1003" s="241">
        <v>0.83333333333333337</v>
      </c>
      <c r="CO1003" s="239">
        <v>6</v>
      </c>
      <c r="CQ1003" s="237" t="s">
        <v>490</v>
      </c>
      <c r="CR1003" s="237" t="s">
        <v>403</v>
      </c>
      <c r="CS1003" s="237" t="s">
        <v>104</v>
      </c>
      <c r="CT1003" s="237" t="s">
        <v>199</v>
      </c>
      <c r="CU1003" s="238">
        <v>43120</v>
      </c>
      <c r="CV1003" s="239">
        <v>11</v>
      </c>
      <c r="CW1003" s="241">
        <v>0.72727272727272729</v>
      </c>
      <c r="CX1003" s="170"/>
      <c r="CY1003" s="237" t="s">
        <v>460</v>
      </c>
      <c r="CZ1003" s="237" t="s">
        <v>406</v>
      </c>
      <c r="DA1003" s="237" t="s">
        <v>104</v>
      </c>
      <c r="DB1003" s="237" t="s">
        <v>455</v>
      </c>
      <c r="DC1003" s="238">
        <v>43111</v>
      </c>
      <c r="DD1003" s="239">
        <v>6</v>
      </c>
      <c r="DE1003" s="169"/>
      <c r="DF1003" s="237" t="s">
        <v>495</v>
      </c>
      <c r="DG1003" s="237" t="s">
        <v>403</v>
      </c>
      <c r="DH1003" s="237" t="s">
        <v>104</v>
      </c>
      <c r="DI1003" s="237" t="s">
        <v>197</v>
      </c>
      <c r="DJ1003" s="238">
        <v>43125</v>
      </c>
      <c r="DK1003" s="241">
        <v>0.7</v>
      </c>
      <c r="DL1003" s="239">
        <v>10</v>
      </c>
      <c r="DM1003" s="169"/>
      <c r="DN1003" s="237" t="s">
        <v>536</v>
      </c>
      <c r="DO1003" s="237" t="s">
        <v>406</v>
      </c>
      <c r="DP1003" s="237" t="s">
        <v>104</v>
      </c>
      <c r="DQ1003" s="237" t="s">
        <v>199</v>
      </c>
      <c r="DR1003" s="238">
        <v>43139</v>
      </c>
      <c r="DS1003" s="239">
        <v>11</v>
      </c>
      <c r="DT1003" s="241">
        <v>0.18181818181818182</v>
      </c>
      <c r="DV1003" s="237" t="s">
        <v>576</v>
      </c>
      <c r="DW1003" s="237" t="s">
        <v>400</v>
      </c>
      <c r="DX1003" s="237" t="s">
        <v>104</v>
      </c>
      <c r="DY1003" s="237" t="s">
        <v>110</v>
      </c>
      <c r="DZ1003" s="238">
        <v>43160</v>
      </c>
      <c r="EA1003" s="239">
        <v>10</v>
      </c>
      <c r="EC1003" s="237" t="s">
        <v>461</v>
      </c>
      <c r="ED1003" s="237" t="s">
        <v>414</v>
      </c>
      <c r="EE1003" s="237" t="s">
        <v>104</v>
      </c>
      <c r="EF1003" s="237" t="s">
        <v>455</v>
      </c>
      <c r="EG1003" s="238">
        <v>43111</v>
      </c>
      <c r="EH1003" s="241">
        <v>0.83333333333333337</v>
      </c>
      <c r="EI1003" s="239">
        <v>6</v>
      </c>
      <c r="EK1003" s="237" t="s">
        <v>559</v>
      </c>
      <c r="EL1003" s="237" t="s">
        <v>400</v>
      </c>
      <c r="EM1003" s="237" t="s">
        <v>104</v>
      </c>
      <c r="EN1003" s="237" t="s">
        <v>186</v>
      </c>
      <c r="EO1003" s="238">
        <v>43155</v>
      </c>
      <c r="EP1003" s="239">
        <v>17</v>
      </c>
      <c r="EQ1003" s="241">
        <v>0.58823529411764708</v>
      </c>
      <c r="FB1003" s="169"/>
    </row>
    <row r="1004" spans="1:158" x14ac:dyDescent="0.2">
      <c r="A1004" s="237" t="s">
        <v>495</v>
      </c>
      <c r="B1004" s="237" t="s">
        <v>403</v>
      </c>
      <c r="C1004" s="237" t="s">
        <v>104</v>
      </c>
      <c r="D1004" s="237" t="s">
        <v>197</v>
      </c>
      <c r="E1004" s="242">
        <v>43125</v>
      </c>
      <c r="F1004" s="239">
        <v>29</v>
      </c>
      <c r="G1004" s="174"/>
      <c r="H1004" s="237" t="s">
        <v>592</v>
      </c>
      <c r="I1004" s="237" t="s">
        <v>400</v>
      </c>
      <c r="J1004" s="237" t="s">
        <v>104</v>
      </c>
      <c r="K1004" s="237" t="s">
        <v>588</v>
      </c>
      <c r="L1004" s="238">
        <v>43154</v>
      </c>
      <c r="M1004" s="239">
        <v>13</v>
      </c>
      <c r="N1004" s="169"/>
      <c r="O1004" s="237" t="s">
        <v>489</v>
      </c>
      <c r="P1004" s="237" t="s">
        <v>453</v>
      </c>
      <c r="Q1004" s="237" t="s">
        <v>104</v>
      </c>
      <c r="R1004" s="237" t="s">
        <v>199</v>
      </c>
      <c r="S1004" s="238">
        <v>43120</v>
      </c>
      <c r="T1004" s="239">
        <v>5</v>
      </c>
      <c r="U1004" s="169"/>
      <c r="V1004" s="237" t="s">
        <v>438</v>
      </c>
      <c r="W1004" s="237" t="s">
        <v>409</v>
      </c>
      <c r="X1004" s="237" t="s">
        <v>104</v>
      </c>
      <c r="Y1004" s="237" t="s">
        <v>82</v>
      </c>
      <c r="Z1004" s="238">
        <v>43083</v>
      </c>
      <c r="AA1004" s="239">
        <v>7</v>
      </c>
      <c r="AC1004" s="237" t="s">
        <v>516</v>
      </c>
      <c r="AD1004" s="237" t="s">
        <v>400</v>
      </c>
      <c r="AE1004" s="237" t="s">
        <v>104</v>
      </c>
      <c r="AF1004" s="237" t="s">
        <v>198</v>
      </c>
      <c r="AG1004" s="238">
        <v>43133</v>
      </c>
      <c r="AH1004" s="239">
        <v>5</v>
      </c>
      <c r="AI1004" s="169"/>
      <c r="AJ1004" s="237" t="s">
        <v>509</v>
      </c>
      <c r="AK1004" s="237" t="s">
        <v>400</v>
      </c>
      <c r="AL1004" s="237" t="s">
        <v>104</v>
      </c>
      <c r="AM1004" s="237" t="s">
        <v>192</v>
      </c>
      <c r="AN1004" s="238">
        <v>43132</v>
      </c>
      <c r="AO1004" s="239">
        <v>1</v>
      </c>
      <c r="AP1004" s="169"/>
      <c r="AQ1004" s="237" t="s">
        <v>579</v>
      </c>
      <c r="AR1004" s="237" t="s">
        <v>400</v>
      </c>
      <c r="AS1004" s="237" t="s">
        <v>104</v>
      </c>
      <c r="AT1004" s="237" t="s">
        <v>88</v>
      </c>
      <c r="AU1004" s="238">
        <v>43162</v>
      </c>
      <c r="AV1004" s="239">
        <v>5</v>
      </c>
      <c r="AX1004" s="237" t="s">
        <v>420</v>
      </c>
      <c r="AY1004" s="237" t="s">
        <v>409</v>
      </c>
      <c r="AZ1004" s="237" t="s">
        <v>104</v>
      </c>
      <c r="BA1004" s="237" t="s">
        <v>54</v>
      </c>
      <c r="BB1004" s="238">
        <v>43078</v>
      </c>
      <c r="BC1004" s="239">
        <v>5</v>
      </c>
      <c r="BE1004" s="237" t="s">
        <v>466</v>
      </c>
      <c r="BF1004" s="237" t="s">
        <v>403</v>
      </c>
      <c r="BG1004" s="237" t="s">
        <v>104</v>
      </c>
      <c r="BH1004" s="237" t="s">
        <v>464</v>
      </c>
      <c r="BI1004" s="238">
        <v>43112</v>
      </c>
      <c r="BJ1004" s="239">
        <v>11</v>
      </c>
      <c r="BL1004" s="237" t="s">
        <v>423</v>
      </c>
      <c r="BM1004" s="237" t="s">
        <v>406</v>
      </c>
      <c r="BN1004" s="237" t="s">
        <v>104</v>
      </c>
      <c r="BO1004" s="237" t="s">
        <v>98</v>
      </c>
      <c r="BP1004" s="238">
        <v>43078</v>
      </c>
      <c r="BQ1004" s="241">
        <v>0.8571428571428571</v>
      </c>
      <c r="BR1004" s="239">
        <v>7</v>
      </c>
      <c r="BT1004" s="237" t="s">
        <v>574</v>
      </c>
      <c r="BU1004" s="237" t="s">
        <v>403</v>
      </c>
      <c r="BV1004" s="237" t="s">
        <v>104</v>
      </c>
      <c r="BW1004" s="237" t="s">
        <v>88</v>
      </c>
      <c r="BX1004" s="238">
        <v>43162</v>
      </c>
      <c r="BY1004" s="239">
        <v>21</v>
      </c>
      <c r="BZ1004" s="241">
        <v>0.42857142857142855</v>
      </c>
      <c r="CB1004" s="237" t="s">
        <v>559</v>
      </c>
      <c r="CC1004" s="237" t="s">
        <v>400</v>
      </c>
      <c r="CD1004" s="237" t="s">
        <v>104</v>
      </c>
      <c r="CE1004" s="237" t="s">
        <v>186</v>
      </c>
      <c r="CF1004" s="238">
        <v>43155</v>
      </c>
      <c r="CG1004" s="239">
        <v>7</v>
      </c>
      <c r="CI1004" s="237" t="s">
        <v>575</v>
      </c>
      <c r="CJ1004" s="237" t="s">
        <v>406</v>
      </c>
      <c r="CK1004" s="237" t="s">
        <v>104</v>
      </c>
      <c r="CL1004" s="237" t="s">
        <v>88</v>
      </c>
      <c r="CM1004" s="238">
        <v>43162</v>
      </c>
      <c r="CN1004" s="241">
        <v>0.83333333333333337</v>
      </c>
      <c r="CO1004" s="239">
        <v>6</v>
      </c>
      <c r="CQ1004" s="237" t="s">
        <v>544</v>
      </c>
      <c r="CR1004" s="237" t="s">
        <v>400</v>
      </c>
      <c r="CS1004" s="237" t="s">
        <v>104</v>
      </c>
      <c r="CT1004" s="237" t="s">
        <v>186</v>
      </c>
      <c r="CU1004" s="238">
        <v>43147</v>
      </c>
      <c r="CV1004" s="239">
        <v>10</v>
      </c>
      <c r="CW1004" s="241">
        <v>0.8</v>
      </c>
      <c r="CX1004" s="170"/>
      <c r="CY1004" s="237" t="s">
        <v>503</v>
      </c>
      <c r="CZ1004" s="237" t="s">
        <v>403</v>
      </c>
      <c r="DA1004" s="237" t="s">
        <v>104</v>
      </c>
      <c r="DB1004" s="237" t="s">
        <v>186</v>
      </c>
      <c r="DC1004" s="238">
        <v>43127</v>
      </c>
      <c r="DD1004" s="239">
        <v>6</v>
      </c>
      <c r="DE1004" s="169"/>
      <c r="DF1004" s="237" t="s">
        <v>460</v>
      </c>
      <c r="DG1004" s="237" t="s">
        <v>406</v>
      </c>
      <c r="DH1004" s="237" t="s">
        <v>104</v>
      </c>
      <c r="DI1004" s="237" t="s">
        <v>455</v>
      </c>
      <c r="DJ1004" s="238">
        <v>43111</v>
      </c>
      <c r="DK1004" s="241">
        <v>0.66666666666666663</v>
      </c>
      <c r="DL1004" s="239">
        <v>9</v>
      </c>
      <c r="DM1004" s="169"/>
      <c r="DN1004" s="237" t="s">
        <v>488</v>
      </c>
      <c r="DO1004" s="237" t="s">
        <v>406</v>
      </c>
      <c r="DP1004" s="237" t="s">
        <v>104</v>
      </c>
      <c r="DQ1004" s="237" t="s">
        <v>199</v>
      </c>
      <c r="DR1004" s="238">
        <v>43120</v>
      </c>
      <c r="DS1004" s="239">
        <v>11</v>
      </c>
      <c r="DT1004" s="241">
        <v>0.36363636363636365</v>
      </c>
      <c r="DV1004" s="237" t="s">
        <v>545</v>
      </c>
      <c r="DW1004" s="237" t="s">
        <v>403</v>
      </c>
      <c r="DX1004" s="237" t="s">
        <v>104</v>
      </c>
      <c r="DY1004" s="237" t="s">
        <v>198</v>
      </c>
      <c r="DZ1004" s="238">
        <v>43148</v>
      </c>
      <c r="EA1004" s="239">
        <v>10</v>
      </c>
      <c r="EC1004" s="237" t="s">
        <v>471</v>
      </c>
      <c r="ED1004" s="237" t="s">
        <v>414</v>
      </c>
      <c r="EE1004" s="237" t="s">
        <v>104</v>
      </c>
      <c r="EF1004" s="237" t="s">
        <v>465</v>
      </c>
      <c r="EG1004" s="238">
        <v>43113</v>
      </c>
      <c r="EH1004" s="241">
        <v>0.83333333333333337</v>
      </c>
      <c r="EI1004" s="239">
        <v>6</v>
      </c>
      <c r="EK1004" s="237" t="s">
        <v>525</v>
      </c>
      <c r="EL1004" s="237" t="s">
        <v>400</v>
      </c>
      <c r="EM1004" s="237" t="s">
        <v>104</v>
      </c>
      <c r="EN1004" s="237" t="s">
        <v>197</v>
      </c>
      <c r="EO1004" s="238">
        <v>43137</v>
      </c>
      <c r="EP1004" s="239">
        <v>16</v>
      </c>
      <c r="EQ1004" s="241">
        <v>0.5</v>
      </c>
      <c r="FB1004" s="169"/>
    </row>
    <row r="1005" spans="1:158" x14ac:dyDescent="0.2">
      <c r="A1005" s="237" t="s">
        <v>576</v>
      </c>
      <c r="B1005" s="237" t="s">
        <v>400</v>
      </c>
      <c r="C1005" s="237" t="s">
        <v>104</v>
      </c>
      <c r="D1005" s="237" t="s">
        <v>110</v>
      </c>
      <c r="E1005" s="242">
        <v>43160</v>
      </c>
      <c r="F1005" s="239">
        <v>28</v>
      </c>
      <c r="G1005" s="174"/>
      <c r="H1005" s="237" t="s">
        <v>558</v>
      </c>
      <c r="I1005" s="237" t="s">
        <v>403</v>
      </c>
      <c r="J1005" s="237" t="s">
        <v>104</v>
      </c>
      <c r="K1005" s="237" t="s">
        <v>186</v>
      </c>
      <c r="L1005" s="238">
        <v>43155</v>
      </c>
      <c r="M1005" s="239">
        <v>12</v>
      </c>
      <c r="N1005" s="169"/>
      <c r="O1005" s="237" t="s">
        <v>584</v>
      </c>
      <c r="P1005" s="237" t="s">
        <v>409</v>
      </c>
      <c r="Q1005" s="237" t="s">
        <v>104</v>
      </c>
      <c r="R1005" s="237" t="s">
        <v>88</v>
      </c>
      <c r="S1005" s="238">
        <v>43162</v>
      </c>
      <c r="T1005" s="239">
        <v>5</v>
      </c>
      <c r="U1005" s="169"/>
      <c r="V1005" s="237" t="s">
        <v>548</v>
      </c>
      <c r="W1005" s="237" t="s">
        <v>408</v>
      </c>
      <c r="X1005" s="237" t="s">
        <v>104</v>
      </c>
      <c r="Y1005" s="237" t="s">
        <v>198</v>
      </c>
      <c r="Z1005" s="238">
        <v>43148</v>
      </c>
      <c r="AA1005" s="239">
        <v>7</v>
      </c>
      <c r="AC1005" s="237" t="s">
        <v>496</v>
      </c>
      <c r="AD1005" s="237" t="s">
        <v>400</v>
      </c>
      <c r="AE1005" s="237" t="s">
        <v>104</v>
      </c>
      <c r="AF1005" s="237" t="s">
        <v>197</v>
      </c>
      <c r="AG1005" s="238">
        <v>43125</v>
      </c>
      <c r="AH1005" s="239">
        <v>5</v>
      </c>
      <c r="AI1005" s="169"/>
      <c r="AJ1005" s="237" t="s">
        <v>555</v>
      </c>
      <c r="AK1005" s="237" t="s">
        <v>403</v>
      </c>
      <c r="AL1005" s="237" t="s">
        <v>104</v>
      </c>
      <c r="AM1005" s="237" t="s">
        <v>554</v>
      </c>
      <c r="AN1005" s="238">
        <v>43153</v>
      </c>
      <c r="AO1005" s="239">
        <v>1</v>
      </c>
      <c r="AP1005" s="169"/>
      <c r="AQ1005" s="237" t="s">
        <v>441</v>
      </c>
      <c r="AR1005" s="237" t="s">
        <v>400</v>
      </c>
      <c r="AS1005" s="237" t="s">
        <v>104</v>
      </c>
      <c r="AT1005" s="237" t="s">
        <v>29</v>
      </c>
      <c r="AU1005" s="238">
        <v>43084</v>
      </c>
      <c r="AV1005" s="239">
        <v>5</v>
      </c>
      <c r="AX1005" s="237" t="s">
        <v>565</v>
      </c>
      <c r="AY1005" s="237" t="s">
        <v>409</v>
      </c>
      <c r="AZ1005" s="237" t="s">
        <v>104</v>
      </c>
      <c r="BA1005" s="237" t="s">
        <v>186</v>
      </c>
      <c r="BB1005" s="238">
        <v>43155</v>
      </c>
      <c r="BC1005" s="239">
        <v>5</v>
      </c>
      <c r="BE1005" s="237" t="s">
        <v>516</v>
      </c>
      <c r="BF1005" s="237" t="s">
        <v>400</v>
      </c>
      <c r="BG1005" s="237" t="s">
        <v>104</v>
      </c>
      <c r="BH1005" s="237" t="s">
        <v>198</v>
      </c>
      <c r="BI1005" s="238">
        <v>43133</v>
      </c>
      <c r="BJ1005" s="239">
        <v>11</v>
      </c>
      <c r="BL1005" s="237" t="s">
        <v>435</v>
      </c>
      <c r="BM1005" s="237" t="s">
        <v>414</v>
      </c>
      <c r="BN1005" s="237" t="s">
        <v>104</v>
      </c>
      <c r="BO1005" s="237" t="s">
        <v>82</v>
      </c>
      <c r="BP1005" s="238">
        <v>43083</v>
      </c>
      <c r="BQ1005" s="241">
        <v>0.8</v>
      </c>
      <c r="BR1005" s="239">
        <v>5</v>
      </c>
      <c r="BT1005" s="237" t="s">
        <v>451</v>
      </c>
      <c r="BU1005" s="237" t="s">
        <v>400</v>
      </c>
      <c r="BV1005" s="237" t="s">
        <v>104</v>
      </c>
      <c r="BW1005" s="237" t="s">
        <v>448</v>
      </c>
      <c r="BX1005" s="238">
        <v>43104</v>
      </c>
      <c r="BY1005" s="239">
        <v>20</v>
      </c>
      <c r="BZ1005" s="241">
        <v>0.5</v>
      </c>
      <c r="CB1005" s="237" t="s">
        <v>564</v>
      </c>
      <c r="CC1005" s="237" t="s">
        <v>401</v>
      </c>
      <c r="CD1005" s="237" t="s">
        <v>104</v>
      </c>
      <c r="CE1005" s="237" t="s">
        <v>186</v>
      </c>
      <c r="CF1005" s="238">
        <v>43155</v>
      </c>
      <c r="CG1005" s="239">
        <v>6</v>
      </c>
      <c r="CI1005" s="237" t="s">
        <v>592</v>
      </c>
      <c r="CJ1005" s="237" t="s">
        <v>400</v>
      </c>
      <c r="CK1005" s="237" t="s">
        <v>104</v>
      </c>
      <c r="CL1005" s="237" t="s">
        <v>588</v>
      </c>
      <c r="CM1005" s="238">
        <v>43154</v>
      </c>
      <c r="CN1005" s="241">
        <v>0.83333333333333337</v>
      </c>
      <c r="CO1005" s="239">
        <v>6</v>
      </c>
      <c r="CQ1005" s="237" t="s">
        <v>473</v>
      </c>
      <c r="CR1005" s="237" t="s">
        <v>401</v>
      </c>
      <c r="CS1005" s="237" t="s">
        <v>104</v>
      </c>
      <c r="CT1005" s="237" t="s">
        <v>465</v>
      </c>
      <c r="CU1005" s="238">
        <v>43113</v>
      </c>
      <c r="CV1005" s="239">
        <v>9</v>
      </c>
      <c r="CW1005" s="241">
        <v>0.55555555555555558</v>
      </c>
      <c r="CX1005" s="170"/>
      <c r="CY1005" s="237" t="s">
        <v>590</v>
      </c>
      <c r="CZ1005" s="237" t="s">
        <v>403</v>
      </c>
      <c r="DA1005" s="237" t="s">
        <v>104</v>
      </c>
      <c r="DB1005" s="237" t="s">
        <v>588</v>
      </c>
      <c r="DC1005" s="238">
        <v>43154</v>
      </c>
      <c r="DD1005" s="239">
        <v>5</v>
      </c>
      <c r="DE1005" s="169"/>
      <c r="DF1005" s="237" t="s">
        <v>589</v>
      </c>
      <c r="DG1005" s="237" t="s">
        <v>403</v>
      </c>
      <c r="DH1005" s="237" t="s">
        <v>104</v>
      </c>
      <c r="DI1005" s="237" t="s">
        <v>587</v>
      </c>
      <c r="DJ1005" s="238">
        <v>43155</v>
      </c>
      <c r="DK1005" s="241">
        <v>0.6</v>
      </c>
      <c r="DL1005" s="239">
        <v>10</v>
      </c>
      <c r="DM1005" s="169"/>
      <c r="DN1005" s="237" t="s">
        <v>404</v>
      </c>
      <c r="DO1005" s="237" t="s">
        <v>403</v>
      </c>
      <c r="DP1005" s="237" t="s">
        <v>104</v>
      </c>
      <c r="DQ1005" s="237" t="s">
        <v>54</v>
      </c>
      <c r="DR1005" s="238">
        <v>43078</v>
      </c>
      <c r="DS1005" s="239">
        <v>11</v>
      </c>
      <c r="DT1005" s="241">
        <v>0.36363636363636365</v>
      </c>
      <c r="DV1005" s="237" t="s">
        <v>559</v>
      </c>
      <c r="DW1005" s="237" t="s">
        <v>400</v>
      </c>
      <c r="DX1005" s="237" t="s">
        <v>104</v>
      </c>
      <c r="DY1005" s="237" t="s">
        <v>186</v>
      </c>
      <c r="DZ1005" s="238">
        <v>43155</v>
      </c>
      <c r="EA1005" s="239">
        <v>10</v>
      </c>
      <c r="EC1005" s="237" t="s">
        <v>472</v>
      </c>
      <c r="ED1005" s="237" t="s">
        <v>414</v>
      </c>
      <c r="EE1005" s="237" t="s">
        <v>104</v>
      </c>
      <c r="EF1005" s="237" t="s">
        <v>464</v>
      </c>
      <c r="EG1005" s="238">
        <v>43112</v>
      </c>
      <c r="EH1005" s="241">
        <v>0.8</v>
      </c>
      <c r="EI1005" s="239">
        <v>5</v>
      </c>
      <c r="EK1005" s="237" t="s">
        <v>516</v>
      </c>
      <c r="EL1005" s="237" t="s">
        <v>400</v>
      </c>
      <c r="EM1005" s="237" t="s">
        <v>104</v>
      </c>
      <c r="EN1005" s="237" t="s">
        <v>198</v>
      </c>
      <c r="EO1005" s="238">
        <v>43133</v>
      </c>
      <c r="EP1005" s="239">
        <v>16</v>
      </c>
      <c r="EQ1005" s="241">
        <v>0.6875</v>
      </c>
      <c r="FB1005" s="169"/>
    </row>
    <row r="1006" spans="1:158" x14ac:dyDescent="0.2">
      <c r="A1006" s="237" t="s">
        <v>509</v>
      </c>
      <c r="B1006" s="237" t="s">
        <v>400</v>
      </c>
      <c r="C1006" s="237" t="s">
        <v>104</v>
      </c>
      <c r="D1006" s="237" t="s">
        <v>192</v>
      </c>
      <c r="E1006" s="242">
        <v>43132</v>
      </c>
      <c r="F1006" s="239">
        <v>27</v>
      </c>
      <c r="G1006" s="174"/>
      <c r="H1006" s="237" t="s">
        <v>523</v>
      </c>
      <c r="I1006" s="237" t="s">
        <v>403</v>
      </c>
      <c r="J1006" s="237" t="s">
        <v>104</v>
      </c>
      <c r="K1006" s="237" t="s">
        <v>197</v>
      </c>
      <c r="L1006" s="238">
        <v>43137</v>
      </c>
      <c r="M1006" s="239">
        <v>11</v>
      </c>
      <c r="N1006" s="169"/>
      <c r="O1006" s="237" t="s">
        <v>558</v>
      </c>
      <c r="P1006" s="237" t="s">
        <v>403</v>
      </c>
      <c r="Q1006" s="237" t="s">
        <v>104</v>
      </c>
      <c r="R1006" s="237" t="s">
        <v>186</v>
      </c>
      <c r="S1006" s="238">
        <v>43155</v>
      </c>
      <c r="T1006" s="239">
        <v>5</v>
      </c>
      <c r="U1006" s="169"/>
      <c r="V1006" s="237" t="s">
        <v>468</v>
      </c>
      <c r="W1006" s="237" t="s">
        <v>408</v>
      </c>
      <c r="X1006" s="237" t="s">
        <v>104</v>
      </c>
      <c r="Y1006" s="237" t="s">
        <v>464</v>
      </c>
      <c r="Z1006" s="238">
        <v>43112</v>
      </c>
      <c r="AA1006" s="239">
        <v>7</v>
      </c>
      <c r="AC1006" s="237" t="s">
        <v>518</v>
      </c>
      <c r="AD1006" s="237" t="s">
        <v>408</v>
      </c>
      <c r="AE1006" s="237" t="s">
        <v>104</v>
      </c>
      <c r="AF1006" s="237" t="s">
        <v>198</v>
      </c>
      <c r="AG1006" s="238">
        <v>43133</v>
      </c>
      <c r="AH1006" s="239">
        <v>4</v>
      </c>
      <c r="AI1006" s="169"/>
      <c r="AJ1006" s="237" t="s">
        <v>531</v>
      </c>
      <c r="AK1006" s="237" t="s">
        <v>403</v>
      </c>
      <c r="AL1006" s="237" t="s">
        <v>104</v>
      </c>
      <c r="AM1006" s="237" t="s">
        <v>199</v>
      </c>
      <c r="AN1006" s="238">
        <v>43139</v>
      </c>
      <c r="AO1006" s="239">
        <v>1</v>
      </c>
      <c r="AP1006" s="169"/>
      <c r="AQ1006" s="237" t="s">
        <v>469</v>
      </c>
      <c r="AR1006" s="237" t="s">
        <v>408</v>
      </c>
      <c r="AS1006" s="237" t="s">
        <v>104</v>
      </c>
      <c r="AT1006" s="237" t="s">
        <v>465</v>
      </c>
      <c r="AU1006" s="238">
        <v>43113</v>
      </c>
      <c r="AV1006" s="239">
        <v>5</v>
      </c>
      <c r="AX1006" s="237" t="s">
        <v>459</v>
      </c>
      <c r="AY1006" s="237" t="s">
        <v>409</v>
      </c>
      <c r="AZ1006" s="237" t="s">
        <v>104</v>
      </c>
      <c r="BA1006" s="237" t="s">
        <v>455</v>
      </c>
      <c r="BB1006" s="238">
        <v>43111</v>
      </c>
      <c r="BC1006" s="239">
        <v>5</v>
      </c>
      <c r="BE1006" s="237" t="s">
        <v>495</v>
      </c>
      <c r="BF1006" s="237" t="s">
        <v>403</v>
      </c>
      <c r="BG1006" s="237" t="s">
        <v>104</v>
      </c>
      <c r="BH1006" s="237" t="s">
        <v>197</v>
      </c>
      <c r="BI1006" s="238">
        <v>43125</v>
      </c>
      <c r="BJ1006" s="239">
        <v>10</v>
      </c>
      <c r="BL1006" s="237" t="s">
        <v>517</v>
      </c>
      <c r="BM1006" s="237" t="s">
        <v>414</v>
      </c>
      <c r="BN1006" s="237" t="s">
        <v>104</v>
      </c>
      <c r="BO1006" s="237" t="s">
        <v>198</v>
      </c>
      <c r="BP1006" s="238">
        <v>43133</v>
      </c>
      <c r="BQ1006" s="241">
        <v>0.8</v>
      </c>
      <c r="BR1006" s="239">
        <v>10</v>
      </c>
      <c r="BT1006" s="237" t="s">
        <v>531</v>
      </c>
      <c r="BU1006" s="237" t="s">
        <v>403</v>
      </c>
      <c r="BV1006" s="237" t="s">
        <v>104</v>
      </c>
      <c r="BW1006" s="237" t="s">
        <v>199</v>
      </c>
      <c r="BX1006" s="238">
        <v>43139</v>
      </c>
      <c r="BY1006" s="239">
        <v>19</v>
      </c>
      <c r="BZ1006" s="241">
        <v>0.42105263157894735</v>
      </c>
      <c r="CB1006" s="237" t="s">
        <v>496</v>
      </c>
      <c r="CC1006" s="237" t="s">
        <v>400</v>
      </c>
      <c r="CD1006" s="237" t="s">
        <v>104</v>
      </c>
      <c r="CE1006" s="237" t="s">
        <v>197</v>
      </c>
      <c r="CF1006" s="238">
        <v>43125</v>
      </c>
      <c r="CG1006" s="239">
        <v>6</v>
      </c>
      <c r="CI1006" s="237" t="s">
        <v>531</v>
      </c>
      <c r="CJ1006" s="237" t="s">
        <v>403</v>
      </c>
      <c r="CK1006" s="237" t="s">
        <v>104</v>
      </c>
      <c r="CL1006" s="237" t="s">
        <v>199</v>
      </c>
      <c r="CM1006" s="238">
        <v>43139</v>
      </c>
      <c r="CN1006" s="241">
        <v>0.83333333333333337</v>
      </c>
      <c r="CO1006" s="239">
        <v>6</v>
      </c>
      <c r="CQ1006" s="237" t="s">
        <v>537</v>
      </c>
      <c r="CR1006" s="237" t="s">
        <v>408</v>
      </c>
      <c r="CS1006" s="237" t="s">
        <v>104</v>
      </c>
      <c r="CT1006" s="237" t="s">
        <v>199</v>
      </c>
      <c r="CU1006" s="238">
        <v>43139</v>
      </c>
      <c r="CV1006" s="239">
        <v>9</v>
      </c>
      <c r="CW1006" s="241">
        <v>0.44444444444444442</v>
      </c>
      <c r="CX1006" s="170"/>
      <c r="CY1006" s="237" t="s">
        <v>547</v>
      </c>
      <c r="CZ1006" s="237" t="s">
        <v>406</v>
      </c>
      <c r="DA1006" s="237" t="s">
        <v>104</v>
      </c>
      <c r="DB1006" s="237" t="s">
        <v>198</v>
      </c>
      <c r="DC1006" s="238">
        <v>43148</v>
      </c>
      <c r="DD1006" s="239">
        <v>5</v>
      </c>
      <c r="DE1006" s="169"/>
      <c r="DF1006" s="237" t="s">
        <v>451</v>
      </c>
      <c r="DG1006" s="237" t="s">
        <v>400</v>
      </c>
      <c r="DH1006" s="237" t="s">
        <v>104</v>
      </c>
      <c r="DI1006" s="237" t="s">
        <v>448</v>
      </c>
      <c r="DJ1006" s="238">
        <v>43104</v>
      </c>
      <c r="DK1006" s="241">
        <v>0.6</v>
      </c>
      <c r="DL1006" s="239">
        <v>5</v>
      </c>
      <c r="DM1006" s="169"/>
      <c r="DN1006" s="237" t="s">
        <v>515</v>
      </c>
      <c r="DO1006" s="237" t="s">
        <v>403</v>
      </c>
      <c r="DP1006" s="237" t="s">
        <v>104</v>
      </c>
      <c r="DQ1006" s="237" t="s">
        <v>198</v>
      </c>
      <c r="DR1006" s="238">
        <v>43133</v>
      </c>
      <c r="DS1006" s="239">
        <v>11</v>
      </c>
      <c r="DT1006" s="241">
        <v>0.36363636363636365</v>
      </c>
      <c r="DV1006" s="237" t="s">
        <v>558</v>
      </c>
      <c r="DW1006" s="237" t="s">
        <v>403</v>
      </c>
      <c r="DX1006" s="237" t="s">
        <v>104</v>
      </c>
      <c r="DY1006" s="237" t="s">
        <v>186</v>
      </c>
      <c r="DZ1006" s="238">
        <v>43155</v>
      </c>
      <c r="EA1006" s="239">
        <v>9</v>
      </c>
      <c r="EC1006" s="237" t="s">
        <v>534</v>
      </c>
      <c r="ED1006" s="237" t="s">
        <v>403</v>
      </c>
      <c r="EE1006" s="237" t="s">
        <v>104</v>
      </c>
      <c r="EF1006" s="237" t="s">
        <v>527</v>
      </c>
      <c r="EG1006" s="238">
        <v>43141</v>
      </c>
      <c r="EH1006" s="241">
        <v>0.8</v>
      </c>
      <c r="EI1006" s="239">
        <v>5</v>
      </c>
      <c r="EK1006" s="237" t="s">
        <v>451</v>
      </c>
      <c r="EL1006" s="237" t="s">
        <v>400</v>
      </c>
      <c r="EM1006" s="237" t="s">
        <v>104</v>
      </c>
      <c r="EN1006" s="237" t="s">
        <v>448</v>
      </c>
      <c r="EO1006" s="238">
        <v>43104</v>
      </c>
      <c r="EP1006" s="239">
        <v>15</v>
      </c>
      <c r="EQ1006" s="241">
        <v>0.46666666666666667</v>
      </c>
      <c r="FB1006" s="169"/>
    </row>
    <row r="1007" spans="1:158" x14ac:dyDescent="0.2">
      <c r="A1007" s="237" t="s">
        <v>516</v>
      </c>
      <c r="B1007" s="237" t="s">
        <v>400</v>
      </c>
      <c r="C1007" s="237" t="s">
        <v>104</v>
      </c>
      <c r="D1007" s="237" t="s">
        <v>198</v>
      </c>
      <c r="E1007" s="242">
        <v>43133</v>
      </c>
      <c r="F1007" s="239">
        <v>25</v>
      </c>
      <c r="G1007" s="174"/>
      <c r="H1007" s="237" t="s">
        <v>531</v>
      </c>
      <c r="I1007" s="237" t="s">
        <v>403</v>
      </c>
      <c r="J1007" s="237" t="s">
        <v>104</v>
      </c>
      <c r="K1007" s="237" t="s">
        <v>199</v>
      </c>
      <c r="L1007" s="238">
        <v>43139</v>
      </c>
      <c r="M1007" s="239">
        <v>11</v>
      </c>
      <c r="N1007" s="169"/>
      <c r="O1007" s="237" t="s">
        <v>597</v>
      </c>
      <c r="P1007" s="237" t="s">
        <v>401</v>
      </c>
      <c r="Q1007" s="237" t="s">
        <v>104</v>
      </c>
      <c r="R1007" s="237" t="s">
        <v>587</v>
      </c>
      <c r="S1007" s="238">
        <v>43155</v>
      </c>
      <c r="T1007" s="239">
        <v>5</v>
      </c>
      <c r="U1007" s="169"/>
      <c r="V1007" s="237" t="s">
        <v>484</v>
      </c>
      <c r="W1007" s="237" t="s">
        <v>414</v>
      </c>
      <c r="X1007" s="237" t="s">
        <v>104</v>
      </c>
      <c r="Y1007" s="237" t="s">
        <v>192</v>
      </c>
      <c r="Z1007" s="238">
        <v>43118</v>
      </c>
      <c r="AA1007" s="239">
        <v>7</v>
      </c>
      <c r="AC1007" s="237" t="s">
        <v>540</v>
      </c>
      <c r="AD1007" s="237" t="s">
        <v>409</v>
      </c>
      <c r="AE1007" s="237" t="s">
        <v>104</v>
      </c>
      <c r="AF1007" s="237" t="s">
        <v>527</v>
      </c>
      <c r="AG1007" s="238">
        <v>43141</v>
      </c>
      <c r="AH1007" s="239">
        <v>4</v>
      </c>
      <c r="AI1007" s="169"/>
      <c r="AJ1007" s="237" t="s">
        <v>471</v>
      </c>
      <c r="AK1007" s="237" t="s">
        <v>414</v>
      </c>
      <c r="AL1007" s="237" t="s">
        <v>104</v>
      </c>
      <c r="AM1007" s="237" t="s">
        <v>465</v>
      </c>
      <c r="AN1007" s="238">
        <v>43113</v>
      </c>
      <c r="AO1007" s="239">
        <v>1</v>
      </c>
      <c r="AP1007" s="169"/>
      <c r="AQ1007" s="237" t="s">
        <v>490</v>
      </c>
      <c r="AR1007" s="237" t="s">
        <v>403</v>
      </c>
      <c r="AS1007" s="237" t="s">
        <v>104</v>
      </c>
      <c r="AT1007" s="237" t="s">
        <v>199</v>
      </c>
      <c r="AU1007" s="238">
        <v>43120</v>
      </c>
      <c r="AV1007" s="239">
        <v>5</v>
      </c>
      <c r="AX1007" s="237" t="s">
        <v>584</v>
      </c>
      <c r="AY1007" s="237" t="s">
        <v>409</v>
      </c>
      <c r="AZ1007" s="237" t="s">
        <v>104</v>
      </c>
      <c r="BA1007" s="237" t="s">
        <v>88</v>
      </c>
      <c r="BB1007" s="238">
        <v>43162</v>
      </c>
      <c r="BC1007" s="239">
        <v>5</v>
      </c>
      <c r="BE1007" s="237" t="s">
        <v>589</v>
      </c>
      <c r="BF1007" s="237" t="s">
        <v>403</v>
      </c>
      <c r="BG1007" s="237" t="s">
        <v>104</v>
      </c>
      <c r="BH1007" s="237" t="s">
        <v>587</v>
      </c>
      <c r="BI1007" s="238">
        <v>43155</v>
      </c>
      <c r="BJ1007" s="239">
        <v>10</v>
      </c>
      <c r="BL1007" s="237" t="s">
        <v>475</v>
      </c>
      <c r="BM1007" s="237" t="s">
        <v>401</v>
      </c>
      <c r="BN1007" s="237" t="s">
        <v>104</v>
      </c>
      <c r="BO1007" s="237" t="s">
        <v>464</v>
      </c>
      <c r="BP1007" s="238">
        <v>43112</v>
      </c>
      <c r="BQ1007" s="241">
        <v>0.8</v>
      </c>
      <c r="BR1007" s="239">
        <v>5</v>
      </c>
      <c r="BT1007" s="237" t="s">
        <v>545</v>
      </c>
      <c r="BU1007" s="237" t="s">
        <v>403</v>
      </c>
      <c r="BV1007" s="237" t="s">
        <v>104</v>
      </c>
      <c r="BW1007" s="237" t="s">
        <v>198</v>
      </c>
      <c r="BX1007" s="238">
        <v>43148</v>
      </c>
      <c r="BY1007" s="239">
        <v>19</v>
      </c>
      <c r="BZ1007" s="241">
        <v>0.52631578947368418</v>
      </c>
      <c r="CB1007" s="237" t="s">
        <v>416</v>
      </c>
      <c r="CC1007" s="237" t="s">
        <v>415</v>
      </c>
      <c r="CD1007" s="237" t="s">
        <v>104</v>
      </c>
      <c r="CE1007" s="237" t="s">
        <v>52</v>
      </c>
      <c r="CF1007" s="238">
        <v>43077</v>
      </c>
      <c r="CG1007" s="239">
        <v>5</v>
      </c>
      <c r="CI1007" s="237" t="s">
        <v>416</v>
      </c>
      <c r="CJ1007" s="237" t="s">
        <v>415</v>
      </c>
      <c r="CK1007" s="237" t="s">
        <v>104</v>
      </c>
      <c r="CL1007" s="237" t="s">
        <v>52</v>
      </c>
      <c r="CM1007" s="238">
        <v>43077</v>
      </c>
      <c r="CN1007" s="241">
        <v>0.83333333333333337</v>
      </c>
      <c r="CO1007" s="239">
        <v>6</v>
      </c>
      <c r="CQ1007" s="237" t="s">
        <v>579</v>
      </c>
      <c r="CR1007" s="237" t="s">
        <v>400</v>
      </c>
      <c r="CS1007" s="237" t="s">
        <v>104</v>
      </c>
      <c r="CT1007" s="237" t="s">
        <v>88</v>
      </c>
      <c r="CU1007" s="238">
        <v>43162</v>
      </c>
      <c r="CV1007" s="239">
        <v>8</v>
      </c>
      <c r="CW1007" s="241">
        <v>0.25</v>
      </c>
      <c r="CX1007" s="170"/>
      <c r="CY1007" s="237" t="s">
        <v>440</v>
      </c>
      <c r="CZ1007" s="237" t="s">
        <v>403</v>
      </c>
      <c r="DA1007" s="237" t="s">
        <v>104</v>
      </c>
      <c r="DB1007" s="237" t="s">
        <v>29</v>
      </c>
      <c r="DC1007" s="238">
        <v>43084</v>
      </c>
      <c r="DD1007" s="239">
        <v>5</v>
      </c>
      <c r="DE1007" s="169"/>
      <c r="DF1007" s="237" t="s">
        <v>472</v>
      </c>
      <c r="DG1007" s="237" t="s">
        <v>414</v>
      </c>
      <c r="DH1007" s="237" t="s">
        <v>104</v>
      </c>
      <c r="DI1007" s="237" t="s">
        <v>464</v>
      </c>
      <c r="DJ1007" s="238">
        <v>43112</v>
      </c>
      <c r="DK1007" s="241">
        <v>0.6</v>
      </c>
      <c r="DL1007" s="239">
        <v>5</v>
      </c>
      <c r="DM1007" s="169"/>
      <c r="DN1007" s="237" t="s">
        <v>589</v>
      </c>
      <c r="DO1007" s="237" t="s">
        <v>403</v>
      </c>
      <c r="DP1007" s="237" t="s">
        <v>104</v>
      </c>
      <c r="DQ1007" s="237" t="s">
        <v>587</v>
      </c>
      <c r="DR1007" s="238">
        <v>43155</v>
      </c>
      <c r="DS1007" s="239">
        <v>10</v>
      </c>
      <c r="DT1007" s="241">
        <v>0.6</v>
      </c>
      <c r="DV1007" s="237" t="s">
        <v>466</v>
      </c>
      <c r="DW1007" s="237" t="s">
        <v>403</v>
      </c>
      <c r="DX1007" s="237" t="s">
        <v>104</v>
      </c>
      <c r="DY1007" s="237" t="s">
        <v>464</v>
      </c>
      <c r="DZ1007" s="238">
        <v>43112</v>
      </c>
      <c r="EA1007" s="239">
        <v>9</v>
      </c>
      <c r="EC1007" s="237" t="s">
        <v>590</v>
      </c>
      <c r="ED1007" s="237" t="s">
        <v>403</v>
      </c>
      <c r="EE1007" s="237" t="s">
        <v>104</v>
      </c>
      <c r="EF1007" s="237" t="s">
        <v>588</v>
      </c>
      <c r="EG1007" s="238">
        <v>43154</v>
      </c>
      <c r="EH1007" s="241">
        <v>0.8</v>
      </c>
      <c r="EI1007" s="239">
        <v>5</v>
      </c>
      <c r="EK1007" s="237" t="s">
        <v>509</v>
      </c>
      <c r="EL1007" s="237" t="s">
        <v>400</v>
      </c>
      <c r="EM1007" s="237" t="s">
        <v>104</v>
      </c>
      <c r="EN1007" s="237" t="s">
        <v>192</v>
      </c>
      <c r="EO1007" s="238">
        <v>43132</v>
      </c>
      <c r="EP1007" s="239">
        <v>15</v>
      </c>
      <c r="EQ1007" s="241">
        <v>0.73333333333333328</v>
      </c>
      <c r="FB1007" s="169"/>
    </row>
    <row r="1008" spans="1:158" x14ac:dyDescent="0.2">
      <c r="A1008" s="237" t="s">
        <v>545</v>
      </c>
      <c r="B1008" s="237" t="s">
        <v>403</v>
      </c>
      <c r="C1008" s="237" t="s">
        <v>104</v>
      </c>
      <c r="D1008" s="237" t="s">
        <v>198</v>
      </c>
      <c r="E1008" s="242">
        <v>43148</v>
      </c>
      <c r="F1008" s="239">
        <v>24</v>
      </c>
      <c r="G1008" s="174"/>
      <c r="H1008" s="237" t="s">
        <v>579</v>
      </c>
      <c r="I1008" s="237" t="s">
        <v>400</v>
      </c>
      <c r="J1008" s="237" t="s">
        <v>104</v>
      </c>
      <c r="K1008" s="237" t="s">
        <v>88</v>
      </c>
      <c r="L1008" s="238">
        <v>43162</v>
      </c>
      <c r="M1008" s="239">
        <v>10</v>
      </c>
      <c r="N1008" s="169"/>
      <c r="O1008" s="237" t="s">
        <v>433</v>
      </c>
      <c r="P1008" s="237" t="s">
        <v>400</v>
      </c>
      <c r="Q1008" s="237" t="s">
        <v>104</v>
      </c>
      <c r="R1008" s="237" t="s">
        <v>82</v>
      </c>
      <c r="S1008" s="238">
        <v>43083</v>
      </c>
      <c r="T1008" s="239">
        <v>5</v>
      </c>
      <c r="U1008" s="169"/>
      <c r="V1008" s="237" t="s">
        <v>505</v>
      </c>
      <c r="W1008" s="237" t="s">
        <v>408</v>
      </c>
      <c r="X1008" s="237" t="s">
        <v>104</v>
      </c>
      <c r="Y1008" s="237" t="s">
        <v>186</v>
      </c>
      <c r="Z1008" s="238">
        <v>43127</v>
      </c>
      <c r="AA1008" s="239">
        <v>7</v>
      </c>
      <c r="AC1008" s="237" t="s">
        <v>525</v>
      </c>
      <c r="AD1008" s="237" t="s">
        <v>400</v>
      </c>
      <c r="AE1008" s="237" t="s">
        <v>104</v>
      </c>
      <c r="AF1008" s="237" t="s">
        <v>197</v>
      </c>
      <c r="AG1008" s="238">
        <v>43137</v>
      </c>
      <c r="AH1008" s="239">
        <v>4</v>
      </c>
      <c r="AI1008" s="169"/>
      <c r="AJ1008" s="237" t="s">
        <v>443</v>
      </c>
      <c r="AK1008" s="237" t="s">
        <v>409</v>
      </c>
      <c r="AL1008" s="237" t="s">
        <v>104</v>
      </c>
      <c r="AM1008" s="237" t="s">
        <v>29</v>
      </c>
      <c r="AN1008" s="238">
        <v>43084</v>
      </c>
      <c r="AO1008" s="239">
        <v>1</v>
      </c>
      <c r="AP1008" s="169"/>
      <c r="AQ1008" s="237" t="s">
        <v>420</v>
      </c>
      <c r="AR1008" s="237" t="s">
        <v>409</v>
      </c>
      <c r="AS1008" s="237" t="s">
        <v>104</v>
      </c>
      <c r="AT1008" s="237" t="s">
        <v>54</v>
      </c>
      <c r="AU1008" s="238">
        <v>43078</v>
      </c>
      <c r="AV1008" s="239">
        <v>5</v>
      </c>
      <c r="AX1008" s="237" t="s">
        <v>553</v>
      </c>
      <c r="AY1008" s="237" t="s">
        <v>409</v>
      </c>
      <c r="AZ1008" s="237" t="s">
        <v>104</v>
      </c>
      <c r="BA1008" s="237" t="s">
        <v>198</v>
      </c>
      <c r="BB1008" s="238">
        <v>43148</v>
      </c>
      <c r="BC1008" s="239">
        <v>4</v>
      </c>
      <c r="BE1008" s="237" t="s">
        <v>451</v>
      </c>
      <c r="BF1008" s="237" t="s">
        <v>400</v>
      </c>
      <c r="BG1008" s="237" t="s">
        <v>104</v>
      </c>
      <c r="BH1008" s="237" t="s">
        <v>448</v>
      </c>
      <c r="BI1008" s="238">
        <v>43104</v>
      </c>
      <c r="BJ1008" s="239">
        <v>10</v>
      </c>
      <c r="BL1008" s="237" t="s">
        <v>430</v>
      </c>
      <c r="BM1008" s="237" t="s">
        <v>414</v>
      </c>
      <c r="BN1008" s="237" t="s">
        <v>104</v>
      </c>
      <c r="BO1008" s="237" t="s">
        <v>92</v>
      </c>
      <c r="BP1008" s="238">
        <v>43085</v>
      </c>
      <c r="BQ1008" s="241">
        <v>0.75</v>
      </c>
      <c r="BR1008" s="239">
        <v>8</v>
      </c>
      <c r="BT1008" s="237" t="s">
        <v>525</v>
      </c>
      <c r="BU1008" s="237" t="s">
        <v>400</v>
      </c>
      <c r="BV1008" s="237" t="s">
        <v>104</v>
      </c>
      <c r="BW1008" s="237" t="s">
        <v>197</v>
      </c>
      <c r="BX1008" s="238">
        <v>43137</v>
      </c>
      <c r="BY1008" s="239">
        <v>19</v>
      </c>
      <c r="BZ1008" s="241">
        <v>0.47368421052631576</v>
      </c>
      <c r="CB1008" s="237" t="s">
        <v>583</v>
      </c>
      <c r="CC1008" s="237" t="s">
        <v>414</v>
      </c>
      <c r="CD1008" s="237" t="s">
        <v>104</v>
      </c>
      <c r="CE1008" s="237" t="s">
        <v>110</v>
      </c>
      <c r="CF1008" s="238">
        <v>43160</v>
      </c>
      <c r="CG1008" s="239">
        <v>5</v>
      </c>
      <c r="CI1008" s="237" t="s">
        <v>539</v>
      </c>
      <c r="CJ1008" s="237" t="s">
        <v>400</v>
      </c>
      <c r="CK1008" s="237" t="s">
        <v>104</v>
      </c>
      <c r="CL1008" s="237" t="s">
        <v>527</v>
      </c>
      <c r="CM1008" s="238">
        <v>43141</v>
      </c>
      <c r="CN1008" s="241">
        <v>0.81818181818181823</v>
      </c>
      <c r="CO1008" s="239">
        <v>11</v>
      </c>
      <c r="CQ1008" s="237" t="s">
        <v>564</v>
      </c>
      <c r="CR1008" s="237" t="s">
        <v>401</v>
      </c>
      <c r="CS1008" s="237" t="s">
        <v>104</v>
      </c>
      <c r="CT1008" s="237" t="s">
        <v>186</v>
      </c>
      <c r="CU1008" s="238">
        <v>43155</v>
      </c>
      <c r="CV1008" s="239">
        <v>8</v>
      </c>
      <c r="CW1008" s="241">
        <v>0.75</v>
      </c>
      <c r="CX1008" s="170"/>
      <c r="CY1008" s="237" t="s">
        <v>526</v>
      </c>
      <c r="CZ1008" s="237" t="s">
        <v>406</v>
      </c>
      <c r="DA1008" s="237" t="s">
        <v>104</v>
      </c>
      <c r="DB1008" s="237" t="s">
        <v>197</v>
      </c>
      <c r="DC1008" s="238">
        <v>43137</v>
      </c>
      <c r="DD1008" s="239">
        <v>5</v>
      </c>
      <c r="DE1008" s="169"/>
      <c r="DF1008" s="237" t="s">
        <v>534</v>
      </c>
      <c r="DG1008" s="237" t="s">
        <v>403</v>
      </c>
      <c r="DH1008" s="237" t="s">
        <v>104</v>
      </c>
      <c r="DI1008" s="237" t="s">
        <v>527</v>
      </c>
      <c r="DJ1008" s="238">
        <v>43141</v>
      </c>
      <c r="DK1008" s="241">
        <v>0.5714285714285714</v>
      </c>
      <c r="DL1008" s="239">
        <v>7</v>
      </c>
      <c r="DM1008" s="169"/>
      <c r="DN1008" s="237" t="s">
        <v>575</v>
      </c>
      <c r="DO1008" s="237" t="s">
        <v>406</v>
      </c>
      <c r="DP1008" s="237" t="s">
        <v>104</v>
      </c>
      <c r="DQ1008" s="237" t="s">
        <v>88</v>
      </c>
      <c r="DR1008" s="238">
        <v>43162</v>
      </c>
      <c r="DS1008" s="239">
        <v>10</v>
      </c>
      <c r="DT1008" s="241">
        <v>0.3</v>
      </c>
      <c r="DV1008" s="237" t="s">
        <v>591</v>
      </c>
      <c r="DW1008" s="237" t="s">
        <v>400</v>
      </c>
      <c r="DX1008" s="237" t="s">
        <v>104</v>
      </c>
      <c r="DY1008" s="237" t="s">
        <v>587</v>
      </c>
      <c r="DZ1008" s="238">
        <v>43155</v>
      </c>
      <c r="EA1008" s="239">
        <v>8</v>
      </c>
      <c r="EC1008" s="237" t="s">
        <v>510</v>
      </c>
      <c r="ED1008" s="237" t="s">
        <v>403</v>
      </c>
      <c r="EE1008" s="237" t="s">
        <v>104</v>
      </c>
      <c r="EF1008" s="237" t="s">
        <v>192</v>
      </c>
      <c r="EG1008" s="238">
        <v>43132</v>
      </c>
      <c r="EH1008" s="241">
        <v>0.8</v>
      </c>
      <c r="EI1008" s="239">
        <v>10</v>
      </c>
      <c r="EK1008" s="237" t="s">
        <v>581</v>
      </c>
      <c r="EL1008" s="237" t="s">
        <v>400</v>
      </c>
      <c r="EM1008" s="237" t="s">
        <v>104</v>
      </c>
      <c r="EN1008" s="237" t="s">
        <v>570</v>
      </c>
      <c r="EO1008" s="238">
        <v>43161</v>
      </c>
      <c r="EP1008" s="239">
        <v>15</v>
      </c>
      <c r="EQ1008" s="241">
        <v>0.33333333333333331</v>
      </c>
      <c r="FB1008" s="169"/>
    </row>
    <row r="1009" spans="1:158" x14ac:dyDescent="0.2">
      <c r="A1009" s="237" t="s">
        <v>590</v>
      </c>
      <c r="B1009" s="237" t="s">
        <v>403</v>
      </c>
      <c r="C1009" s="237" t="s">
        <v>104</v>
      </c>
      <c r="D1009" s="237" t="s">
        <v>588</v>
      </c>
      <c r="E1009" s="242">
        <v>43154</v>
      </c>
      <c r="F1009" s="239">
        <v>24</v>
      </c>
      <c r="G1009" s="174"/>
      <c r="H1009" s="237" t="s">
        <v>483</v>
      </c>
      <c r="I1009" s="237" t="s">
        <v>409</v>
      </c>
      <c r="J1009" s="237" t="s">
        <v>104</v>
      </c>
      <c r="K1009" s="237" t="s">
        <v>192</v>
      </c>
      <c r="L1009" s="238">
        <v>43118</v>
      </c>
      <c r="M1009" s="239">
        <v>10</v>
      </c>
      <c r="N1009" s="169"/>
      <c r="O1009" s="237" t="s">
        <v>410</v>
      </c>
      <c r="P1009" s="237" t="s">
        <v>409</v>
      </c>
      <c r="Q1009" s="237" t="s">
        <v>104</v>
      </c>
      <c r="R1009" s="237" t="s">
        <v>52</v>
      </c>
      <c r="S1009" s="238">
        <v>43077</v>
      </c>
      <c r="T1009" s="239">
        <v>5</v>
      </c>
      <c r="U1009" s="169"/>
      <c r="V1009" s="237" t="s">
        <v>546</v>
      </c>
      <c r="W1009" s="237" t="s">
        <v>400</v>
      </c>
      <c r="X1009" s="237" t="s">
        <v>104</v>
      </c>
      <c r="Y1009" s="237" t="s">
        <v>198</v>
      </c>
      <c r="Z1009" s="238">
        <v>43148</v>
      </c>
      <c r="AA1009" s="239">
        <v>6</v>
      </c>
      <c r="AC1009" s="237" t="s">
        <v>451</v>
      </c>
      <c r="AD1009" s="237" t="s">
        <v>400</v>
      </c>
      <c r="AE1009" s="237" t="s">
        <v>104</v>
      </c>
      <c r="AF1009" s="237" t="s">
        <v>448</v>
      </c>
      <c r="AG1009" s="238">
        <v>43104</v>
      </c>
      <c r="AH1009" s="239">
        <v>4</v>
      </c>
      <c r="AI1009" s="169"/>
      <c r="AJ1009" s="237" t="s">
        <v>493</v>
      </c>
      <c r="AK1009" s="237" t="s">
        <v>418</v>
      </c>
      <c r="AL1009" s="237" t="s">
        <v>104</v>
      </c>
      <c r="AM1009" s="237" t="s">
        <v>199</v>
      </c>
      <c r="AN1009" s="238">
        <v>43120</v>
      </c>
      <c r="AO1009" s="239">
        <v>1</v>
      </c>
      <c r="AP1009" s="169"/>
      <c r="AQ1009" s="237" t="s">
        <v>575</v>
      </c>
      <c r="AR1009" s="237" t="s">
        <v>406</v>
      </c>
      <c r="AS1009" s="237" t="s">
        <v>104</v>
      </c>
      <c r="AT1009" s="237" t="s">
        <v>88</v>
      </c>
      <c r="AU1009" s="238">
        <v>43162</v>
      </c>
      <c r="AV1009" s="239">
        <v>4</v>
      </c>
      <c r="AX1009" s="237" t="s">
        <v>577</v>
      </c>
      <c r="AY1009" s="237" t="s">
        <v>403</v>
      </c>
      <c r="AZ1009" s="237" t="s">
        <v>104</v>
      </c>
      <c r="BA1009" s="237" t="s">
        <v>570</v>
      </c>
      <c r="BB1009" s="238">
        <v>43161</v>
      </c>
      <c r="BC1009" s="239">
        <v>4</v>
      </c>
      <c r="BE1009" s="237" t="s">
        <v>545</v>
      </c>
      <c r="BF1009" s="237" t="s">
        <v>403</v>
      </c>
      <c r="BG1009" s="237" t="s">
        <v>104</v>
      </c>
      <c r="BH1009" s="237" t="s">
        <v>198</v>
      </c>
      <c r="BI1009" s="238">
        <v>43148</v>
      </c>
      <c r="BJ1009" s="239">
        <v>10</v>
      </c>
      <c r="BL1009" s="237" t="s">
        <v>576</v>
      </c>
      <c r="BM1009" s="237" t="s">
        <v>400</v>
      </c>
      <c r="BN1009" s="237" t="s">
        <v>104</v>
      </c>
      <c r="BO1009" s="237" t="s">
        <v>110</v>
      </c>
      <c r="BP1009" s="238">
        <v>43160</v>
      </c>
      <c r="BQ1009" s="241">
        <v>0.73333333333333328</v>
      </c>
      <c r="BR1009" s="239">
        <v>15</v>
      </c>
      <c r="BT1009" s="237" t="s">
        <v>467</v>
      </c>
      <c r="BU1009" s="237" t="s">
        <v>403</v>
      </c>
      <c r="BV1009" s="237" t="s">
        <v>104</v>
      </c>
      <c r="BW1009" s="237" t="s">
        <v>465</v>
      </c>
      <c r="BX1009" s="238">
        <v>43113</v>
      </c>
      <c r="BY1009" s="239">
        <v>18</v>
      </c>
      <c r="BZ1009" s="241">
        <v>0.33333333333333331</v>
      </c>
      <c r="CB1009" s="237" t="s">
        <v>576</v>
      </c>
      <c r="CC1009" s="237" t="s">
        <v>400</v>
      </c>
      <c r="CD1009" s="237" t="s">
        <v>104</v>
      </c>
      <c r="CE1009" s="237" t="s">
        <v>110</v>
      </c>
      <c r="CF1009" s="238">
        <v>43160</v>
      </c>
      <c r="CG1009" s="239">
        <v>5</v>
      </c>
      <c r="CI1009" s="237" t="s">
        <v>432</v>
      </c>
      <c r="CJ1009" s="237" t="s">
        <v>400</v>
      </c>
      <c r="CK1009" s="237" t="s">
        <v>104</v>
      </c>
      <c r="CL1009" s="237" t="s">
        <v>92</v>
      </c>
      <c r="CM1009" s="238">
        <v>43085</v>
      </c>
      <c r="CN1009" s="241">
        <v>0.8</v>
      </c>
      <c r="CO1009" s="239">
        <v>5</v>
      </c>
      <c r="CQ1009" s="237" t="s">
        <v>471</v>
      </c>
      <c r="CR1009" s="237" t="s">
        <v>414</v>
      </c>
      <c r="CS1009" s="237" t="s">
        <v>104</v>
      </c>
      <c r="CT1009" s="237" t="s">
        <v>465</v>
      </c>
      <c r="CU1009" s="238">
        <v>43113</v>
      </c>
      <c r="CV1009" s="239">
        <v>8</v>
      </c>
      <c r="CW1009" s="241">
        <v>0.375</v>
      </c>
      <c r="CX1009" s="170"/>
      <c r="CY1009" s="237" t="s">
        <v>515</v>
      </c>
      <c r="CZ1009" s="237" t="s">
        <v>403</v>
      </c>
      <c r="DA1009" s="237" t="s">
        <v>104</v>
      </c>
      <c r="DB1009" s="237" t="s">
        <v>198</v>
      </c>
      <c r="DC1009" s="238">
        <v>43133</v>
      </c>
      <c r="DD1009" s="239">
        <v>4</v>
      </c>
      <c r="DE1009" s="169"/>
      <c r="DF1009" s="237" t="s">
        <v>547</v>
      </c>
      <c r="DG1009" s="237" t="s">
        <v>406</v>
      </c>
      <c r="DH1009" s="237" t="s">
        <v>104</v>
      </c>
      <c r="DI1009" s="237" t="s">
        <v>198</v>
      </c>
      <c r="DJ1009" s="238">
        <v>43148</v>
      </c>
      <c r="DK1009" s="241">
        <v>0.55555555555555558</v>
      </c>
      <c r="DL1009" s="239">
        <v>9</v>
      </c>
      <c r="DM1009" s="169"/>
      <c r="DN1009" s="237" t="s">
        <v>440</v>
      </c>
      <c r="DO1009" s="237" t="s">
        <v>403</v>
      </c>
      <c r="DP1009" s="237" t="s">
        <v>104</v>
      </c>
      <c r="DQ1009" s="237" t="s">
        <v>29</v>
      </c>
      <c r="DR1009" s="238">
        <v>43084</v>
      </c>
      <c r="DS1009" s="239">
        <v>10</v>
      </c>
      <c r="DT1009" s="241">
        <v>0.5</v>
      </c>
      <c r="DV1009" s="237" t="s">
        <v>510</v>
      </c>
      <c r="DW1009" s="237" t="s">
        <v>403</v>
      </c>
      <c r="DX1009" s="237" t="s">
        <v>104</v>
      </c>
      <c r="DY1009" s="237" t="s">
        <v>192</v>
      </c>
      <c r="DZ1009" s="238">
        <v>43132</v>
      </c>
      <c r="EA1009" s="239">
        <v>8</v>
      </c>
      <c r="EC1009" s="237" t="s">
        <v>576</v>
      </c>
      <c r="ED1009" s="237" t="s">
        <v>400</v>
      </c>
      <c r="EE1009" s="237" t="s">
        <v>104</v>
      </c>
      <c r="EF1009" s="237" t="s">
        <v>110</v>
      </c>
      <c r="EG1009" s="238">
        <v>43160</v>
      </c>
      <c r="EH1009" s="241">
        <v>0.76923076923076927</v>
      </c>
      <c r="EI1009" s="239">
        <v>13</v>
      </c>
      <c r="EK1009" s="237" t="s">
        <v>545</v>
      </c>
      <c r="EL1009" s="237" t="s">
        <v>403</v>
      </c>
      <c r="EM1009" s="237" t="s">
        <v>104</v>
      </c>
      <c r="EN1009" s="237" t="s">
        <v>198</v>
      </c>
      <c r="EO1009" s="238">
        <v>43148</v>
      </c>
      <c r="EP1009" s="239">
        <v>15</v>
      </c>
      <c r="EQ1009" s="241">
        <v>0.66666666666666663</v>
      </c>
      <c r="FB1009" s="169"/>
    </row>
    <row r="1010" spans="1:158" x14ac:dyDescent="0.2">
      <c r="A1010" s="237" t="s">
        <v>460</v>
      </c>
      <c r="B1010" s="237" t="s">
        <v>406</v>
      </c>
      <c r="C1010" s="237" t="s">
        <v>104</v>
      </c>
      <c r="D1010" s="237" t="s">
        <v>455</v>
      </c>
      <c r="E1010" s="242">
        <v>43111</v>
      </c>
      <c r="F1010" s="239">
        <v>24</v>
      </c>
      <c r="G1010" s="174"/>
      <c r="H1010" s="237" t="s">
        <v>530</v>
      </c>
      <c r="I1010" s="237" t="s">
        <v>400</v>
      </c>
      <c r="J1010" s="237" t="s">
        <v>104</v>
      </c>
      <c r="K1010" s="237" t="s">
        <v>199</v>
      </c>
      <c r="L1010" s="238">
        <v>43139</v>
      </c>
      <c r="M1010" s="239">
        <v>10</v>
      </c>
      <c r="N1010" s="169"/>
      <c r="O1010" s="237" t="s">
        <v>525</v>
      </c>
      <c r="P1010" s="237" t="s">
        <v>400</v>
      </c>
      <c r="Q1010" s="237" t="s">
        <v>104</v>
      </c>
      <c r="R1010" s="237" t="s">
        <v>197</v>
      </c>
      <c r="S1010" s="238">
        <v>43137</v>
      </c>
      <c r="T1010" s="239">
        <v>5</v>
      </c>
      <c r="U1010" s="169"/>
      <c r="V1010" s="237" t="s">
        <v>436</v>
      </c>
      <c r="W1010" s="237" t="s">
        <v>408</v>
      </c>
      <c r="X1010" s="237" t="s">
        <v>104</v>
      </c>
      <c r="Y1010" s="237" t="s">
        <v>82</v>
      </c>
      <c r="Z1010" s="238">
        <v>43083</v>
      </c>
      <c r="AA1010" s="239">
        <v>6</v>
      </c>
      <c r="AC1010" s="237" t="s">
        <v>599</v>
      </c>
      <c r="AD1010" s="237" t="s">
        <v>409</v>
      </c>
      <c r="AE1010" s="237" t="s">
        <v>104</v>
      </c>
      <c r="AF1010" s="237" t="s">
        <v>587</v>
      </c>
      <c r="AG1010" s="238">
        <v>43155</v>
      </c>
      <c r="AH1010" s="239">
        <v>4</v>
      </c>
      <c r="AI1010" s="169"/>
      <c r="AJ1010" s="237" t="s">
        <v>516</v>
      </c>
      <c r="AK1010" s="237" t="s">
        <v>400</v>
      </c>
      <c r="AL1010" s="237" t="s">
        <v>104</v>
      </c>
      <c r="AM1010" s="237" t="s">
        <v>198</v>
      </c>
      <c r="AN1010" s="238">
        <v>43133</v>
      </c>
      <c r="AO1010" s="239">
        <v>1</v>
      </c>
      <c r="AP1010" s="169"/>
      <c r="AQ1010" s="237" t="s">
        <v>483</v>
      </c>
      <c r="AR1010" s="237" t="s">
        <v>409</v>
      </c>
      <c r="AS1010" s="237" t="s">
        <v>104</v>
      </c>
      <c r="AT1010" s="237" t="s">
        <v>192</v>
      </c>
      <c r="AU1010" s="238">
        <v>43118</v>
      </c>
      <c r="AV1010" s="239">
        <v>4</v>
      </c>
      <c r="AX1010" s="237" t="s">
        <v>451</v>
      </c>
      <c r="AY1010" s="237" t="s">
        <v>400</v>
      </c>
      <c r="AZ1010" s="237" t="s">
        <v>104</v>
      </c>
      <c r="BA1010" s="237" t="s">
        <v>448</v>
      </c>
      <c r="BB1010" s="238">
        <v>43104</v>
      </c>
      <c r="BC1010" s="239">
        <v>4</v>
      </c>
      <c r="BE1010" s="237" t="s">
        <v>525</v>
      </c>
      <c r="BF1010" s="237" t="s">
        <v>400</v>
      </c>
      <c r="BG1010" s="237" t="s">
        <v>104</v>
      </c>
      <c r="BH1010" s="237" t="s">
        <v>197</v>
      </c>
      <c r="BI1010" s="238">
        <v>43137</v>
      </c>
      <c r="BJ1010" s="239">
        <v>9</v>
      </c>
      <c r="BL1010" s="237" t="s">
        <v>483</v>
      </c>
      <c r="BM1010" s="237" t="s">
        <v>409</v>
      </c>
      <c r="BN1010" s="237" t="s">
        <v>104</v>
      </c>
      <c r="BO1010" s="237" t="s">
        <v>192</v>
      </c>
      <c r="BP1010" s="238">
        <v>43118</v>
      </c>
      <c r="BQ1010" s="241">
        <v>0.72727272727272729</v>
      </c>
      <c r="BR1010" s="239">
        <v>11</v>
      </c>
      <c r="BT1010" s="237" t="s">
        <v>578</v>
      </c>
      <c r="BU1010" s="237" t="s">
        <v>403</v>
      </c>
      <c r="BV1010" s="237" t="s">
        <v>104</v>
      </c>
      <c r="BW1010" s="237" t="s">
        <v>110</v>
      </c>
      <c r="BX1010" s="238">
        <v>43160</v>
      </c>
      <c r="BY1010" s="239">
        <v>18</v>
      </c>
      <c r="BZ1010" s="241">
        <v>0.44444444444444442</v>
      </c>
      <c r="CB1010" s="237" t="s">
        <v>466</v>
      </c>
      <c r="CC1010" s="237" t="s">
        <v>403</v>
      </c>
      <c r="CD1010" s="237" t="s">
        <v>104</v>
      </c>
      <c r="CE1010" s="237" t="s">
        <v>464</v>
      </c>
      <c r="CF1010" s="238">
        <v>43112</v>
      </c>
      <c r="CG1010" s="239">
        <v>5</v>
      </c>
      <c r="CI1010" s="237" t="s">
        <v>589</v>
      </c>
      <c r="CJ1010" s="237" t="s">
        <v>403</v>
      </c>
      <c r="CK1010" s="237" t="s">
        <v>104</v>
      </c>
      <c r="CL1010" s="237" t="s">
        <v>587</v>
      </c>
      <c r="CM1010" s="238">
        <v>43155</v>
      </c>
      <c r="CN1010" s="241">
        <v>0.8</v>
      </c>
      <c r="CO1010" s="239">
        <v>5</v>
      </c>
      <c r="CQ1010" s="237" t="s">
        <v>501</v>
      </c>
      <c r="CR1010" s="237" t="s">
        <v>400</v>
      </c>
      <c r="CS1010" s="237" t="s">
        <v>104</v>
      </c>
      <c r="CT1010" s="237" t="s">
        <v>186</v>
      </c>
      <c r="CU1010" s="238">
        <v>43127</v>
      </c>
      <c r="CV1010" s="239">
        <v>8</v>
      </c>
      <c r="CW1010" s="241">
        <v>0.375</v>
      </c>
      <c r="CX1010" s="170"/>
      <c r="CY1010" s="237" t="s">
        <v>404</v>
      </c>
      <c r="CZ1010" s="237" t="s">
        <v>403</v>
      </c>
      <c r="DA1010" s="237" t="s">
        <v>104</v>
      </c>
      <c r="DB1010" s="237" t="s">
        <v>54</v>
      </c>
      <c r="DC1010" s="238">
        <v>43078</v>
      </c>
      <c r="DD1010" s="239">
        <v>4</v>
      </c>
      <c r="DE1010" s="169"/>
      <c r="DF1010" s="237" t="s">
        <v>590</v>
      </c>
      <c r="DG1010" s="237" t="s">
        <v>403</v>
      </c>
      <c r="DH1010" s="237" t="s">
        <v>104</v>
      </c>
      <c r="DI1010" s="237" t="s">
        <v>588</v>
      </c>
      <c r="DJ1010" s="238">
        <v>43154</v>
      </c>
      <c r="DK1010" s="241">
        <v>0.55555555555555558</v>
      </c>
      <c r="DL1010" s="239">
        <v>9</v>
      </c>
      <c r="DM1010" s="169"/>
      <c r="DN1010" s="237" t="s">
        <v>495</v>
      </c>
      <c r="DO1010" s="237" t="s">
        <v>403</v>
      </c>
      <c r="DP1010" s="237" t="s">
        <v>104</v>
      </c>
      <c r="DQ1010" s="237" t="s">
        <v>197</v>
      </c>
      <c r="DR1010" s="238">
        <v>43125</v>
      </c>
      <c r="DS1010" s="239">
        <v>10</v>
      </c>
      <c r="DT1010" s="241">
        <v>0.7</v>
      </c>
      <c r="DV1010" s="237" t="s">
        <v>402</v>
      </c>
      <c r="DW1010" s="237" t="s">
        <v>403</v>
      </c>
      <c r="DX1010" s="237" t="s">
        <v>104</v>
      </c>
      <c r="DY1010" s="237" t="s">
        <v>52</v>
      </c>
      <c r="DZ1010" s="238">
        <v>43077</v>
      </c>
      <c r="EA1010" s="239">
        <v>8</v>
      </c>
      <c r="EC1010" s="237" t="s">
        <v>427</v>
      </c>
      <c r="ED1010" s="237" t="s">
        <v>414</v>
      </c>
      <c r="EE1010" s="237" t="s">
        <v>104</v>
      </c>
      <c r="EF1010" s="237" t="s">
        <v>98</v>
      </c>
      <c r="EG1010" s="238">
        <v>43078</v>
      </c>
      <c r="EH1010" s="241">
        <v>0.75</v>
      </c>
      <c r="EI1010" s="239">
        <v>8</v>
      </c>
      <c r="EK1010" s="237" t="s">
        <v>558</v>
      </c>
      <c r="EL1010" s="237" t="s">
        <v>403</v>
      </c>
      <c r="EM1010" s="237" t="s">
        <v>104</v>
      </c>
      <c r="EN1010" s="237" t="s">
        <v>186</v>
      </c>
      <c r="EO1010" s="238">
        <v>43155</v>
      </c>
      <c r="EP1010" s="239">
        <v>15</v>
      </c>
      <c r="EQ1010" s="241">
        <v>0.6</v>
      </c>
      <c r="FB1010" s="169"/>
    </row>
    <row r="1011" spans="1:158" ht="15" x14ac:dyDescent="0.25">
      <c r="A1011" s="237" t="s">
        <v>451</v>
      </c>
      <c r="B1011" s="237" t="s">
        <v>400</v>
      </c>
      <c r="C1011" s="237" t="s">
        <v>104</v>
      </c>
      <c r="D1011" s="237" t="s">
        <v>448</v>
      </c>
      <c r="E1011" s="242">
        <v>43104</v>
      </c>
      <c r="F1011" s="239">
        <v>24</v>
      </c>
      <c r="G1011" s="174"/>
      <c r="H1011" s="237" t="s">
        <v>490</v>
      </c>
      <c r="I1011" s="237" t="s">
        <v>403</v>
      </c>
      <c r="J1011" s="237" t="s">
        <v>104</v>
      </c>
      <c r="K1011" s="237" t="s">
        <v>199</v>
      </c>
      <c r="L1011" s="238">
        <v>43120</v>
      </c>
      <c r="M1011" s="239">
        <v>10</v>
      </c>
      <c r="N1011" s="174"/>
      <c r="O1011"/>
      <c r="P1011"/>
      <c r="Q1011"/>
      <c r="R1011"/>
      <c r="S1011"/>
      <c r="T1011"/>
      <c r="U1011" s="174"/>
      <c r="V1011" s="237" t="s">
        <v>592</v>
      </c>
      <c r="W1011" s="237" t="s">
        <v>400</v>
      </c>
      <c r="X1011" s="237" t="s">
        <v>104</v>
      </c>
      <c r="Y1011" s="237" t="s">
        <v>588</v>
      </c>
      <c r="Z1011" s="238">
        <v>43154</v>
      </c>
      <c r="AA1011" s="239">
        <v>6</v>
      </c>
      <c r="AC1011" s="237" t="s">
        <v>443</v>
      </c>
      <c r="AD1011" s="237" t="s">
        <v>409</v>
      </c>
      <c r="AE1011" s="237" t="s">
        <v>104</v>
      </c>
      <c r="AF1011" s="237" t="s">
        <v>29</v>
      </c>
      <c r="AG1011" s="238">
        <v>43084</v>
      </c>
      <c r="AH1011" s="239">
        <v>4</v>
      </c>
      <c r="AI1011" s="169"/>
      <c r="AJ1011" s="237" t="s">
        <v>537</v>
      </c>
      <c r="AK1011" s="237" t="s">
        <v>408</v>
      </c>
      <c r="AL1011" s="237" t="s">
        <v>104</v>
      </c>
      <c r="AM1011" s="237" t="s">
        <v>199</v>
      </c>
      <c r="AN1011" s="238">
        <v>43139</v>
      </c>
      <c r="AO1011" s="239">
        <v>1</v>
      </c>
      <c r="AP1011" s="169"/>
      <c r="AQ1011" s="237" t="s">
        <v>537</v>
      </c>
      <c r="AR1011" s="237" t="s">
        <v>408</v>
      </c>
      <c r="AS1011" s="237" t="s">
        <v>104</v>
      </c>
      <c r="AT1011" s="237" t="s">
        <v>199</v>
      </c>
      <c r="AU1011" s="238">
        <v>43139</v>
      </c>
      <c r="AV1011" s="239">
        <v>4</v>
      </c>
      <c r="AW1011" s="174"/>
      <c r="AX1011" s="237" t="s">
        <v>461</v>
      </c>
      <c r="AY1011" s="237" t="s">
        <v>414</v>
      </c>
      <c r="AZ1011" s="237" t="s">
        <v>104</v>
      </c>
      <c r="BA1011" s="237" t="s">
        <v>455</v>
      </c>
      <c r="BB1011" s="238">
        <v>43111</v>
      </c>
      <c r="BC1011" s="239">
        <v>4</v>
      </c>
      <c r="BE1011" s="237" t="s">
        <v>590</v>
      </c>
      <c r="BF1011" s="237" t="s">
        <v>403</v>
      </c>
      <c r="BG1011" s="237" t="s">
        <v>104</v>
      </c>
      <c r="BH1011" s="237" t="s">
        <v>588</v>
      </c>
      <c r="BI1011" s="238">
        <v>43154</v>
      </c>
      <c r="BJ1011" s="239">
        <v>9</v>
      </c>
      <c r="BL1011" s="237" t="s">
        <v>589</v>
      </c>
      <c r="BM1011" s="237" t="s">
        <v>403</v>
      </c>
      <c r="BN1011" s="237" t="s">
        <v>104</v>
      </c>
      <c r="BO1011" s="237" t="s">
        <v>587</v>
      </c>
      <c r="BP1011" s="238">
        <v>43155</v>
      </c>
      <c r="BQ1011" s="241">
        <v>0.7142857142857143</v>
      </c>
      <c r="BR1011" s="239">
        <v>14</v>
      </c>
      <c r="BT1011" s="237" t="s">
        <v>404</v>
      </c>
      <c r="BU1011" s="237" t="s">
        <v>403</v>
      </c>
      <c r="BV1011" s="237" t="s">
        <v>104</v>
      </c>
      <c r="BW1011" s="237" t="s">
        <v>54</v>
      </c>
      <c r="BX1011" s="238">
        <v>43078</v>
      </c>
      <c r="BY1011" s="239">
        <v>18</v>
      </c>
      <c r="BZ1011" s="241">
        <v>0.44444444444444442</v>
      </c>
      <c r="CB1011" s="237" t="s">
        <v>575</v>
      </c>
      <c r="CC1011" s="237" t="s">
        <v>406</v>
      </c>
      <c r="CD1011" s="237" t="s">
        <v>104</v>
      </c>
      <c r="CE1011" s="237" t="s">
        <v>88</v>
      </c>
      <c r="CF1011" s="238">
        <v>43162</v>
      </c>
      <c r="CG1011" s="239">
        <v>5</v>
      </c>
      <c r="CI1011" s="237" t="s">
        <v>544</v>
      </c>
      <c r="CJ1011" s="237" t="s">
        <v>400</v>
      </c>
      <c r="CK1011" s="237" t="s">
        <v>104</v>
      </c>
      <c r="CL1011" s="237" t="s">
        <v>186</v>
      </c>
      <c r="CM1011" s="238">
        <v>43147</v>
      </c>
      <c r="CN1011" s="241">
        <v>0.8</v>
      </c>
      <c r="CO1011" s="239">
        <v>10</v>
      </c>
      <c r="CQ1011"/>
      <c r="CR1011"/>
      <c r="CS1011"/>
      <c r="CT1011"/>
      <c r="CU1011"/>
      <c r="CV1011"/>
      <c r="CW1011"/>
      <c r="CY1011" s="237" t="s">
        <v>594</v>
      </c>
      <c r="CZ1011" s="237" t="s">
        <v>406</v>
      </c>
      <c r="DA1011" s="237" t="s">
        <v>104</v>
      </c>
      <c r="DB1011" s="237" t="s">
        <v>588</v>
      </c>
      <c r="DC1011" s="238">
        <v>43154</v>
      </c>
      <c r="DD1011" s="239">
        <v>4</v>
      </c>
      <c r="DE1011" s="169"/>
      <c r="DF1011" s="237" t="s">
        <v>440</v>
      </c>
      <c r="DG1011" s="237" t="s">
        <v>403</v>
      </c>
      <c r="DH1011" s="237" t="s">
        <v>104</v>
      </c>
      <c r="DI1011" s="237" t="s">
        <v>29</v>
      </c>
      <c r="DJ1011" s="238">
        <v>43084</v>
      </c>
      <c r="DK1011" s="241">
        <v>0.5</v>
      </c>
      <c r="DL1011" s="239">
        <v>10</v>
      </c>
      <c r="DM1011" s="169"/>
      <c r="DN1011"/>
      <c r="DO1011"/>
      <c r="DP1011"/>
      <c r="DQ1011"/>
      <c r="DR1011"/>
      <c r="DS1011"/>
      <c r="DT1011"/>
      <c r="DV1011" s="237" t="s">
        <v>525</v>
      </c>
      <c r="DW1011" s="237" t="s">
        <v>400</v>
      </c>
      <c r="DX1011" s="237" t="s">
        <v>104</v>
      </c>
      <c r="DY1011" s="237" t="s">
        <v>197</v>
      </c>
      <c r="DZ1011" s="238">
        <v>43137</v>
      </c>
      <c r="EA1011" s="239">
        <v>8</v>
      </c>
      <c r="EB1011" s="174"/>
      <c r="EC1011" s="237" t="s">
        <v>549</v>
      </c>
      <c r="ED1011" s="237" t="s">
        <v>403</v>
      </c>
      <c r="EE1011" s="237" t="s">
        <v>104</v>
      </c>
      <c r="EF1011" s="237" t="s">
        <v>186</v>
      </c>
      <c r="EG1011" s="238">
        <v>43147</v>
      </c>
      <c r="EH1011" s="241">
        <v>0.75</v>
      </c>
      <c r="EI1011" s="239">
        <v>8</v>
      </c>
      <c r="EK1011"/>
      <c r="EL1011"/>
      <c r="EM1011"/>
      <c r="EN1011"/>
      <c r="EO1011"/>
      <c r="EP1011"/>
      <c r="EQ1011"/>
      <c r="FB1011" s="169"/>
    </row>
    <row r="1012" spans="1:158" ht="15" x14ac:dyDescent="0.25">
      <c r="A1012"/>
      <c r="B1012"/>
      <c r="C1012"/>
      <c r="D1012"/>
      <c r="E1012"/>
      <c r="F1012"/>
      <c r="G1012" s="174"/>
      <c r="H1012" s="237" t="s">
        <v>399</v>
      </c>
      <c r="I1012" s="237" t="s">
        <v>400</v>
      </c>
      <c r="J1012" s="237" t="s">
        <v>104</v>
      </c>
      <c r="K1012" s="237" t="s">
        <v>54</v>
      </c>
      <c r="L1012" s="238">
        <v>43078</v>
      </c>
      <c r="M1012" s="239">
        <v>10</v>
      </c>
      <c r="N1012" s="174"/>
      <c r="O1012"/>
      <c r="P1012"/>
      <c r="Q1012"/>
      <c r="R1012"/>
      <c r="S1012"/>
      <c r="T1012"/>
      <c r="U1012" s="174"/>
      <c r="V1012" s="237" t="s">
        <v>538</v>
      </c>
      <c r="W1012" s="237" t="s">
        <v>408</v>
      </c>
      <c r="X1012" s="237" t="s">
        <v>104</v>
      </c>
      <c r="Y1012" s="237" t="s">
        <v>527</v>
      </c>
      <c r="Z1012" s="238">
        <v>43141</v>
      </c>
      <c r="AA1012" s="239">
        <v>6</v>
      </c>
      <c r="AC1012" s="237" t="s">
        <v>425</v>
      </c>
      <c r="AD1012" s="237" t="s">
        <v>409</v>
      </c>
      <c r="AE1012" s="237" t="s">
        <v>104</v>
      </c>
      <c r="AF1012" s="237" t="s">
        <v>98</v>
      </c>
      <c r="AG1012" s="238">
        <v>43078</v>
      </c>
      <c r="AH1012" s="239">
        <v>4</v>
      </c>
      <c r="AI1012" s="169"/>
      <c r="AJ1012" s="237" t="s">
        <v>449</v>
      </c>
      <c r="AK1012" s="237" t="s">
        <v>403</v>
      </c>
      <c r="AL1012" s="237" t="s">
        <v>104</v>
      </c>
      <c r="AM1012" s="237" t="s">
        <v>448</v>
      </c>
      <c r="AN1012" s="238">
        <v>43104</v>
      </c>
      <c r="AO1012" s="239">
        <v>1</v>
      </c>
      <c r="AP1012" s="169"/>
      <c r="AQ1012" s="237" t="s">
        <v>492</v>
      </c>
      <c r="AR1012" s="237" t="s">
        <v>408</v>
      </c>
      <c r="AS1012" s="237" t="s">
        <v>104</v>
      </c>
      <c r="AT1012" s="237" t="s">
        <v>199</v>
      </c>
      <c r="AU1012" s="238">
        <v>43120</v>
      </c>
      <c r="AV1012" s="239">
        <v>4</v>
      </c>
      <c r="AW1012" s="174"/>
      <c r="AX1012" s="237" t="s">
        <v>532</v>
      </c>
      <c r="AY1012" s="237" t="s">
        <v>414</v>
      </c>
      <c r="AZ1012" s="237" t="s">
        <v>104</v>
      </c>
      <c r="BA1012" s="237" t="s">
        <v>199</v>
      </c>
      <c r="BB1012" s="238">
        <v>43139</v>
      </c>
      <c r="BC1012" s="239">
        <v>4</v>
      </c>
      <c r="BE1012" s="237" t="s">
        <v>574</v>
      </c>
      <c r="BF1012" s="237" t="s">
        <v>403</v>
      </c>
      <c r="BG1012" s="237" t="s">
        <v>104</v>
      </c>
      <c r="BH1012" s="237" t="s">
        <v>88</v>
      </c>
      <c r="BI1012" s="238">
        <v>43162</v>
      </c>
      <c r="BJ1012" s="239">
        <v>9</v>
      </c>
      <c r="BL1012" s="237" t="s">
        <v>472</v>
      </c>
      <c r="BM1012" s="237" t="s">
        <v>414</v>
      </c>
      <c r="BN1012" s="237" t="s">
        <v>104</v>
      </c>
      <c r="BO1012" s="237" t="s">
        <v>464</v>
      </c>
      <c r="BP1012" s="238">
        <v>43112</v>
      </c>
      <c r="BQ1012" s="241">
        <v>0.7</v>
      </c>
      <c r="BR1012" s="239">
        <v>10</v>
      </c>
      <c r="BT1012" s="237" t="s">
        <v>509</v>
      </c>
      <c r="BU1012" s="237" t="s">
        <v>400</v>
      </c>
      <c r="BV1012" s="237" t="s">
        <v>104</v>
      </c>
      <c r="BW1012" s="237" t="s">
        <v>192</v>
      </c>
      <c r="BX1012" s="238">
        <v>43132</v>
      </c>
      <c r="BY1012" s="239">
        <v>18</v>
      </c>
      <c r="BZ1012" s="241">
        <v>0.66666666666666663</v>
      </c>
      <c r="CB1012" s="237" t="s">
        <v>592</v>
      </c>
      <c r="CC1012" s="237" t="s">
        <v>400</v>
      </c>
      <c r="CD1012" s="237" t="s">
        <v>104</v>
      </c>
      <c r="CE1012" s="237" t="s">
        <v>588</v>
      </c>
      <c r="CF1012" s="238">
        <v>43154</v>
      </c>
      <c r="CG1012" s="239">
        <v>5</v>
      </c>
      <c r="CI1012" s="237" t="s">
        <v>564</v>
      </c>
      <c r="CJ1012" s="237" t="s">
        <v>401</v>
      </c>
      <c r="CK1012" s="237" t="s">
        <v>104</v>
      </c>
      <c r="CL1012" s="237" t="s">
        <v>186</v>
      </c>
      <c r="CM1012" s="238">
        <v>43155</v>
      </c>
      <c r="CN1012" s="241">
        <v>0.75</v>
      </c>
      <c r="CO1012" s="239">
        <v>8</v>
      </c>
      <c r="CQ1012"/>
      <c r="CR1012"/>
      <c r="CS1012"/>
      <c r="CT1012"/>
      <c r="CU1012"/>
      <c r="CV1012"/>
      <c r="CW1012"/>
      <c r="CY1012" s="237" t="s">
        <v>534</v>
      </c>
      <c r="CZ1012" s="237" t="s">
        <v>403</v>
      </c>
      <c r="DA1012" s="237" t="s">
        <v>104</v>
      </c>
      <c r="DB1012" s="237" t="s">
        <v>527</v>
      </c>
      <c r="DC1012" s="238">
        <v>43141</v>
      </c>
      <c r="DD1012" s="239">
        <v>4</v>
      </c>
      <c r="DE1012" s="169"/>
      <c r="DF1012" s="237" t="s">
        <v>594</v>
      </c>
      <c r="DG1012" s="237" t="s">
        <v>406</v>
      </c>
      <c r="DH1012" s="237" t="s">
        <v>104</v>
      </c>
      <c r="DI1012" s="237" t="s">
        <v>588</v>
      </c>
      <c r="DJ1012" s="238">
        <v>43154</v>
      </c>
      <c r="DK1012" s="241">
        <v>0.44444444444444442</v>
      </c>
      <c r="DL1012" s="239">
        <v>9</v>
      </c>
      <c r="DM1012" s="169"/>
      <c r="DN1012"/>
      <c r="DO1012"/>
      <c r="DP1012"/>
      <c r="DQ1012"/>
      <c r="DR1012"/>
      <c r="DS1012"/>
      <c r="DT1012"/>
      <c r="DU1012" s="174"/>
      <c r="DV1012"/>
      <c r="DW1012"/>
      <c r="DX1012"/>
      <c r="DY1012"/>
      <c r="DZ1012"/>
      <c r="EA1012"/>
      <c r="EB1012" s="174"/>
      <c r="EC1012"/>
      <c r="ED1012"/>
      <c r="EE1012"/>
      <c r="EF1012"/>
      <c r="EG1012"/>
      <c r="EH1012"/>
      <c r="EI1012"/>
      <c r="EK1012"/>
      <c r="EL1012"/>
      <c r="EM1012"/>
      <c r="EN1012"/>
      <c r="EO1012"/>
      <c r="EP1012"/>
      <c r="EQ1012"/>
      <c r="FB1012" s="169"/>
    </row>
    <row r="1013" spans="1:158" ht="15" x14ac:dyDescent="0.25">
      <c r="A1013"/>
      <c r="B1013"/>
      <c r="C1013"/>
      <c r="D1013"/>
      <c r="E1013"/>
      <c r="F1013"/>
      <c r="H1013"/>
      <c r="I1013"/>
      <c r="J1013"/>
      <c r="K1013"/>
      <c r="L1013"/>
      <c r="M1013"/>
      <c r="N1013" s="174"/>
      <c r="O1013"/>
      <c r="P1013"/>
      <c r="Q1013"/>
      <c r="R1013"/>
      <c r="S1013"/>
      <c r="T1013"/>
      <c r="U1013" s="174"/>
      <c r="V1013" s="237" t="s">
        <v>449</v>
      </c>
      <c r="W1013" s="237" t="s">
        <v>403</v>
      </c>
      <c r="X1013" s="237" t="s">
        <v>104</v>
      </c>
      <c r="Y1013" s="237" t="s">
        <v>448</v>
      </c>
      <c r="Z1013" s="238">
        <v>43104</v>
      </c>
      <c r="AA1013" s="239">
        <v>6</v>
      </c>
      <c r="AC1013" s="237" t="s">
        <v>459</v>
      </c>
      <c r="AD1013" s="237" t="s">
        <v>409</v>
      </c>
      <c r="AE1013" s="237" t="s">
        <v>104</v>
      </c>
      <c r="AF1013" s="237" t="s">
        <v>455</v>
      </c>
      <c r="AG1013" s="238">
        <v>43111</v>
      </c>
      <c r="AH1013" s="239">
        <v>4</v>
      </c>
      <c r="AI1013" s="169"/>
      <c r="AJ1013" s="237" t="s">
        <v>533</v>
      </c>
      <c r="AK1013" s="237" t="s">
        <v>409</v>
      </c>
      <c r="AL1013" s="237" t="s">
        <v>104</v>
      </c>
      <c r="AM1013" s="237" t="s">
        <v>199</v>
      </c>
      <c r="AN1013" s="238">
        <v>43139</v>
      </c>
      <c r="AO1013" s="239">
        <v>1</v>
      </c>
      <c r="AP1013" s="169"/>
      <c r="AQ1013" s="237" t="s">
        <v>577</v>
      </c>
      <c r="AR1013" s="237" t="s">
        <v>403</v>
      </c>
      <c r="AS1013" s="237" t="s">
        <v>104</v>
      </c>
      <c r="AT1013" s="237" t="s">
        <v>570</v>
      </c>
      <c r="AU1013" s="238">
        <v>43161</v>
      </c>
      <c r="AV1013" s="239">
        <v>4</v>
      </c>
      <c r="AW1013" s="174"/>
      <c r="AX1013" s="237" t="s">
        <v>410</v>
      </c>
      <c r="AY1013" s="237" t="s">
        <v>409</v>
      </c>
      <c r="AZ1013" s="237" t="s">
        <v>104</v>
      </c>
      <c r="BA1013" s="237" t="s">
        <v>52</v>
      </c>
      <c r="BB1013" s="238">
        <v>43077</v>
      </c>
      <c r="BC1013" s="239">
        <v>4</v>
      </c>
      <c r="BE1013" s="237" t="s">
        <v>501</v>
      </c>
      <c r="BF1013" s="237" t="s">
        <v>400</v>
      </c>
      <c r="BG1013" s="237" t="s">
        <v>104</v>
      </c>
      <c r="BH1013" s="237" t="s">
        <v>186</v>
      </c>
      <c r="BI1013" s="238">
        <v>43127</v>
      </c>
      <c r="BJ1013" s="239">
        <v>9</v>
      </c>
      <c r="BK1013" s="174"/>
      <c r="BL1013" s="237" t="s">
        <v>516</v>
      </c>
      <c r="BM1013" s="237" t="s">
        <v>400</v>
      </c>
      <c r="BN1013" s="237" t="s">
        <v>104</v>
      </c>
      <c r="BO1013" s="237" t="s">
        <v>198</v>
      </c>
      <c r="BP1013" s="238">
        <v>43133</v>
      </c>
      <c r="BQ1013" s="241">
        <v>0.6875</v>
      </c>
      <c r="BR1013" s="239">
        <v>16</v>
      </c>
      <c r="BS1013" s="174"/>
      <c r="BT1013"/>
      <c r="BU1013"/>
      <c r="BV1013"/>
      <c r="BW1013"/>
      <c r="BX1013"/>
      <c r="BY1013"/>
      <c r="BZ1013"/>
      <c r="CB1013" s="237" t="s">
        <v>531</v>
      </c>
      <c r="CC1013" s="237" t="s">
        <v>403</v>
      </c>
      <c r="CD1013" s="237" t="s">
        <v>104</v>
      </c>
      <c r="CE1013" s="237" t="s">
        <v>199</v>
      </c>
      <c r="CF1013" s="238">
        <v>43139</v>
      </c>
      <c r="CG1013" s="239">
        <v>5</v>
      </c>
      <c r="CI1013" s="237" t="s">
        <v>490</v>
      </c>
      <c r="CJ1013" s="237" t="s">
        <v>403</v>
      </c>
      <c r="CK1013" s="237" t="s">
        <v>104</v>
      </c>
      <c r="CL1013" s="237" t="s">
        <v>199</v>
      </c>
      <c r="CM1013" s="238">
        <v>43120</v>
      </c>
      <c r="CN1013" s="241">
        <v>0.72727272727272729</v>
      </c>
      <c r="CO1013" s="239">
        <v>11</v>
      </c>
      <c r="CQ1013"/>
      <c r="CR1013"/>
      <c r="CS1013"/>
      <c r="CT1013"/>
      <c r="CU1013"/>
      <c r="CV1013"/>
      <c r="CW1013"/>
      <c r="CY1013" s="237" t="s">
        <v>488</v>
      </c>
      <c r="CZ1013" s="237" t="s">
        <v>406</v>
      </c>
      <c r="DA1013" s="237" t="s">
        <v>104</v>
      </c>
      <c r="DB1013" s="237" t="s">
        <v>199</v>
      </c>
      <c r="DC1013" s="238">
        <v>43120</v>
      </c>
      <c r="DD1013" s="239">
        <v>4</v>
      </c>
      <c r="DE1013" s="169"/>
      <c r="DF1013" s="237" t="s">
        <v>580</v>
      </c>
      <c r="DG1013" s="237" t="s">
        <v>406</v>
      </c>
      <c r="DH1013" s="237" t="s">
        <v>104</v>
      </c>
      <c r="DI1013" s="237" t="s">
        <v>570</v>
      </c>
      <c r="DJ1013" s="238">
        <v>43161</v>
      </c>
      <c r="DK1013" s="241">
        <v>0.42857142857142855</v>
      </c>
      <c r="DL1013" s="239">
        <v>7</v>
      </c>
      <c r="DM1013" s="169"/>
      <c r="DN1013"/>
      <c r="DO1013"/>
      <c r="DP1013"/>
      <c r="DQ1013"/>
      <c r="DR1013"/>
      <c r="DS1013"/>
      <c r="DT1013"/>
      <c r="DU1013" s="174"/>
      <c r="DV1013"/>
      <c r="DW1013"/>
      <c r="DX1013"/>
      <c r="DY1013"/>
      <c r="DZ1013"/>
      <c r="EA1013"/>
      <c r="EB1013" s="174"/>
      <c r="EC1013"/>
      <c r="ED1013"/>
      <c r="EE1013"/>
      <c r="EF1013"/>
      <c r="EG1013"/>
      <c r="EH1013"/>
      <c r="EI1013"/>
      <c r="EK1013"/>
      <c r="EL1013"/>
      <c r="EM1013"/>
      <c r="EN1013"/>
      <c r="EO1013"/>
      <c r="EP1013"/>
      <c r="EQ1013"/>
      <c r="FB1013" s="169"/>
    </row>
    <row r="1014" spans="1:158" ht="15" x14ac:dyDescent="0.25">
      <c r="A1014"/>
      <c r="B1014"/>
      <c r="C1014"/>
      <c r="D1014"/>
      <c r="E1014"/>
      <c r="F1014"/>
      <c r="H1014"/>
      <c r="I1014"/>
      <c r="J1014"/>
      <c r="K1014"/>
      <c r="L1014"/>
      <c r="M1014"/>
      <c r="N1014" s="174"/>
      <c r="O1014"/>
      <c r="P1014"/>
      <c r="Q1014"/>
      <c r="R1014"/>
      <c r="S1014"/>
      <c r="T1014"/>
      <c r="U1014" s="174"/>
      <c r="V1014" s="237" t="s">
        <v>421</v>
      </c>
      <c r="W1014" s="237" t="s">
        <v>403</v>
      </c>
      <c r="X1014" s="237" t="s">
        <v>104</v>
      </c>
      <c r="Y1014" s="237" t="s">
        <v>98</v>
      </c>
      <c r="Z1014" s="238">
        <v>43078</v>
      </c>
      <c r="AA1014" s="239">
        <v>6</v>
      </c>
      <c r="AC1014" s="237" t="s">
        <v>536</v>
      </c>
      <c r="AD1014" s="237" t="s">
        <v>406</v>
      </c>
      <c r="AE1014" s="237" t="s">
        <v>104</v>
      </c>
      <c r="AF1014" s="237" t="s">
        <v>199</v>
      </c>
      <c r="AG1014" s="238">
        <v>43139</v>
      </c>
      <c r="AH1014" s="239">
        <v>4</v>
      </c>
      <c r="AI1014" s="169"/>
      <c r="AJ1014" s="237" t="s">
        <v>544</v>
      </c>
      <c r="AK1014" s="237" t="s">
        <v>400</v>
      </c>
      <c r="AL1014" s="237" t="s">
        <v>104</v>
      </c>
      <c r="AM1014" s="237" t="s">
        <v>186</v>
      </c>
      <c r="AN1014" s="238">
        <v>43147</v>
      </c>
      <c r="AO1014" s="239">
        <v>1</v>
      </c>
      <c r="AP1014" s="169"/>
      <c r="AQ1014" s="237" t="s">
        <v>487</v>
      </c>
      <c r="AR1014" s="237" t="s">
        <v>414</v>
      </c>
      <c r="AS1014" s="237" t="s">
        <v>104</v>
      </c>
      <c r="AT1014" s="237" t="s">
        <v>199</v>
      </c>
      <c r="AU1014" s="238">
        <v>43120</v>
      </c>
      <c r="AV1014" s="239">
        <v>4</v>
      </c>
      <c r="AW1014" s="174"/>
      <c r="AX1014" s="237" t="s">
        <v>557</v>
      </c>
      <c r="AY1014" s="237" t="s">
        <v>409</v>
      </c>
      <c r="AZ1014" s="237" t="s">
        <v>104</v>
      </c>
      <c r="BA1014" s="237" t="s">
        <v>554</v>
      </c>
      <c r="BB1014" s="238">
        <v>43153</v>
      </c>
      <c r="BC1014" s="239">
        <v>4</v>
      </c>
      <c r="BE1014" s="237" t="s">
        <v>413</v>
      </c>
      <c r="BF1014" s="237" t="s">
        <v>414</v>
      </c>
      <c r="BG1014" s="237" t="s">
        <v>104</v>
      </c>
      <c r="BH1014" s="237" t="s">
        <v>52</v>
      </c>
      <c r="BI1014" s="238">
        <v>43077</v>
      </c>
      <c r="BJ1014" s="239">
        <v>9</v>
      </c>
      <c r="BK1014" s="174"/>
      <c r="BL1014" s="237" t="s">
        <v>541</v>
      </c>
      <c r="BM1014" s="237" t="s">
        <v>414</v>
      </c>
      <c r="BN1014" s="237" t="s">
        <v>104</v>
      </c>
      <c r="BO1014" s="237" t="s">
        <v>527</v>
      </c>
      <c r="BP1014" s="238">
        <v>43141</v>
      </c>
      <c r="BQ1014" s="241">
        <v>0.66666666666666663</v>
      </c>
      <c r="BR1014" s="239">
        <v>6</v>
      </c>
      <c r="BS1014" s="174"/>
      <c r="BT1014"/>
      <c r="BU1014"/>
      <c r="BV1014"/>
      <c r="BW1014"/>
      <c r="BX1014"/>
      <c r="BY1014"/>
      <c r="BZ1014"/>
      <c r="CB1014" s="237" t="s">
        <v>473</v>
      </c>
      <c r="CC1014" s="237" t="s">
        <v>401</v>
      </c>
      <c r="CD1014" s="237" t="s">
        <v>104</v>
      </c>
      <c r="CE1014" s="237" t="s">
        <v>465</v>
      </c>
      <c r="CF1014" s="238">
        <v>43113</v>
      </c>
      <c r="CG1014" s="239">
        <v>5</v>
      </c>
      <c r="CI1014" s="237" t="s">
        <v>466</v>
      </c>
      <c r="CJ1014" s="237" t="s">
        <v>403</v>
      </c>
      <c r="CK1014" s="237" t="s">
        <v>104</v>
      </c>
      <c r="CL1014" s="237" t="s">
        <v>464</v>
      </c>
      <c r="CM1014" s="238">
        <v>43112</v>
      </c>
      <c r="CN1014" s="241">
        <v>0.7142857142857143</v>
      </c>
      <c r="CO1014" s="239">
        <v>7</v>
      </c>
      <c r="CQ1014"/>
      <c r="CR1014"/>
      <c r="CS1014"/>
      <c r="CT1014"/>
      <c r="CU1014"/>
      <c r="CV1014"/>
      <c r="CW1014"/>
      <c r="CY1014" s="237" t="s">
        <v>423</v>
      </c>
      <c r="CZ1014" s="237" t="s">
        <v>406</v>
      </c>
      <c r="DA1014" s="237" t="s">
        <v>104</v>
      </c>
      <c r="DB1014" s="237" t="s">
        <v>98</v>
      </c>
      <c r="DC1014" s="238">
        <v>43078</v>
      </c>
      <c r="DD1014" s="239">
        <v>4</v>
      </c>
      <c r="DE1014" s="169"/>
      <c r="DF1014" s="237" t="s">
        <v>486</v>
      </c>
      <c r="DG1014" s="237" t="s">
        <v>406</v>
      </c>
      <c r="DH1014" s="237" t="s">
        <v>104</v>
      </c>
      <c r="DI1014" s="237" t="s">
        <v>192</v>
      </c>
      <c r="DJ1014" s="238">
        <v>43118</v>
      </c>
      <c r="DK1014" s="241">
        <v>0.42857142857142855</v>
      </c>
      <c r="DL1014" s="239">
        <v>7</v>
      </c>
      <c r="DM1014" s="169"/>
      <c r="DN1014"/>
      <c r="DO1014"/>
      <c r="DP1014"/>
      <c r="DQ1014"/>
      <c r="DR1014"/>
      <c r="DS1014"/>
      <c r="DT1014"/>
      <c r="DU1014" s="174"/>
      <c r="DV1014"/>
      <c r="DW1014"/>
      <c r="DX1014"/>
      <c r="DY1014"/>
      <c r="DZ1014"/>
      <c r="EA1014"/>
      <c r="EB1014" s="174"/>
      <c r="EC1014"/>
      <c r="ED1014"/>
      <c r="EE1014"/>
      <c r="EF1014"/>
      <c r="EG1014"/>
      <c r="EH1014"/>
      <c r="EI1014"/>
      <c r="EK1014"/>
      <c r="EL1014"/>
      <c r="EM1014"/>
      <c r="EN1014"/>
      <c r="EO1014"/>
      <c r="EP1014"/>
      <c r="EQ1014"/>
      <c r="FB1014" s="169"/>
    </row>
    <row r="1015" spans="1:158" ht="15" x14ac:dyDescent="0.25">
      <c r="A1015" s="174"/>
      <c r="B1015" s="174"/>
      <c r="C1015" s="174"/>
      <c r="D1015" s="174"/>
      <c r="E1015" s="174"/>
      <c r="F1015" s="174"/>
      <c r="H1015"/>
      <c r="I1015"/>
      <c r="J1015"/>
      <c r="K1015"/>
      <c r="L1015"/>
      <c r="M1015"/>
      <c r="N1015" s="174"/>
      <c r="O1015"/>
      <c r="P1015"/>
      <c r="Q1015"/>
      <c r="R1015"/>
      <c r="S1015"/>
      <c r="T1015"/>
      <c r="U1015" s="174"/>
      <c r="V1015"/>
      <c r="W1015"/>
      <c r="X1015"/>
      <c r="Y1015"/>
      <c r="Z1015"/>
      <c r="AA1015"/>
      <c r="AB1015" s="174"/>
      <c r="AC1015" s="237" t="s">
        <v>407</v>
      </c>
      <c r="AD1015" s="237" t="s">
        <v>408</v>
      </c>
      <c r="AE1015" s="237" t="s">
        <v>104</v>
      </c>
      <c r="AF1015" s="237" t="s">
        <v>52</v>
      </c>
      <c r="AG1015" s="238">
        <v>43077</v>
      </c>
      <c r="AH1015" s="239">
        <v>4</v>
      </c>
      <c r="AI1015" s="169"/>
      <c r="AJ1015" s="237" t="s">
        <v>505</v>
      </c>
      <c r="AK1015" s="237" t="s">
        <v>408</v>
      </c>
      <c r="AL1015" s="237" t="s">
        <v>104</v>
      </c>
      <c r="AM1015" s="237" t="s">
        <v>186</v>
      </c>
      <c r="AN1015" s="238">
        <v>43127</v>
      </c>
      <c r="AO1015" s="239">
        <v>1</v>
      </c>
      <c r="AP1015" s="169"/>
      <c r="AQ1015" s="237" t="s">
        <v>449</v>
      </c>
      <c r="AR1015" s="237" t="s">
        <v>403</v>
      </c>
      <c r="AS1015" s="237" t="s">
        <v>104</v>
      </c>
      <c r="AT1015" s="237" t="s">
        <v>448</v>
      </c>
      <c r="AU1015" s="238">
        <v>43104</v>
      </c>
      <c r="AV1015" s="239">
        <v>4</v>
      </c>
      <c r="AW1015" s="174"/>
      <c r="AX1015" s="237" t="s">
        <v>474</v>
      </c>
      <c r="AY1015" s="237" t="s">
        <v>409</v>
      </c>
      <c r="AZ1015" s="237" t="s">
        <v>104</v>
      </c>
      <c r="BA1015" s="237" t="s">
        <v>464</v>
      </c>
      <c r="BB1015" s="238">
        <v>43112</v>
      </c>
      <c r="BC1015" s="239">
        <v>4</v>
      </c>
      <c r="BE1015" s="237" t="s">
        <v>429</v>
      </c>
      <c r="BF1015" s="237" t="s">
        <v>403</v>
      </c>
      <c r="BG1015" s="237" t="s">
        <v>104</v>
      </c>
      <c r="BH1015" s="237" t="s">
        <v>92</v>
      </c>
      <c r="BI1015" s="238">
        <v>43085</v>
      </c>
      <c r="BJ1015" s="239">
        <v>9</v>
      </c>
      <c r="BK1015" s="174"/>
      <c r="BL1015" s="237" t="s">
        <v>534</v>
      </c>
      <c r="BM1015" s="237" t="s">
        <v>403</v>
      </c>
      <c r="BN1015" s="237" t="s">
        <v>104</v>
      </c>
      <c r="BO1015" s="237" t="s">
        <v>527</v>
      </c>
      <c r="BP1015" s="238">
        <v>43141</v>
      </c>
      <c r="BQ1015" s="241">
        <v>0.66666666666666663</v>
      </c>
      <c r="BR1015" s="239">
        <v>12</v>
      </c>
      <c r="BS1015" s="174"/>
      <c r="BT1015"/>
      <c r="BU1015"/>
      <c r="BV1015"/>
      <c r="BW1015"/>
      <c r="BX1015"/>
      <c r="BY1015"/>
      <c r="BZ1015"/>
      <c r="CB1015"/>
      <c r="CC1015"/>
      <c r="CD1015"/>
      <c r="CE1015"/>
      <c r="CF1015"/>
      <c r="CG1015"/>
      <c r="CI1015" s="237" t="s">
        <v>474</v>
      </c>
      <c r="CJ1015" s="237" t="s">
        <v>409</v>
      </c>
      <c r="CK1015" s="237" t="s">
        <v>104</v>
      </c>
      <c r="CL1015" s="237" t="s">
        <v>464</v>
      </c>
      <c r="CM1015" s="238">
        <v>43112</v>
      </c>
      <c r="CN1015" s="241">
        <v>0.66666666666666663</v>
      </c>
      <c r="CO1015" s="239">
        <v>6</v>
      </c>
      <c r="CQ1015"/>
      <c r="CR1015"/>
      <c r="CS1015"/>
      <c r="CT1015"/>
      <c r="CU1015"/>
      <c r="CV1015"/>
      <c r="CW1015"/>
      <c r="CY1015"/>
      <c r="CZ1015"/>
      <c r="DA1015"/>
      <c r="DB1015"/>
      <c r="DC1015"/>
      <c r="DD1015"/>
      <c r="DE1015" s="169"/>
      <c r="DF1015" s="237" t="s">
        <v>526</v>
      </c>
      <c r="DG1015" s="237" t="s">
        <v>406</v>
      </c>
      <c r="DH1015" s="237" t="s">
        <v>104</v>
      </c>
      <c r="DI1015" s="237" t="s">
        <v>197</v>
      </c>
      <c r="DJ1015" s="238">
        <v>43137</v>
      </c>
      <c r="DK1015" s="241">
        <v>0.41666666666666669</v>
      </c>
      <c r="DL1015" s="239">
        <v>12</v>
      </c>
      <c r="DM1015" s="169"/>
      <c r="DN1015"/>
      <c r="DO1015"/>
      <c r="DP1015"/>
      <c r="DQ1015"/>
      <c r="DR1015"/>
      <c r="DS1015"/>
      <c r="DT1015"/>
      <c r="DU1015" s="174"/>
      <c r="DV1015"/>
      <c r="DW1015"/>
      <c r="DX1015"/>
      <c r="DY1015"/>
      <c r="DZ1015"/>
      <c r="EA1015"/>
      <c r="EB1015" s="174"/>
      <c r="EC1015"/>
      <c r="ED1015"/>
      <c r="EE1015"/>
      <c r="EF1015"/>
      <c r="EG1015"/>
      <c r="EH1015"/>
      <c r="EI1015"/>
      <c r="EK1015"/>
      <c r="EL1015"/>
      <c r="EM1015"/>
      <c r="EN1015"/>
      <c r="EO1015"/>
      <c r="EP1015"/>
      <c r="EQ1015"/>
      <c r="FB1015" s="169"/>
    </row>
    <row r="1016" spans="1:158" ht="15" x14ac:dyDescent="0.25">
      <c r="A1016" s="174"/>
      <c r="B1016" s="174"/>
      <c r="C1016" s="174"/>
      <c r="D1016" s="174"/>
      <c r="E1016" s="174"/>
      <c r="F1016" s="174"/>
      <c r="H1016"/>
      <c r="I1016"/>
      <c r="J1016"/>
      <c r="K1016"/>
      <c r="L1016"/>
      <c r="M1016"/>
      <c r="N1016" s="174"/>
      <c r="O1016"/>
      <c r="P1016"/>
      <c r="Q1016"/>
      <c r="R1016"/>
      <c r="S1016"/>
      <c r="T1016"/>
      <c r="U1016" s="174"/>
      <c r="V1016"/>
      <c r="W1016"/>
      <c r="X1016"/>
      <c r="Y1016"/>
      <c r="Z1016"/>
      <c r="AA1016"/>
      <c r="AB1016" s="174"/>
      <c r="AC1016" s="237" t="s">
        <v>600</v>
      </c>
      <c r="AD1016" s="237" t="s">
        <v>409</v>
      </c>
      <c r="AE1016" s="237" t="s">
        <v>104</v>
      </c>
      <c r="AF1016" s="237" t="s">
        <v>588</v>
      </c>
      <c r="AG1016" s="238">
        <v>43154</v>
      </c>
      <c r="AH1016" s="239">
        <v>4</v>
      </c>
      <c r="AI1016" s="169"/>
      <c r="AJ1016" s="237" t="s">
        <v>556</v>
      </c>
      <c r="AK1016" s="237" t="s">
        <v>408</v>
      </c>
      <c r="AL1016" s="237" t="s">
        <v>104</v>
      </c>
      <c r="AM1016" s="237" t="s">
        <v>554</v>
      </c>
      <c r="AN1016" s="238">
        <v>43153</v>
      </c>
      <c r="AO1016" s="239">
        <v>1</v>
      </c>
      <c r="AP1016" s="169"/>
      <c r="AQ1016" s="237" t="s">
        <v>496</v>
      </c>
      <c r="AR1016" s="237" t="s">
        <v>400</v>
      </c>
      <c r="AS1016" s="237" t="s">
        <v>104</v>
      </c>
      <c r="AT1016" s="237" t="s">
        <v>197</v>
      </c>
      <c r="AU1016" s="238">
        <v>43125</v>
      </c>
      <c r="AV1016" s="239">
        <v>4</v>
      </c>
      <c r="AW1016" s="174"/>
      <c r="AX1016" s="237" t="s">
        <v>576</v>
      </c>
      <c r="AY1016" s="237" t="s">
        <v>400</v>
      </c>
      <c r="AZ1016" s="237" t="s">
        <v>104</v>
      </c>
      <c r="BA1016" s="237" t="s">
        <v>110</v>
      </c>
      <c r="BB1016" s="238">
        <v>43160</v>
      </c>
      <c r="BC1016" s="239">
        <v>4</v>
      </c>
      <c r="BE1016" s="237" t="s">
        <v>558</v>
      </c>
      <c r="BF1016" s="237" t="s">
        <v>403</v>
      </c>
      <c r="BG1016" s="237" t="s">
        <v>104</v>
      </c>
      <c r="BH1016" s="237" t="s">
        <v>186</v>
      </c>
      <c r="BI1016" s="238">
        <v>43155</v>
      </c>
      <c r="BJ1016" s="239">
        <v>9</v>
      </c>
      <c r="BK1016" s="174"/>
      <c r="BL1016" s="237" t="s">
        <v>509</v>
      </c>
      <c r="BM1016" s="237" t="s">
        <v>400</v>
      </c>
      <c r="BN1016" s="237" t="s">
        <v>104</v>
      </c>
      <c r="BO1016" s="237" t="s">
        <v>192</v>
      </c>
      <c r="BP1016" s="238">
        <v>43132</v>
      </c>
      <c r="BQ1016" s="241">
        <v>0.66666666666666663</v>
      </c>
      <c r="BR1016" s="239">
        <v>18</v>
      </c>
      <c r="BS1016" s="174"/>
      <c r="BT1016"/>
      <c r="BU1016"/>
      <c r="BV1016"/>
      <c r="BW1016"/>
      <c r="BX1016"/>
      <c r="BY1016"/>
      <c r="BZ1016"/>
      <c r="CB1016"/>
      <c r="CC1016"/>
      <c r="CD1016"/>
      <c r="CE1016"/>
      <c r="CF1016"/>
      <c r="CG1016"/>
      <c r="CI1016" s="237" t="s">
        <v>545</v>
      </c>
      <c r="CJ1016" s="237" t="s">
        <v>403</v>
      </c>
      <c r="CK1016" s="237" t="s">
        <v>104</v>
      </c>
      <c r="CL1016" s="237" t="s">
        <v>198</v>
      </c>
      <c r="CM1016" s="238">
        <v>43148</v>
      </c>
      <c r="CN1016" s="241">
        <v>0.66666666666666663</v>
      </c>
      <c r="CO1016" s="239">
        <v>6</v>
      </c>
      <c r="CQ1016"/>
      <c r="CR1016"/>
      <c r="CS1016"/>
      <c r="CT1016"/>
      <c r="CU1016"/>
      <c r="CV1016"/>
      <c r="CW1016"/>
      <c r="CY1016"/>
      <c r="CZ1016"/>
      <c r="DA1016"/>
      <c r="DB1016"/>
      <c r="DC1016"/>
      <c r="DD1016"/>
      <c r="DE1016" s="169"/>
      <c r="DF1016" s="237" t="s">
        <v>551</v>
      </c>
      <c r="DG1016" s="237" t="s">
        <v>406</v>
      </c>
      <c r="DH1016" s="237" t="s">
        <v>104</v>
      </c>
      <c r="DI1016" s="237" t="s">
        <v>186</v>
      </c>
      <c r="DJ1016" s="238">
        <v>43147</v>
      </c>
      <c r="DK1016" s="241">
        <v>0.4</v>
      </c>
      <c r="DL1016" s="239">
        <v>5</v>
      </c>
      <c r="DM1016" s="169"/>
      <c r="DN1016"/>
      <c r="DO1016"/>
      <c r="DP1016"/>
      <c r="DQ1016"/>
      <c r="DR1016"/>
      <c r="DS1016"/>
      <c r="DT1016"/>
      <c r="DU1016" s="174"/>
      <c r="DV1016"/>
      <c r="DW1016"/>
      <c r="DX1016"/>
      <c r="DY1016"/>
      <c r="DZ1016"/>
      <c r="EA1016"/>
      <c r="EB1016" s="174"/>
      <c r="EC1016"/>
      <c r="ED1016"/>
      <c r="EE1016"/>
      <c r="EF1016"/>
      <c r="EG1016"/>
      <c r="EH1016"/>
      <c r="EI1016"/>
      <c r="EK1016"/>
      <c r="EL1016"/>
      <c r="EM1016"/>
      <c r="EN1016"/>
      <c r="EO1016"/>
      <c r="EP1016"/>
      <c r="EQ1016"/>
      <c r="FB1016" s="169"/>
    </row>
    <row r="1017" spans="1:158" ht="15" x14ac:dyDescent="0.25">
      <c r="A1017" s="174"/>
      <c r="B1017" s="174"/>
      <c r="C1017" s="174"/>
      <c r="D1017" s="174"/>
      <c r="E1017" s="174"/>
      <c r="F1017" s="174"/>
      <c r="H1017"/>
      <c r="I1017"/>
      <c r="J1017"/>
      <c r="K1017"/>
      <c r="L1017"/>
      <c r="M1017"/>
      <c r="N1017" s="174"/>
      <c r="O1017"/>
      <c r="P1017"/>
      <c r="Q1017"/>
      <c r="R1017"/>
      <c r="S1017"/>
      <c r="T1017"/>
      <c r="U1017" s="174"/>
      <c r="V1017"/>
      <c r="W1017"/>
      <c r="X1017"/>
      <c r="Y1017"/>
      <c r="Z1017"/>
      <c r="AA1017"/>
      <c r="AB1017" s="174"/>
      <c r="AC1017" s="237" t="s">
        <v>436</v>
      </c>
      <c r="AD1017" s="237" t="s">
        <v>408</v>
      </c>
      <c r="AE1017" s="237" t="s">
        <v>104</v>
      </c>
      <c r="AF1017" s="237" t="s">
        <v>82</v>
      </c>
      <c r="AG1017" s="238">
        <v>43083</v>
      </c>
      <c r="AH1017" s="239">
        <v>4</v>
      </c>
      <c r="AI1017" s="169"/>
      <c r="AJ1017" s="237" t="s">
        <v>576</v>
      </c>
      <c r="AK1017" s="237" t="s">
        <v>400</v>
      </c>
      <c r="AL1017" s="237" t="s">
        <v>104</v>
      </c>
      <c r="AM1017" s="237" t="s">
        <v>110</v>
      </c>
      <c r="AN1017" s="238">
        <v>43160</v>
      </c>
      <c r="AO1017" s="239">
        <v>1</v>
      </c>
      <c r="AP1017" s="169"/>
      <c r="AQ1017" s="237" t="s">
        <v>399</v>
      </c>
      <c r="AR1017" s="237" t="s">
        <v>400</v>
      </c>
      <c r="AS1017" s="237" t="s">
        <v>104</v>
      </c>
      <c r="AT1017" s="237" t="s">
        <v>54</v>
      </c>
      <c r="AU1017" s="238">
        <v>43078</v>
      </c>
      <c r="AV1017" s="239">
        <v>4</v>
      </c>
      <c r="AW1017" s="174"/>
      <c r="AX1017" s="237" t="s">
        <v>469</v>
      </c>
      <c r="AY1017" s="237" t="s">
        <v>408</v>
      </c>
      <c r="AZ1017" s="237" t="s">
        <v>104</v>
      </c>
      <c r="BA1017" s="237" t="s">
        <v>465</v>
      </c>
      <c r="BB1017" s="238">
        <v>43113</v>
      </c>
      <c r="BC1017" s="239">
        <v>4</v>
      </c>
      <c r="BE1017"/>
      <c r="BF1017"/>
      <c r="BG1017"/>
      <c r="BH1017"/>
      <c r="BI1017"/>
      <c r="BJ1017"/>
      <c r="BK1017" s="174"/>
      <c r="BL1017" s="237" t="s">
        <v>410</v>
      </c>
      <c r="BM1017" s="237" t="s">
        <v>409</v>
      </c>
      <c r="BN1017" s="237" t="s">
        <v>104</v>
      </c>
      <c r="BO1017" s="237" t="s">
        <v>52</v>
      </c>
      <c r="BP1017" s="238">
        <v>43077</v>
      </c>
      <c r="BQ1017" s="241">
        <v>0.66666666666666663</v>
      </c>
      <c r="BR1017" s="239">
        <v>9</v>
      </c>
      <c r="BS1017" s="174"/>
      <c r="BT1017" s="174"/>
      <c r="BU1017" s="174"/>
      <c r="BV1017" s="174"/>
      <c r="BW1017" s="174"/>
      <c r="BX1017" s="174"/>
      <c r="BY1017" s="174"/>
      <c r="CA1017" s="174"/>
      <c r="CB1017"/>
      <c r="CC1017"/>
      <c r="CD1017"/>
      <c r="CE1017"/>
      <c r="CF1017"/>
      <c r="CG1017"/>
      <c r="CH1017" s="174"/>
      <c r="CI1017" s="237" t="s">
        <v>467</v>
      </c>
      <c r="CJ1017" s="237" t="s">
        <v>403</v>
      </c>
      <c r="CK1017" s="237" t="s">
        <v>104</v>
      </c>
      <c r="CL1017" s="237" t="s">
        <v>465</v>
      </c>
      <c r="CM1017" s="238">
        <v>43113</v>
      </c>
      <c r="CN1017" s="241">
        <v>0.6</v>
      </c>
      <c r="CO1017" s="239">
        <v>5</v>
      </c>
      <c r="CP1017" s="174"/>
      <c r="CQ1017"/>
      <c r="CR1017"/>
      <c r="CS1017"/>
      <c r="CT1017"/>
      <c r="CU1017"/>
      <c r="CV1017"/>
      <c r="CW1017"/>
      <c r="CY1017"/>
      <c r="CZ1017"/>
      <c r="DA1017"/>
      <c r="DB1017"/>
      <c r="DC1017"/>
      <c r="DD1017"/>
      <c r="DE1017" s="174"/>
      <c r="DF1017" s="237" t="s">
        <v>560</v>
      </c>
      <c r="DG1017" s="237" t="s">
        <v>406</v>
      </c>
      <c r="DH1017" s="237" t="s">
        <v>104</v>
      </c>
      <c r="DI1017" s="237" t="s">
        <v>186</v>
      </c>
      <c r="DJ1017" s="238">
        <v>43155</v>
      </c>
      <c r="DK1017" s="241">
        <v>0.4</v>
      </c>
      <c r="DL1017" s="239">
        <v>5</v>
      </c>
      <c r="DM1017" s="174"/>
      <c r="DN1017"/>
      <c r="DO1017"/>
      <c r="DP1017"/>
      <c r="DQ1017"/>
      <c r="DR1017"/>
      <c r="DS1017"/>
      <c r="DT1017"/>
      <c r="DU1017" s="174"/>
      <c r="DV1017" s="174"/>
      <c r="DW1017" s="174"/>
      <c r="DX1017" s="174"/>
      <c r="DY1017" s="174"/>
      <c r="DZ1017" s="174"/>
      <c r="EA1017" s="174"/>
      <c r="EB1017" s="174"/>
      <c r="EC1017"/>
      <c r="ED1017"/>
      <c r="EE1017"/>
      <c r="EF1017"/>
      <c r="EG1017"/>
      <c r="EH1017"/>
      <c r="EI1017"/>
    </row>
    <row r="1018" spans="1:158" ht="15" x14ac:dyDescent="0.25">
      <c r="A1018" s="174"/>
      <c r="B1018" s="174"/>
      <c r="C1018" s="174"/>
      <c r="D1018" s="174"/>
      <c r="E1018" s="174"/>
      <c r="F1018" s="174"/>
      <c r="H1018"/>
      <c r="I1018"/>
      <c r="J1018"/>
      <c r="K1018"/>
      <c r="L1018"/>
      <c r="M1018"/>
      <c r="N1018" s="174"/>
      <c r="O1018"/>
      <c r="P1018"/>
      <c r="Q1018"/>
      <c r="R1018"/>
      <c r="S1018"/>
      <c r="T1018"/>
      <c r="U1018" s="174"/>
      <c r="V1018"/>
      <c r="W1018"/>
      <c r="X1018"/>
      <c r="Y1018"/>
      <c r="Z1018"/>
      <c r="AA1018"/>
      <c r="AB1018" s="174"/>
      <c r="AC1018" s="237" t="s">
        <v>430</v>
      </c>
      <c r="AD1018" s="237" t="s">
        <v>414</v>
      </c>
      <c r="AE1018" s="237" t="s">
        <v>104</v>
      </c>
      <c r="AF1018" s="237" t="s">
        <v>92</v>
      </c>
      <c r="AG1018" s="238">
        <v>43085</v>
      </c>
      <c r="AH1018" s="239">
        <v>4</v>
      </c>
      <c r="AI1018" s="169"/>
      <c r="AJ1018" s="237" t="s">
        <v>574</v>
      </c>
      <c r="AK1018" s="237" t="s">
        <v>403</v>
      </c>
      <c r="AL1018" s="237" t="s">
        <v>104</v>
      </c>
      <c r="AM1018" s="237" t="s">
        <v>88</v>
      </c>
      <c r="AN1018" s="238">
        <v>43162</v>
      </c>
      <c r="AO1018" s="239">
        <v>1</v>
      </c>
      <c r="AP1018" s="169"/>
      <c r="AQ1018" s="237" t="s">
        <v>452</v>
      </c>
      <c r="AR1018" s="237" t="s">
        <v>408</v>
      </c>
      <c r="AS1018" s="237" t="s">
        <v>104</v>
      </c>
      <c r="AT1018" s="237" t="s">
        <v>448</v>
      </c>
      <c r="AU1018" s="238">
        <v>43104</v>
      </c>
      <c r="AV1018" s="239">
        <v>4</v>
      </c>
      <c r="AW1018" s="174"/>
      <c r="AX1018" s="237" t="s">
        <v>581</v>
      </c>
      <c r="AY1018" s="237" t="s">
        <v>400</v>
      </c>
      <c r="AZ1018" s="237" t="s">
        <v>104</v>
      </c>
      <c r="BA1018" s="237" t="s">
        <v>570</v>
      </c>
      <c r="BB1018" s="238">
        <v>43161</v>
      </c>
      <c r="BC1018" s="239">
        <v>4</v>
      </c>
      <c r="BE1018"/>
      <c r="BF1018"/>
      <c r="BG1018"/>
      <c r="BH1018"/>
      <c r="BI1018"/>
      <c r="BJ1018"/>
      <c r="BK1018" s="174"/>
      <c r="BL1018" s="237" t="s">
        <v>590</v>
      </c>
      <c r="BM1018" s="237" t="s">
        <v>403</v>
      </c>
      <c r="BN1018" s="237" t="s">
        <v>104</v>
      </c>
      <c r="BO1018" s="237" t="s">
        <v>588</v>
      </c>
      <c r="BP1018" s="238">
        <v>43154</v>
      </c>
      <c r="BQ1018" s="241">
        <v>0.6428571428571429</v>
      </c>
      <c r="BR1018" s="239">
        <v>14</v>
      </c>
      <c r="BS1018" s="174"/>
      <c r="BT1018" s="174"/>
      <c r="BU1018" s="174"/>
      <c r="BV1018" s="174"/>
      <c r="BW1018" s="174"/>
      <c r="BX1018" s="174"/>
      <c r="BY1018" s="174"/>
      <c r="CA1018" s="174"/>
      <c r="CB1018"/>
      <c r="CC1018"/>
      <c r="CD1018"/>
      <c r="CE1018"/>
      <c r="CF1018"/>
      <c r="CG1018"/>
      <c r="CH1018" s="174"/>
      <c r="CI1018" s="237" t="s">
        <v>600</v>
      </c>
      <c r="CJ1018" s="237" t="s">
        <v>409</v>
      </c>
      <c r="CK1018" s="237" t="s">
        <v>104</v>
      </c>
      <c r="CL1018" s="237" t="s">
        <v>588</v>
      </c>
      <c r="CM1018" s="238">
        <v>43154</v>
      </c>
      <c r="CN1018" s="241">
        <v>0.6</v>
      </c>
      <c r="CO1018" s="239">
        <v>5</v>
      </c>
      <c r="CP1018" s="174"/>
      <c r="CQ1018"/>
      <c r="CR1018"/>
      <c r="CS1018"/>
      <c r="CT1018"/>
      <c r="CU1018"/>
      <c r="CV1018"/>
      <c r="CW1018"/>
      <c r="CY1018"/>
      <c r="CZ1018"/>
      <c r="DA1018"/>
      <c r="DB1018"/>
      <c r="DC1018"/>
      <c r="DD1018"/>
      <c r="DE1018" s="174"/>
      <c r="DF1018" s="237" t="s">
        <v>535</v>
      </c>
      <c r="DG1018" s="237" t="s">
        <v>406</v>
      </c>
      <c r="DH1018" s="237" t="s">
        <v>104</v>
      </c>
      <c r="DI1018" s="237" t="s">
        <v>527</v>
      </c>
      <c r="DJ1018" s="238">
        <v>43141</v>
      </c>
      <c r="DK1018" s="241">
        <v>0.375</v>
      </c>
      <c r="DL1018" s="239">
        <v>8</v>
      </c>
      <c r="DM1018" s="174"/>
      <c r="DN1018"/>
      <c r="DO1018"/>
      <c r="DP1018"/>
      <c r="DQ1018"/>
      <c r="DR1018"/>
      <c r="DS1018"/>
      <c r="DT1018"/>
      <c r="DU1018" s="174"/>
      <c r="DV1018" s="174"/>
      <c r="DW1018" s="174"/>
      <c r="DX1018" s="174"/>
      <c r="DY1018" s="174"/>
      <c r="DZ1018" s="174"/>
      <c r="EA1018" s="174"/>
      <c r="EB1018" s="174"/>
      <c r="EC1018"/>
      <c r="ED1018"/>
      <c r="EE1018"/>
      <c r="EF1018"/>
      <c r="EG1018"/>
      <c r="EH1018"/>
      <c r="EI1018"/>
    </row>
    <row r="1019" spans="1:158" ht="15" x14ac:dyDescent="0.25">
      <c r="A1019" s="174"/>
      <c r="B1019" s="174"/>
      <c r="C1019" s="174"/>
      <c r="D1019" s="174"/>
      <c r="E1019" s="174"/>
      <c r="F1019" s="174"/>
      <c r="H1019"/>
      <c r="I1019"/>
      <c r="J1019"/>
      <c r="K1019"/>
      <c r="L1019"/>
      <c r="M1019"/>
      <c r="N1019" s="174"/>
      <c r="O1019"/>
      <c r="P1019"/>
      <c r="Q1019"/>
      <c r="R1019"/>
      <c r="S1019"/>
      <c r="T1019"/>
      <c r="U1019" s="174"/>
      <c r="V1019"/>
      <c r="W1019"/>
      <c r="X1019"/>
      <c r="Y1019"/>
      <c r="Z1019"/>
      <c r="AA1019"/>
      <c r="AB1019" s="174"/>
      <c r="AC1019" s="237" t="s">
        <v>514</v>
      </c>
      <c r="AD1019" s="237" t="s">
        <v>408</v>
      </c>
      <c r="AE1019" s="237" t="s">
        <v>104</v>
      </c>
      <c r="AF1019" s="237" t="s">
        <v>192</v>
      </c>
      <c r="AG1019" s="238">
        <v>43132</v>
      </c>
      <c r="AH1019" s="239">
        <v>4</v>
      </c>
      <c r="AI1019" s="174"/>
      <c r="AJ1019" s="237" t="s">
        <v>433</v>
      </c>
      <c r="AK1019" s="237" t="s">
        <v>400</v>
      </c>
      <c r="AL1019" s="237" t="s">
        <v>104</v>
      </c>
      <c r="AM1019" s="237" t="s">
        <v>82</v>
      </c>
      <c r="AN1019" s="238">
        <v>43083</v>
      </c>
      <c r="AO1019" s="239">
        <v>1</v>
      </c>
      <c r="AP1019" s="174"/>
      <c r="AQ1019" s="237" t="s">
        <v>576</v>
      </c>
      <c r="AR1019" s="237" t="s">
        <v>400</v>
      </c>
      <c r="AS1019" s="237" t="s">
        <v>104</v>
      </c>
      <c r="AT1019" s="237" t="s">
        <v>110</v>
      </c>
      <c r="AU1019" s="238">
        <v>43160</v>
      </c>
      <c r="AV1019" s="239">
        <v>4</v>
      </c>
      <c r="AW1019" s="174"/>
      <c r="AX1019" s="237" t="s">
        <v>473</v>
      </c>
      <c r="AY1019" s="237" t="s">
        <v>401</v>
      </c>
      <c r="AZ1019" s="237" t="s">
        <v>104</v>
      </c>
      <c r="BA1019" s="237" t="s">
        <v>465</v>
      </c>
      <c r="BB1019" s="238">
        <v>43113</v>
      </c>
      <c r="BC1019" s="239">
        <v>4</v>
      </c>
      <c r="BG1019" s="174"/>
      <c r="BH1019" s="174"/>
      <c r="BI1019" s="174"/>
      <c r="BJ1019" s="174"/>
      <c r="BK1019" s="174"/>
      <c r="BL1019" s="237" t="s">
        <v>524</v>
      </c>
      <c r="BM1019" s="237" t="s">
        <v>414</v>
      </c>
      <c r="BN1019" s="237" t="s">
        <v>104</v>
      </c>
      <c r="BO1019" s="237" t="s">
        <v>197</v>
      </c>
      <c r="BP1019" s="238">
        <v>43137</v>
      </c>
      <c r="BQ1019" s="241">
        <v>0.63636363636363635</v>
      </c>
      <c r="BR1019" s="239">
        <v>11</v>
      </c>
      <c r="BS1019" s="174"/>
      <c r="BT1019" s="174"/>
      <c r="BU1019" s="174"/>
      <c r="BV1019" s="174"/>
      <c r="BW1019" s="174"/>
      <c r="BX1019" s="174"/>
      <c r="BY1019" s="174"/>
      <c r="CA1019" s="174"/>
      <c r="CB1019"/>
      <c r="CC1019"/>
      <c r="CD1019"/>
      <c r="CE1019"/>
      <c r="CF1019"/>
      <c r="CG1019"/>
      <c r="CH1019" s="174"/>
      <c r="CI1019" s="237" t="s">
        <v>516</v>
      </c>
      <c r="CJ1019" s="237" t="s">
        <v>400</v>
      </c>
      <c r="CK1019" s="237" t="s">
        <v>104</v>
      </c>
      <c r="CL1019" s="237" t="s">
        <v>198</v>
      </c>
      <c r="CM1019" s="238">
        <v>43133</v>
      </c>
      <c r="CN1019" s="241">
        <v>0.6</v>
      </c>
      <c r="CO1019" s="239">
        <v>5</v>
      </c>
      <c r="CP1019" s="174"/>
      <c r="CQ1019"/>
      <c r="CR1019"/>
      <c r="CS1019"/>
      <c r="CT1019"/>
      <c r="CU1019"/>
      <c r="CV1019"/>
      <c r="CW1019"/>
      <c r="CY1019"/>
      <c r="CZ1019"/>
      <c r="DA1019"/>
      <c r="DB1019"/>
      <c r="DC1019"/>
      <c r="DD1019"/>
      <c r="DE1019" s="174"/>
      <c r="DF1019" s="237" t="s">
        <v>504</v>
      </c>
      <c r="DG1019" s="237" t="s">
        <v>406</v>
      </c>
      <c r="DH1019" s="237" t="s">
        <v>104</v>
      </c>
      <c r="DI1019" s="237" t="s">
        <v>186</v>
      </c>
      <c r="DJ1019" s="238">
        <v>43127</v>
      </c>
      <c r="DK1019" s="241">
        <v>0.375</v>
      </c>
      <c r="DL1019" s="239">
        <v>8</v>
      </c>
      <c r="DM1019" s="174"/>
      <c r="DN1019"/>
      <c r="DO1019"/>
      <c r="DP1019"/>
      <c r="DQ1019"/>
      <c r="DR1019"/>
      <c r="DS1019"/>
      <c r="DT1019"/>
      <c r="DU1019" s="174"/>
      <c r="DV1019" s="174"/>
      <c r="DW1019" s="174"/>
      <c r="DX1019" s="174"/>
      <c r="DY1019" s="174"/>
      <c r="DZ1019" s="174"/>
      <c r="EA1019" s="174"/>
      <c r="EB1019" s="174"/>
      <c r="EC1019"/>
      <c r="ED1019"/>
      <c r="EE1019"/>
      <c r="EF1019"/>
      <c r="EG1019"/>
      <c r="EH1019"/>
      <c r="EI1019"/>
    </row>
    <row r="1020" spans="1:158" ht="15" x14ac:dyDescent="0.25">
      <c r="A1020" s="174"/>
      <c r="B1020" s="174"/>
      <c r="C1020" s="174"/>
      <c r="D1020" s="174"/>
      <c r="E1020" s="174"/>
      <c r="F1020" s="174"/>
      <c r="H1020"/>
      <c r="I1020"/>
      <c r="J1020"/>
      <c r="K1020"/>
      <c r="L1020"/>
      <c r="M1020"/>
      <c r="N1020" s="174"/>
      <c r="O1020"/>
      <c r="P1020"/>
      <c r="Q1020"/>
      <c r="R1020"/>
      <c r="S1020"/>
      <c r="T1020"/>
      <c r="U1020" s="174"/>
      <c r="V1020"/>
      <c r="W1020"/>
      <c r="X1020"/>
      <c r="Y1020"/>
      <c r="Z1020"/>
      <c r="AA1020"/>
      <c r="AB1020" s="174"/>
      <c r="AC1020"/>
      <c r="AD1020"/>
      <c r="AE1020"/>
      <c r="AF1020"/>
      <c r="AG1020"/>
      <c r="AH1020"/>
      <c r="AI1020" s="174"/>
      <c r="AJ1020" s="237" t="s">
        <v>511</v>
      </c>
      <c r="AK1020" s="237" t="s">
        <v>406</v>
      </c>
      <c r="AL1020" s="237" t="s">
        <v>104</v>
      </c>
      <c r="AM1020" s="237" t="s">
        <v>192</v>
      </c>
      <c r="AN1020" s="238">
        <v>43132</v>
      </c>
      <c r="AO1020" s="239">
        <v>1</v>
      </c>
      <c r="AP1020" s="174"/>
      <c r="AQ1020" s="237" t="s">
        <v>504</v>
      </c>
      <c r="AR1020" s="237" t="s">
        <v>406</v>
      </c>
      <c r="AS1020" s="237" t="s">
        <v>104</v>
      </c>
      <c r="AT1020" s="237" t="s">
        <v>186</v>
      </c>
      <c r="AU1020" s="238">
        <v>43127</v>
      </c>
      <c r="AV1020" s="239">
        <v>4</v>
      </c>
      <c r="AW1020" s="174"/>
      <c r="AX1020" s="237" t="s">
        <v>547</v>
      </c>
      <c r="AY1020" s="237" t="s">
        <v>406</v>
      </c>
      <c r="AZ1020" s="237" t="s">
        <v>104</v>
      </c>
      <c r="BA1020" s="237" t="s">
        <v>198</v>
      </c>
      <c r="BB1020" s="238">
        <v>43148</v>
      </c>
      <c r="BC1020" s="239">
        <v>4</v>
      </c>
      <c r="BG1020" s="174"/>
      <c r="BH1020" s="174"/>
      <c r="BI1020" s="174"/>
      <c r="BJ1020" s="174"/>
      <c r="BK1020" s="174"/>
      <c r="BL1020" s="237" t="s">
        <v>546</v>
      </c>
      <c r="BM1020" s="237" t="s">
        <v>400</v>
      </c>
      <c r="BN1020" s="237" t="s">
        <v>104</v>
      </c>
      <c r="BO1020" s="237" t="s">
        <v>198</v>
      </c>
      <c r="BP1020" s="238">
        <v>43148</v>
      </c>
      <c r="BQ1020" s="241">
        <v>0.63636363636363635</v>
      </c>
      <c r="BR1020" s="239">
        <v>11</v>
      </c>
      <c r="BS1020" s="174"/>
      <c r="BT1020" s="174"/>
      <c r="BU1020" s="174"/>
      <c r="BV1020" s="174"/>
      <c r="BW1020" s="174"/>
      <c r="BX1020" s="174"/>
      <c r="BY1020" s="174"/>
      <c r="CA1020" s="174"/>
      <c r="CB1020"/>
      <c r="CC1020"/>
      <c r="CD1020"/>
      <c r="CE1020"/>
      <c r="CF1020"/>
      <c r="CG1020"/>
      <c r="CH1020" s="174"/>
      <c r="CI1020" s="237" t="s">
        <v>559</v>
      </c>
      <c r="CJ1020" s="237" t="s">
        <v>400</v>
      </c>
      <c r="CK1020" s="237" t="s">
        <v>104</v>
      </c>
      <c r="CL1020" s="237" t="s">
        <v>186</v>
      </c>
      <c r="CM1020" s="238">
        <v>43155</v>
      </c>
      <c r="CN1020" s="241">
        <v>0.58333333333333337</v>
      </c>
      <c r="CO1020" s="239">
        <v>12</v>
      </c>
      <c r="CP1020" s="174"/>
      <c r="CQ1020"/>
      <c r="CR1020"/>
      <c r="CS1020"/>
      <c r="CT1020"/>
      <c r="CU1020"/>
      <c r="CV1020"/>
      <c r="CW1020"/>
      <c r="CY1020"/>
      <c r="CZ1020"/>
      <c r="DA1020"/>
      <c r="DB1020"/>
      <c r="DC1020"/>
      <c r="DD1020"/>
      <c r="DE1020" s="174"/>
      <c r="DF1020" s="237" t="s">
        <v>404</v>
      </c>
      <c r="DG1020" s="237" t="s">
        <v>403</v>
      </c>
      <c r="DH1020" s="237" t="s">
        <v>104</v>
      </c>
      <c r="DI1020" s="237" t="s">
        <v>54</v>
      </c>
      <c r="DJ1020" s="238">
        <v>43078</v>
      </c>
      <c r="DK1020" s="241">
        <v>0.36363636363636365</v>
      </c>
      <c r="DL1020" s="239">
        <v>11</v>
      </c>
      <c r="DM1020" s="174"/>
      <c r="DN1020"/>
      <c r="DO1020"/>
      <c r="DP1020"/>
      <c r="DQ1020"/>
      <c r="DR1020"/>
      <c r="DS1020"/>
      <c r="DT1020"/>
      <c r="DU1020" s="174"/>
      <c r="DV1020" s="174"/>
      <c r="DW1020" s="174"/>
      <c r="DX1020" s="174"/>
      <c r="DY1020" s="174"/>
      <c r="DZ1020" s="174"/>
      <c r="EA1020" s="174"/>
      <c r="EB1020" s="174"/>
      <c r="EC1020"/>
      <c r="ED1020"/>
      <c r="EE1020"/>
      <c r="EF1020"/>
      <c r="EG1020"/>
      <c r="EH1020"/>
      <c r="EI1020"/>
    </row>
    <row r="1021" spans="1:158" ht="15" x14ac:dyDescent="0.25">
      <c r="A1021" s="174"/>
      <c r="B1021" s="174"/>
      <c r="C1021" s="174"/>
      <c r="D1021" s="174"/>
      <c r="E1021" s="174"/>
      <c r="F1021" s="174"/>
      <c r="H1021" s="174"/>
      <c r="I1021" s="174"/>
      <c r="J1021" s="174"/>
      <c r="K1021" s="174"/>
      <c r="L1021" s="174"/>
      <c r="M1021" s="174"/>
      <c r="N1021" s="174"/>
      <c r="O1021"/>
      <c r="P1021"/>
      <c r="Q1021"/>
      <c r="R1021"/>
      <c r="S1021"/>
      <c r="T1021"/>
      <c r="U1021" s="174"/>
      <c r="V1021"/>
      <c r="W1021"/>
      <c r="X1021"/>
      <c r="Y1021"/>
      <c r="Z1021"/>
      <c r="AA1021"/>
      <c r="AB1021" s="174"/>
      <c r="AC1021"/>
      <c r="AD1021"/>
      <c r="AE1021"/>
      <c r="AF1021"/>
      <c r="AG1021"/>
      <c r="AH1021"/>
      <c r="AI1021" s="174"/>
      <c r="AJ1021"/>
      <c r="AK1021"/>
      <c r="AL1021"/>
      <c r="AM1021"/>
      <c r="AN1021"/>
      <c r="AO1021"/>
      <c r="AP1021" s="174"/>
      <c r="AQ1021" s="237" t="s">
        <v>581</v>
      </c>
      <c r="AR1021" s="237" t="s">
        <v>400</v>
      </c>
      <c r="AS1021" s="237" t="s">
        <v>104</v>
      </c>
      <c r="AT1021" s="237" t="s">
        <v>570</v>
      </c>
      <c r="AU1021" s="238">
        <v>43161</v>
      </c>
      <c r="AV1021" s="239">
        <v>4</v>
      </c>
      <c r="AW1021" s="174"/>
      <c r="AX1021" s="237" t="s">
        <v>490</v>
      </c>
      <c r="AY1021" s="237" t="s">
        <v>403</v>
      </c>
      <c r="AZ1021" s="237" t="s">
        <v>104</v>
      </c>
      <c r="BA1021" s="237" t="s">
        <v>199</v>
      </c>
      <c r="BB1021" s="238">
        <v>43120</v>
      </c>
      <c r="BC1021" s="239">
        <v>4</v>
      </c>
      <c r="BD1021" s="174"/>
      <c r="BE1021" s="174"/>
      <c r="BG1021" s="174"/>
      <c r="BH1021" s="174"/>
      <c r="BI1021" s="174"/>
      <c r="BJ1021" s="174"/>
      <c r="BK1021" s="174"/>
      <c r="BL1021" s="237" t="s">
        <v>503</v>
      </c>
      <c r="BM1021" s="237" t="s">
        <v>403</v>
      </c>
      <c r="BN1021" s="237" t="s">
        <v>104</v>
      </c>
      <c r="BO1021" s="237" t="s">
        <v>186</v>
      </c>
      <c r="BP1021" s="238">
        <v>43127</v>
      </c>
      <c r="BQ1021" s="241">
        <v>0.63636363636363635</v>
      </c>
      <c r="BR1021" s="239">
        <v>11</v>
      </c>
      <c r="BS1021" s="174"/>
      <c r="BT1021" s="174"/>
      <c r="BU1021" s="174"/>
      <c r="BV1021" s="174"/>
      <c r="BW1021" s="174"/>
      <c r="BX1021" s="174"/>
      <c r="BY1021" s="174"/>
      <c r="CA1021" s="174"/>
      <c r="CB1021"/>
      <c r="CC1021"/>
      <c r="CD1021"/>
      <c r="CE1021"/>
      <c r="CF1021"/>
      <c r="CG1021"/>
      <c r="CH1021" s="174"/>
      <c r="CI1021" s="237" t="s">
        <v>473</v>
      </c>
      <c r="CJ1021" s="237" t="s">
        <v>401</v>
      </c>
      <c r="CK1021" s="237" t="s">
        <v>104</v>
      </c>
      <c r="CL1021" s="237" t="s">
        <v>465</v>
      </c>
      <c r="CM1021" s="238">
        <v>43113</v>
      </c>
      <c r="CN1021" s="241">
        <v>0.55555555555555558</v>
      </c>
      <c r="CO1021" s="239">
        <v>9</v>
      </c>
      <c r="CP1021" s="174"/>
      <c r="CQ1021"/>
      <c r="CR1021"/>
      <c r="CS1021"/>
      <c r="CT1021"/>
      <c r="CU1021"/>
      <c r="CV1021"/>
      <c r="CW1021"/>
      <c r="CY1021"/>
      <c r="CZ1021"/>
      <c r="DA1021"/>
      <c r="DB1021"/>
      <c r="DC1021"/>
      <c r="DD1021"/>
      <c r="DE1021" s="174"/>
      <c r="DF1021" s="237" t="s">
        <v>515</v>
      </c>
      <c r="DG1021" s="237" t="s">
        <v>403</v>
      </c>
      <c r="DH1021" s="237" t="s">
        <v>104</v>
      </c>
      <c r="DI1021" s="237" t="s">
        <v>198</v>
      </c>
      <c r="DJ1021" s="238">
        <v>43133</v>
      </c>
      <c r="DK1021" s="241">
        <v>0.36363636363636365</v>
      </c>
      <c r="DL1021" s="239">
        <v>11</v>
      </c>
      <c r="DM1021" s="174"/>
      <c r="DN1021"/>
      <c r="DO1021"/>
      <c r="DP1021"/>
      <c r="DQ1021"/>
      <c r="DR1021"/>
      <c r="DS1021"/>
      <c r="DT1021"/>
      <c r="DU1021" s="174"/>
      <c r="DV1021" s="174"/>
      <c r="DW1021" s="174"/>
      <c r="DX1021" s="174"/>
      <c r="DY1021" s="174"/>
      <c r="DZ1021" s="174"/>
      <c r="EA1021" s="174"/>
      <c r="EB1021" s="174"/>
      <c r="EC1021"/>
      <c r="ED1021"/>
      <c r="EE1021"/>
      <c r="EF1021"/>
      <c r="EG1021"/>
      <c r="EH1021"/>
      <c r="EI1021"/>
    </row>
    <row r="1022" spans="1:158" ht="15" x14ac:dyDescent="0.25">
      <c r="A1022" s="174"/>
      <c r="B1022" s="174"/>
      <c r="C1022" s="174"/>
      <c r="D1022" s="174"/>
      <c r="E1022" s="174"/>
      <c r="F1022" s="174"/>
      <c r="H1022" s="174"/>
      <c r="I1022" s="174"/>
      <c r="J1022" s="174"/>
      <c r="K1022" s="174"/>
      <c r="L1022" s="174"/>
      <c r="M1022" s="174"/>
      <c r="N1022" s="174"/>
      <c r="O1022"/>
      <c r="P1022"/>
      <c r="Q1022"/>
      <c r="R1022"/>
      <c r="S1022"/>
      <c r="T1022"/>
      <c r="U1022" s="174"/>
      <c r="V1022"/>
      <c r="W1022"/>
      <c r="X1022"/>
      <c r="Y1022"/>
      <c r="Z1022"/>
      <c r="AA1022"/>
      <c r="AB1022" s="174"/>
      <c r="AC1022"/>
      <c r="AD1022"/>
      <c r="AE1022"/>
      <c r="AF1022"/>
      <c r="AG1022"/>
      <c r="AH1022"/>
      <c r="AI1022" s="174"/>
      <c r="AJ1022"/>
      <c r="AK1022"/>
      <c r="AL1022"/>
      <c r="AM1022"/>
      <c r="AN1022"/>
      <c r="AO1022"/>
      <c r="AP1022" s="174"/>
      <c r="AQ1022" s="237" t="s">
        <v>501</v>
      </c>
      <c r="AR1022" s="237" t="s">
        <v>400</v>
      </c>
      <c r="AS1022" s="237" t="s">
        <v>104</v>
      </c>
      <c r="AT1022" s="237" t="s">
        <v>186</v>
      </c>
      <c r="AU1022" s="238">
        <v>43127</v>
      </c>
      <c r="AV1022" s="239">
        <v>4</v>
      </c>
      <c r="AW1022" s="174"/>
      <c r="AX1022" s="237" t="s">
        <v>441</v>
      </c>
      <c r="AY1022" s="237" t="s">
        <v>400</v>
      </c>
      <c r="AZ1022" s="237" t="s">
        <v>104</v>
      </c>
      <c r="BA1022" s="237" t="s">
        <v>29</v>
      </c>
      <c r="BB1022" s="238">
        <v>43084</v>
      </c>
      <c r="BC1022" s="239">
        <v>4</v>
      </c>
      <c r="BD1022" s="174"/>
      <c r="BE1022" s="174"/>
      <c r="BG1022" s="174"/>
      <c r="BH1022" s="174"/>
      <c r="BI1022" s="174"/>
      <c r="BJ1022" s="174"/>
      <c r="BK1022" s="174"/>
      <c r="BL1022" s="237" t="s">
        <v>495</v>
      </c>
      <c r="BM1022" s="237" t="s">
        <v>403</v>
      </c>
      <c r="BN1022" s="237" t="s">
        <v>104</v>
      </c>
      <c r="BO1022" s="237" t="s">
        <v>197</v>
      </c>
      <c r="BP1022" s="238">
        <v>43125</v>
      </c>
      <c r="BQ1022" s="241">
        <v>0.625</v>
      </c>
      <c r="BR1022" s="239">
        <v>16</v>
      </c>
      <c r="BS1022" s="174"/>
      <c r="BT1022" s="174"/>
      <c r="BU1022" s="174"/>
      <c r="BV1022" s="174"/>
      <c r="BW1022" s="174"/>
      <c r="BX1022" s="174"/>
      <c r="BY1022" s="174"/>
      <c r="CA1022" s="174"/>
      <c r="CB1022"/>
      <c r="CC1022"/>
      <c r="CD1022"/>
      <c r="CE1022"/>
      <c r="CF1022"/>
      <c r="CG1022"/>
      <c r="CH1022" s="174"/>
      <c r="CI1022" s="237" t="s">
        <v>593</v>
      </c>
      <c r="CJ1022" s="237" t="s">
        <v>414</v>
      </c>
      <c r="CK1022" s="237" t="s">
        <v>104</v>
      </c>
      <c r="CL1022" s="237" t="s">
        <v>588</v>
      </c>
      <c r="CM1022" s="238">
        <v>43154</v>
      </c>
      <c r="CN1022" s="241">
        <v>0.5</v>
      </c>
      <c r="CO1022" s="239">
        <v>6</v>
      </c>
      <c r="CP1022" s="174"/>
      <c r="CQ1022"/>
      <c r="CR1022"/>
      <c r="CS1022"/>
      <c r="CT1022"/>
      <c r="CU1022"/>
      <c r="CV1022"/>
      <c r="CW1022"/>
      <c r="CY1022"/>
      <c r="CZ1022"/>
      <c r="DA1022"/>
      <c r="DB1022"/>
      <c r="DC1022"/>
      <c r="DD1022"/>
      <c r="DE1022" s="174"/>
      <c r="DF1022" s="237" t="s">
        <v>488</v>
      </c>
      <c r="DG1022" s="237" t="s">
        <v>406</v>
      </c>
      <c r="DH1022" s="237" t="s">
        <v>104</v>
      </c>
      <c r="DI1022" s="237" t="s">
        <v>199</v>
      </c>
      <c r="DJ1022" s="238">
        <v>43120</v>
      </c>
      <c r="DK1022" s="241">
        <v>0.36363636363636365</v>
      </c>
      <c r="DL1022" s="239">
        <v>11</v>
      </c>
      <c r="DM1022" s="174"/>
      <c r="DN1022"/>
      <c r="DO1022"/>
      <c r="DP1022"/>
      <c r="DQ1022"/>
      <c r="DR1022"/>
      <c r="DS1022"/>
      <c r="DT1022"/>
      <c r="DU1022" s="174"/>
      <c r="DV1022" s="174"/>
      <c r="DW1022" s="174"/>
      <c r="DX1022" s="174"/>
      <c r="DY1022" s="174"/>
      <c r="DZ1022" s="174"/>
      <c r="EA1022" s="174"/>
      <c r="EB1022" s="174"/>
      <c r="EC1022"/>
      <c r="ED1022"/>
      <c r="EE1022"/>
      <c r="EF1022"/>
      <c r="EG1022"/>
      <c r="EH1022"/>
      <c r="EI1022"/>
    </row>
    <row r="1023" spans="1:158" ht="15" x14ac:dyDescent="0.25">
      <c r="A1023" s="174"/>
      <c r="B1023" s="174"/>
      <c r="C1023" s="174"/>
      <c r="D1023" s="174"/>
      <c r="E1023" s="174"/>
      <c r="F1023" s="174"/>
      <c r="H1023" s="174"/>
      <c r="I1023" s="174"/>
      <c r="J1023" s="174"/>
      <c r="K1023" s="174"/>
      <c r="L1023" s="174"/>
      <c r="M1023" s="174"/>
      <c r="N1023" s="174"/>
      <c r="O1023"/>
      <c r="P1023"/>
      <c r="Q1023"/>
      <c r="R1023"/>
      <c r="S1023"/>
      <c r="T1023"/>
      <c r="U1023" s="174"/>
      <c r="V1023"/>
      <c r="W1023"/>
      <c r="X1023"/>
      <c r="Y1023"/>
      <c r="Z1023"/>
      <c r="AA1023"/>
      <c r="AB1023" s="174"/>
      <c r="AD1023" s="174"/>
      <c r="AE1023" s="174"/>
      <c r="AF1023" s="174"/>
      <c r="AG1023" s="174"/>
      <c r="AH1023" s="174"/>
      <c r="AI1023" s="174"/>
      <c r="AJ1023"/>
      <c r="AK1023"/>
      <c r="AL1023"/>
      <c r="AM1023"/>
      <c r="AN1023"/>
      <c r="AO1023"/>
      <c r="AP1023" s="174"/>
      <c r="AQ1023" s="237" t="s">
        <v>584</v>
      </c>
      <c r="AR1023" s="237" t="s">
        <v>409</v>
      </c>
      <c r="AS1023" s="237" t="s">
        <v>104</v>
      </c>
      <c r="AT1023" s="237" t="s">
        <v>88</v>
      </c>
      <c r="AU1023" s="238">
        <v>43162</v>
      </c>
      <c r="AV1023" s="239">
        <v>4</v>
      </c>
      <c r="AW1023" s="174"/>
      <c r="AX1023" s="237" t="s">
        <v>487</v>
      </c>
      <c r="AY1023" s="237" t="s">
        <v>414</v>
      </c>
      <c r="AZ1023" s="237" t="s">
        <v>104</v>
      </c>
      <c r="BA1023" s="237" t="s">
        <v>199</v>
      </c>
      <c r="BB1023" s="238">
        <v>43120</v>
      </c>
      <c r="BC1023" s="239">
        <v>4</v>
      </c>
      <c r="BD1023" s="174"/>
      <c r="BE1023" s="174"/>
      <c r="BG1023" s="174"/>
      <c r="BH1023" s="174"/>
      <c r="BI1023" s="174"/>
      <c r="BJ1023" s="174"/>
      <c r="BK1023" s="174"/>
      <c r="BL1023" s="237" t="s">
        <v>539</v>
      </c>
      <c r="BM1023" s="237" t="s">
        <v>400</v>
      </c>
      <c r="BN1023" s="237" t="s">
        <v>104</v>
      </c>
      <c r="BO1023" s="237" t="s">
        <v>527</v>
      </c>
      <c r="BP1023" s="238">
        <v>43141</v>
      </c>
      <c r="BQ1023" s="241">
        <v>0.625</v>
      </c>
      <c r="BR1023" s="239">
        <v>8</v>
      </c>
      <c r="BS1023" s="174"/>
      <c r="BT1023" s="174"/>
      <c r="BU1023" s="174"/>
      <c r="BV1023" s="174"/>
      <c r="BW1023" s="174"/>
      <c r="BX1023" s="174"/>
      <c r="BY1023" s="174"/>
      <c r="CA1023" s="174"/>
      <c r="CB1023"/>
      <c r="CC1023"/>
      <c r="CD1023"/>
      <c r="CE1023"/>
      <c r="CF1023"/>
      <c r="CG1023"/>
      <c r="CH1023" s="174"/>
      <c r="CI1023" s="237" t="s">
        <v>532</v>
      </c>
      <c r="CJ1023" s="237" t="s">
        <v>414</v>
      </c>
      <c r="CK1023" s="237" t="s">
        <v>104</v>
      </c>
      <c r="CL1023" s="237" t="s">
        <v>199</v>
      </c>
      <c r="CM1023" s="238">
        <v>43139</v>
      </c>
      <c r="CN1023" s="241">
        <v>0.5</v>
      </c>
      <c r="CO1023" s="239">
        <v>6</v>
      </c>
      <c r="CP1023" s="174"/>
      <c r="CQ1023"/>
      <c r="CR1023"/>
      <c r="CS1023"/>
      <c r="CT1023"/>
      <c r="CU1023"/>
      <c r="CV1023"/>
      <c r="CW1023"/>
      <c r="CY1023"/>
      <c r="CZ1023"/>
      <c r="DA1023"/>
      <c r="DB1023"/>
      <c r="DC1023"/>
      <c r="DD1023"/>
      <c r="DE1023" s="174"/>
      <c r="DF1023" s="237" t="s">
        <v>466</v>
      </c>
      <c r="DG1023" s="237" t="s">
        <v>403</v>
      </c>
      <c r="DH1023" s="237" t="s">
        <v>104</v>
      </c>
      <c r="DI1023" s="237" t="s">
        <v>464</v>
      </c>
      <c r="DJ1023" s="238">
        <v>43112</v>
      </c>
      <c r="DK1023" s="241">
        <v>0.33333333333333331</v>
      </c>
      <c r="DL1023" s="239">
        <v>6</v>
      </c>
      <c r="DM1023" s="174"/>
      <c r="DN1023"/>
      <c r="DO1023"/>
      <c r="DP1023"/>
      <c r="DQ1023"/>
      <c r="DR1023"/>
      <c r="DS1023"/>
      <c r="DT1023"/>
      <c r="DU1023" s="174"/>
      <c r="DV1023" s="174"/>
      <c r="DW1023" s="174"/>
      <c r="DX1023" s="174"/>
      <c r="DY1023" s="174"/>
      <c r="DZ1023" s="174"/>
      <c r="EA1023" s="174"/>
      <c r="EB1023" s="174"/>
      <c r="EC1023"/>
      <c r="ED1023"/>
      <c r="EE1023"/>
      <c r="EF1023"/>
      <c r="EG1023"/>
      <c r="EH1023"/>
      <c r="EI1023"/>
    </row>
    <row r="1024" spans="1:158" ht="15" x14ac:dyDescent="0.25">
      <c r="A1024" s="174"/>
      <c r="B1024" s="174"/>
      <c r="C1024" s="174"/>
      <c r="D1024" s="174"/>
      <c r="E1024" s="174"/>
      <c r="F1024" s="174"/>
      <c r="H1024" s="174"/>
      <c r="I1024" s="174"/>
      <c r="J1024" s="174"/>
      <c r="K1024" s="174"/>
      <c r="L1024" s="174"/>
      <c r="M1024" s="174"/>
      <c r="N1024" s="174"/>
      <c r="O1024"/>
      <c r="P1024"/>
      <c r="Q1024"/>
      <c r="R1024"/>
      <c r="S1024"/>
      <c r="T1024"/>
      <c r="U1024" s="174"/>
      <c r="V1024"/>
      <c r="W1024"/>
      <c r="X1024"/>
      <c r="Y1024"/>
      <c r="Z1024"/>
      <c r="AA1024"/>
      <c r="AB1024" s="174"/>
      <c r="AD1024" s="174"/>
      <c r="AE1024" s="174"/>
      <c r="AF1024" s="174"/>
      <c r="AG1024" s="174"/>
      <c r="AH1024" s="174"/>
      <c r="AI1024" s="174"/>
      <c r="AJ1024"/>
      <c r="AK1024"/>
      <c r="AL1024"/>
      <c r="AM1024"/>
      <c r="AN1024"/>
      <c r="AO1024"/>
      <c r="AP1024" s="174"/>
      <c r="AQ1024" s="237" t="s">
        <v>512</v>
      </c>
      <c r="AR1024" s="237" t="s">
        <v>401</v>
      </c>
      <c r="AS1024" s="237" t="s">
        <v>104</v>
      </c>
      <c r="AT1024" s="237" t="s">
        <v>192</v>
      </c>
      <c r="AU1024" s="238">
        <v>43132</v>
      </c>
      <c r="AV1024" s="239">
        <v>4</v>
      </c>
      <c r="AW1024" s="174"/>
      <c r="AX1024" s="237" t="s">
        <v>566</v>
      </c>
      <c r="AY1024" s="237" t="s">
        <v>408</v>
      </c>
      <c r="AZ1024" s="237" t="s">
        <v>104</v>
      </c>
      <c r="BA1024" s="237" t="s">
        <v>186</v>
      </c>
      <c r="BB1024" s="238">
        <v>43155</v>
      </c>
      <c r="BC1024" s="239">
        <v>4</v>
      </c>
      <c r="BD1024" s="174"/>
      <c r="BE1024" s="174"/>
      <c r="BG1024" s="174"/>
      <c r="BH1024" s="174"/>
      <c r="BI1024" s="174"/>
      <c r="BJ1024" s="174"/>
      <c r="BK1024" s="174"/>
      <c r="BL1024" s="237" t="s">
        <v>399</v>
      </c>
      <c r="BM1024" s="237" t="s">
        <v>400</v>
      </c>
      <c r="BN1024" s="237" t="s">
        <v>104</v>
      </c>
      <c r="BO1024" s="237" t="s">
        <v>54</v>
      </c>
      <c r="BP1024" s="238">
        <v>43078</v>
      </c>
      <c r="BQ1024" s="241">
        <v>0.625</v>
      </c>
      <c r="BR1024" s="239">
        <v>8</v>
      </c>
      <c r="BS1024" s="174"/>
      <c r="BT1024" s="174"/>
      <c r="BU1024" s="174"/>
      <c r="BV1024" s="174"/>
      <c r="BW1024" s="174"/>
      <c r="BX1024" s="174"/>
      <c r="BY1024" s="174"/>
      <c r="CA1024" s="174"/>
      <c r="CB1024"/>
      <c r="CC1024"/>
      <c r="CD1024"/>
      <c r="CE1024"/>
      <c r="CF1024"/>
      <c r="CG1024"/>
      <c r="CH1024" s="174"/>
      <c r="CI1024" s="237" t="s">
        <v>537</v>
      </c>
      <c r="CJ1024" s="237" t="s">
        <v>408</v>
      </c>
      <c r="CK1024" s="237" t="s">
        <v>104</v>
      </c>
      <c r="CL1024" s="237" t="s">
        <v>199</v>
      </c>
      <c r="CM1024" s="238">
        <v>43139</v>
      </c>
      <c r="CN1024" s="241">
        <v>0.44444444444444442</v>
      </c>
      <c r="CO1024" s="239">
        <v>9</v>
      </c>
      <c r="CP1024" s="174"/>
      <c r="CQ1024"/>
      <c r="CR1024"/>
      <c r="CS1024"/>
      <c r="CT1024"/>
      <c r="CU1024"/>
      <c r="CV1024"/>
      <c r="CW1024"/>
      <c r="CY1024"/>
      <c r="CZ1024"/>
      <c r="DA1024"/>
      <c r="DB1024"/>
      <c r="DC1024"/>
      <c r="DD1024"/>
      <c r="DE1024" s="174"/>
      <c r="DF1024" s="237" t="s">
        <v>562</v>
      </c>
      <c r="DG1024" s="237" t="s">
        <v>406</v>
      </c>
      <c r="DH1024" s="237" t="s">
        <v>104</v>
      </c>
      <c r="DI1024" s="237" t="s">
        <v>554</v>
      </c>
      <c r="DJ1024" s="238">
        <v>43153</v>
      </c>
      <c r="DK1024" s="241">
        <v>0.33333333333333331</v>
      </c>
      <c r="DL1024" s="239">
        <v>9</v>
      </c>
      <c r="DM1024" s="174"/>
      <c r="DN1024"/>
      <c r="DO1024"/>
      <c r="DP1024"/>
      <c r="DQ1024"/>
      <c r="DR1024"/>
      <c r="DS1024"/>
      <c r="DT1024"/>
      <c r="EB1024" s="174"/>
      <c r="EC1024"/>
      <c r="ED1024"/>
      <c r="EE1024"/>
      <c r="EF1024"/>
      <c r="EG1024"/>
      <c r="EH1024"/>
      <c r="EI1024"/>
    </row>
    <row r="1025" spans="8:139" ht="15" x14ac:dyDescent="0.25">
      <c r="H1025" s="174"/>
      <c r="I1025" s="174"/>
      <c r="J1025" s="174"/>
      <c r="K1025" s="174"/>
      <c r="L1025" s="174"/>
      <c r="M1025" s="174"/>
      <c r="N1025" s="174"/>
      <c r="O1025"/>
      <c r="P1025"/>
      <c r="Q1025"/>
      <c r="R1025"/>
      <c r="S1025"/>
      <c r="T1025"/>
      <c r="U1025" s="174"/>
      <c r="V1025"/>
      <c r="W1025"/>
      <c r="X1025"/>
      <c r="Y1025"/>
      <c r="Z1025"/>
      <c r="AA1025"/>
      <c r="AB1025" s="174"/>
      <c r="AD1025" s="174"/>
      <c r="AE1025" s="174"/>
      <c r="AF1025" s="174"/>
      <c r="AG1025" s="174"/>
      <c r="AH1025" s="174"/>
      <c r="AI1025" s="174"/>
      <c r="AJ1025"/>
      <c r="AK1025"/>
      <c r="AL1025"/>
      <c r="AM1025"/>
      <c r="AN1025"/>
      <c r="AO1025"/>
      <c r="AP1025" s="174"/>
      <c r="AQ1025" s="237" t="s">
        <v>466</v>
      </c>
      <c r="AR1025" s="237" t="s">
        <v>403</v>
      </c>
      <c r="AS1025" s="237" t="s">
        <v>104</v>
      </c>
      <c r="AT1025" s="237" t="s">
        <v>464</v>
      </c>
      <c r="AU1025" s="238">
        <v>43112</v>
      </c>
      <c r="AV1025" s="239">
        <v>4</v>
      </c>
      <c r="AW1025" s="174"/>
      <c r="AX1025" s="237" t="s">
        <v>491</v>
      </c>
      <c r="AY1025" s="237" t="s">
        <v>401</v>
      </c>
      <c r="AZ1025" s="237" t="s">
        <v>104</v>
      </c>
      <c r="BA1025" s="237" t="s">
        <v>199</v>
      </c>
      <c r="BB1025" s="238">
        <v>43120</v>
      </c>
      <c r="BC1025" s="239">
        <v>4</v>
      </c>
      <c r="BD1025" s="174"/>
      <c r="BE1025" s="174"/>
      <c r="BG1025" s="174"/>
      <c r="BH1025" s="174"/>
      <c r="BI1025" s="174"/>
      <c r="BJ1025" s="174"/>
      <c r="BK1025" s="174"/>
      <c r="BL1025" s="237" t="s">
        <v>471</v>
      </c>
      <c r="BM1025" s="237" t="s">
        <v>414</v>
      </c>
      <c r="BN1025" s="237" t="s">
        <v>104</v>
      </c>
      <c r="BO1025" s="237" t="s">
        <v>465</v>
      </c>
      <c r="BP1025" s="238">
        <v>43113</v>
      </c>
      <c r="BQ1025" s="241">
        <v>0.625</v>
      </c>
      <c r="BR1025" s="239">
        <v>8</v>
      </c>
      <c r="BS1025" s="174"/>
      <c r="BT1025" s="174"/>
      <c r="BU1025" s="174"/>
      <c r="BV1025" s="174"/>
      <c r="BW1025" s="174"/>
      <c r="BX1025" s="174"/>
      <c r="BY1025" s="174"/>
      <c r="CA1025" s="174"/>
      <c r="CB1025"/>
      <c r="CC1025"/>
      <c r="CD1025"/>
      <c r="CE1025"/>
      <c r="CF1025"/>
      <c r="CG1025"/>
      <c r="CH1025" s="174"/>
      <c r="CI1025" s="237" t="s">
        <v>546</v>
      </c>
      <c r="CJ1025" s="237" t="s">
        <v>400</v>
      </c>
      <c r="CK1025" s="237" t="s">
        <v>104</v>
      </c>
      <c r="CL1025" s="237" t="s">
        <v>198</v>
      </c>
      <c r="CM1025" s="238">
        <v>43148</v>
      </c>
      <c r="CN1025" s="241">
        <v>0.42857142857142855</v>
      </c>
      <c r="CO1025" s="239">
        <v>7</v>
      </c>
      <c r="CP1025" s="174"/>
      <c r="CQ1025"/>
      <c r="CR1025"/>
      <c r="CS1025"/>
      <c r="CT1025"/>
      <c r="CU1025"/>
      <c r="CV1025"/>
      <c r="CW1025"/>
      <c r="CY1025"/>
      <c r="CZ1025"/>
      <c r="DA1025"/>
      <c r="DB1025"/>
      <c r="DC1025"/>
      <c r="DD1025"/>
      <c r="DE1025" s="174"/>
      <c r="DF1025" s="237" t="s">
        <v>595</v>
      </c>
      <c r="DG1025" s="237" t="s">
        <v>414</v>
      </c>
      <c r="DH1025" s="237" t="s">
        <v>104</v>
      </c>
      <c r="DI1025" s="237" t="s">
        <v>587</v>
      </c>
      <c r="DJ1025" s="238">
        <v>43155</v>
      </c>
      <c r="DK1025" s="241">
        <v>0.33333333333333331</v>
      </c>
      <c r="DL1025" s="239">
        <v>6</v>
      </c>
      <c r="DM1025" s="174"/>
      <c r="DN1025"/>
      <c r="DO1025"/>
      <c r="DP1025"/>
      <c r="DQ1025"/>
      <c r="DR1025"/>
      <c r="DS1025"/>
      <c r="DT1025"/>
      <c r="EC1025"/>
      <c r="ED1025"/>
      <c r="EE1025"/>
      <c r="EF1025"/>
      <c r="EG1025"/>
      <c r="EH1025"/>
      <c r="EI1025"/>
    </row>
    <row r="1026" spans="8:139" ht="15" x14ac:dyDescent="0.25">
      <c r="H1026" s="174"/>
      <c r="I1026" s="174"/>
      <c r="J1026" s="174"/>
      <c r="K1026" s="174"/>
      <c r="L1026" s="174"/>
      <c r="M1026" s="174"/>
      <c r="N1026" s="174"/>
      <c r="O1026"/>
      <c r="P1026"/>
      <c r="Q1026"/>
      <c r="R1026"/>
      <c r="S1026"/>
      <c r="T1026"/>
      <c r="U1026" s="174"/>
      <c r="V1026"/>
      <c r="W1026"/>
      <c r="X1026"/>
      <c r="Y1026"/>
      <c r="Z1026"/>
      <c r="AA1026"/>
      <c r="AB1026" s="174"/>
      <c r="AD1026" s="174"/>
      <c r="AE1026" s="174"/>
      <c r="AF1026" s="174"/>
      <c r="AG1026" s="174"/>
      <c r="AH1026" s="174"/>
      <c r="AI1026" s="174"/>
      <c r="AJ1026"/>
      <c r="AK1026"/>
      <c r="AL1026"/>
      <c r="AM1026"/>
      <c r="AN1026"/>
      <c r="AO1026"/>
      <c r="AP1026" s="174"/>
      <c r="AQ1026" s="237" t="s">
        <v>503</v>
      </c>
      <c r="AR1026" s="237" t="s">
        <v>403</v>
      </c>
      <c r="AS1026" s="237" t="s">
        <v>104</v>
      </c>
      <c r="AT1026" s="237" t="s">
        <v>186</v>
      </c>
      <c r="AU1026" s="238">
        <v>43127</v>
      </c>
      <c r="AV1026" s="239">
        <v>4</v>
      </c>
      <c r="AW1026" s="174"/>
      <c r="AX1026" s="237" t="s">
        <v>567</v>
      </c>
      <c r="AY1026" s="237" t="s">
        <v>414</v>
      </c>
      <c r="AZ1026" s="237" t="s">
        <v>104</v>
      </c>
      <c r="BA1026" s="237" t="s">
        <v>186</v>
      </c>
      <c r="BB1026" s="238">
        <v>43155</v>
      </c>
      <c r="BC1026" s="239">
        <v>4</v>
      </c>
      <c r="BD1026" s="174"/>
      <c r="BE1026" s="174"/>
      <c r="BG1026" s="174"/>
      <c r="BH1026" s="174"/>
      <c r="BI1026" s="174"/>
      <c r="BJ1026" s="174"/>
      <c r="BK1026" s="174"/>
      <c r="BL1026" s="237" t="s">
        <v>425</v>
      </c>
      <c r="BM1026" s="237" t="s">
        <v>409</v>
      </c>
      <c r="BN1026" s="237" t="s">
        <v>104</v>
      </c>
      <c r="BO1026" s="237" t="s">
        <v>98</v>
      </c>
      <c r="BP1026" s="238">
        <v>43078</v>
      </c>
      <c r="BQ1026" s="241">
        <v>0.625</v>
      </c>
      <c r="BR1026" s="239">
        <v>8</v>
      </c>
      <c r="BS1026" s="174"/>
      <c r="BT1026" s="174"/>
      <c r="BU1026" s="174"/>
      <c r="BV1026" s="174"/>
      <c r="BW1026" s="174"/>
      <c r="BX1026" s="174"/>
      <c r="BY1026" s="174"/>
      <c r="CA1026" s="174"/>
      <c r="CB1026"/>
      <c r="CC1026"/>
      <c r="CD1026"/>
      <c r="CE1026"/>
      <c r="CF1026"/>
      <c r="CG1026"/>
      <c r="CH1026" s="174"/>
      <c r="CI1026" s="237" t="s">
        <v>501</v>
      </c>
      <c r="CJ1026" s="237" t="s">
        <v>400</v>
      </c>
      <c r="CK1026" s="237" t="s">
        <v>104</v>
      </c>
      <c r="CL1026" s="237" t="s">
        <v>186</v>
      </c>
      <c r="CM1026" s="238">
        <v>43127</v>
      </c>
      <c r="CN1026" s="241">
        <v>0.375</v>
      </c>
      <c r="CO1026" s="239">
        <v>8</v>
      </c>
      <c r="CP1026" s="174"/>
      <c r="CQ1026"/>
      <c r="CR1026"/>
      <c r="CS1026"/>
      <c r="CT1026"/>
      <c r="CU1026"/>
      <c r="CV1026"/>
      <c r="CW1026"/>
      <c r="CY1026"/>
      <c r="CZ1026"/>
      <c r="DA1026"/>
      <c r="DB1026"/>
      <c r="DC1026"/>
      <c r="DD1026"/>
      <c r="DE1026" s="174"/>
      <c r="DF1026" s="237" t="s">
        <v>578</v>
      </c>
      <c r="DG1026" s="237" t="s">
        <v>403</v>
      </c>
      <c r="DH1026" s="237" t="s">
        <v>104</v>
      </c>
      <c r="DI1026" s="237" t="s">
        <v>110</v>
      </c>
      <c r="DJ1026" s="238">
        <v>43160</v>
      </c>
      <c r="DK1026" s="241">
        <v>0.33333333333333331</v>
      </c>
      <c r="DL1026" s="239">
        <v>9</v>
      </c>
      <c r="DM1026" s="174"/>
      <c r="DN1026"/>
      <c r="DO1026"/>
      <c r="DP1026"/>
      <c r="DQ1026"/>
      <c r="DR1026"/>
      <c r="DS1026"/>
      <c r="DT1026"/>
      <c r="EC1026"/>
      <c r="ED1026"/>
      <c r="EE1026"/>
      <c r="EF1026"/>
      <c r="EG1026"/>
      <c r="EH1026"/>
      <c r="EI1026"/>
    </row>
    <row r="1027" spans="8:139" ht="15" x14ac:dyDescent="0.25">
      <c r="H1027" s="174"/>
      <c r="I1027" s="174"/>
      <c r="J1027" s="174"/>
      <c r="K1027" s="174"/>
      <c r="L1027" s="174"/>
      <c r="M1027" s="174"/>
      <c r="N1027" s="174"/>
      <c r="O1027"/>
      <c r="P1027"/>
      <c r="Q1027"/>
      <c r="R1027"/>
      <c r="S1027"/>
      <c r="T1027"/>
      <c r="U1027" s="174"/>
      <c r="V1027"/>
      <c r="W1027"/>
      <c r="X1027"/>
      <c r="Y1027"/>
      <c r="Z1027"/>
      <c r="AA1027"/>
      <c r="AB1027" s="174"/>
      <c r="AD1027" s="174"/>
      <c r="AE1027" s="174"/>
      <c r="AF1027" s="174"/>
      <c r="AG1027" s="174"/>
      <c r="AH1027" s="174"/>
      <c r="AI1027" s="174"/>
      <c r="AJ1027"/>
      <c r="AK1027"/>
      <c r="AL1027"/>
      <c r="AM1027"/>
      <c r="AN1027"/>
      <c r="AO1027"/>
      <c r="AP1027" s="174"/>
      <c r="AQ1027"/>
      <c r="AR1027"/>
      <c r="AS1027"/>
      <c r="AT1027"/>
      <c r="AU1027"/>
      <c r="AV1027"/>
      <c r="AW1027" s="174"/>
      <c r="AX1027" s="237" t="s">
        <v>585</v>
      </c>
      <c r="AY1027" s="237" t="s">
        <v>408</v>
      </c>
      <c r="AZ1027" s="237" t="s">
        <v>104</v>
      </c>
      <c r="BA1027" s="237" t="s">
        <v>88</v>
      </c>
      <c r="BB1027" s="238">
        <v>43162</v>
      </c>
      <c r="BC1027" s="239">
        <v>4</v>
      </c>
      <c r="BD1027" s="174"/>
      <c r="BE1027" s="174"/>
      <c r="BG1027" s="174"/>
      <c r="BH1027" s="174"/>
      <c r="BI1027" s="174"/>
      <c r="BJ1027" s="174"/>
      <c r="BK1027" s="174"/>
      <c r="BL1027" s="237" t="s">
        <v>498</v>
      </c>
      <c r="BM1027" s="237" t="s">
        <v>414</v>
      </c>
      <c r="BN1027" s="237" t="s">
        <v>104</v>
      </c>
      <c r="BO1027" s="237" t="s">
        <v>197</v>
      </c>
      <c r="BP1027" s="238">
        <v>43125</v>
      </c>
      <c r="BQ1027" s="241">
        <v>0.6</v>
      </c>
      <c r="BR1027" s="239">
        <v>5</v>
      </c>
      <c r="BS1027" s="174"/>
      <c r="BT1027" s="174"/>
      <c r="BU1027" s="174"/>
      <c r="BV1027" s="174"/>
      <c r="BW1027" s="174"/>
      <c r="BX1027" s="174"/>
      <c r="BY1027" s="174"/>
      <c r="CA1027" s="174"/>
      <c r="CB1027"/>
      <c r="CC1027"/>
      <c r="CD1027"/>
      <c r="CE1027"/>
      <c r="CF1027"/>
      <c r="CG1027"/>
      <c r="CH1027" s="174"/>
      <c r="CI1027" s="237" t="s">
        <v>471</v>
      </c>
      <c r="CJ1027" s="237" t="s">
        <v>414</v>
      </c>
      <c r="CK1027" s="237" t="s">
        <v>104</v>
      </c>
      <c r="CL1027" s="237" t="s">
        <v>465</v>
      </c>
      <c r="CM1027" s="238">
        <v>43113</v>
      </c>
      <c r="CN1027" s="241">
        <v>0.375</v>
      </c>
      <c r="CO1027" s="239">
        <v>8</v>
      </c>
      <c r="CP1027" s="174"/>
      <c r="CQ1027"/>
      <c r="CR1027"/>
      <c r="CS1027"/>
      <c r="CT1027"/>
      <c r="CU1027"/>
      <c r="CV1027"/>
      <c r="CW1027"/>
      <c r="CY1027"/>
      <c r="CZ1027"/>
      <c r="DA1027"/>
      <c r="DB1027"/>
      <c r="DC1027"/>
      <c r="DD1027"/>
      <c r="DE1027" s="174"/>
      <c r="DF1027" s="237" t="s">
        <v>497</v>
      </c>
      <c r="DG1027" s="237" t="s">
        <v>406</v>
      </c>
      <c r="DH1027" s="237" t="s">
        <v>104</v>
      </c>
      <c r="DI1027" s="237" t="s">
        <v>197</v>
      </c>
      <c r="DJ1027" s="238">
        <v>43125</v>
      </c>
      <c r="DK1027" s="241">
        <v>0.33333333333333331</v>
      </c>
      <c r="DL1027" s="239">
        <v>6</v>
      </c>
      <c r="DM1027" s="174"/>
      <c r="DN1027"/>
      <c r="DO1027"/>
      <c r="DP1027"/>
      <c r="DQ1027"/>
      <c r="DR1027"/>
      <c r="DS1027"/>
      <c r="DT1027"/>
      <c r="EC1027"/>
      <c r="ED1027"/>
      <c r="EE1027"/>
      <c r="EF1027"/>
      <c r="EG1027"/>
      <c r="EH1027"/>
      <c r="EI1027"/>
    </row>
    <row r="1028" spans="8:139" ht="15" x14ac:dyDescent="0.25">
      <c r="H1028" s="174"/>
      <c r="I1028" s="174"/>
      <c r="J1028" s="174"/>
      <c r="K1028" s="174"/>
      <c r="L1028" s="174"/>
      <c r="M1028" s="174"/>
      <c r="N1028" s="174"/>
      <c r="O1028"/>
      <c r="P1028"/>
      <c r="Q1028"/>
      <c r="R1028"/>
      <c r="S1028"/>
      <c r="T1028"/>
      <c r="V1028"/>
      <c r="W1028"/>
      <c r="X1028"/>
      <c r="Y1028"/>
      <c r="Z1028"/>
      <c r="AA1028"/>
      <c r="AB1028" s="174"/>
      <c r="AD1028" s="174"/>
      <c r="AE1028" s="174"/>
      <c r="AF1028" s="174"/>
      <c r="AG1028" s="174"/>
      <c r="AH1028" s="174"/>
      <c r="AI1028" s="174"/>
      <c r="AJ1028"/>
      <c r="AK1028"/>
      <c r="AL1028"/>
      <c r="AM1028"/>
      <c r="AN1028"/>
      <c r="AO1028"/>
      <c r="AP1028" s="174"/>
      <c r="AQ1028"/>
      <c r="AR1028"/>
      <c r="AS1028"/>
      <c r="AT1028"/>
      <c r="AU1028"/>
      <c r="AV1028"/>
      <c r="AW1028" s="174"/>
      <c r="AX1028" s="237" t="s">
        <v>583</v>
      </c>
      <c r="AY1028" s="237" t="s">
        <v>414</v>
      </c>
      <c r="AZ1028" s="237" t="s">
        <v>104</v>
      </c>
      <c r="BA1028" s="237" t="s">
        <v>110</v>
      </c>
      <c r="BB1028" s="238">
        <v>43160</v>
      </c>
      <c r="BC1028" s="239">
        <v>4</v>
      </c>
      <c r="BD1028" s="174"/>
      <c r="BE1028" s="174"/>
      <c r="BG1028" s="174"/>
      <c r="BH1028" s="174"/>
      <c r="BI1028" s="174"/>
      <c r="BJ1028" s="174"/>
      <c r="BK1028" s="174"/>
      <c r="BL1028" s="237" t="s">
        <v>452</v>
      </c>
      <c r="BM1028" s="237" t="s">
        <v>408</v>
      </c>
      <c r="BN1028" s="237" t="s">
        <v>104</v>
      </c>
      <c r="BO1028" s="237" t="s">
        <v>448</v>
      </c>
      <c r="BP1028" s="238">
        <v>43104</v>
      </c>
      <c r="BQ1028" s="241">
        <v>0.6</v>
      </c>
      <c r="BR1028" s="239">
        <v>5</v>
      </c>
      <c r="BS1028" s="174"/>
      <c r="BT1028" s="174"/>
      <c r="BU1028" s="174"/>
      <c r="BV1028" s="174"/>
      <c r="BW1028" s="174"/>
      <c r="BX1028" s="174"/>
      <c r="BY1028" s="174"/>
      <c r="CA1028" s="174"/>
      <c r="CB1028"/>
      <c r="CC1028"/>
      <c r="CD1028"/>
      <c r="CE1028"/>
      <c r="CF1028"/>
      <c r="CG1028"/>
      <c r="CH1028" s="174"/>
      <c r="CI1028" s="237" t="s">
        <v>591</v>
      </c>
      <c r="CJ1028" s="237" t="s">
        <v>400</v>
      </c>
      <c r="CK1028" s="237" t="s">
        <v>104</v>
      </c>
      <c r="CL1028" s="237" t="s">
        <v>587</v>
      </c>
      <c r="CM1028" s="238">
        <v>43155</v>
      </c>
      <c r="CN1028" s="241">
        <v>0.33333333333333331</v>
      </c>
      <c r="CO1028" s="239">
        <v>6</v>
      </c>
      <c r="CP1028" s="174"/>
      <c r="CQ1028"/>
      <c r="CR1028"/>
      <c r="CS1028"/>
      <c r="CT1028"/>
      <c r="CU1028"/>
      <c r="CV1028"/>
      <c r="CW1028"/>
      <c r="CX1028" s="174"/>
      <c r="CY1028"/>
      <c r="CZ1028"/>
      <c r="DA1028"/>
      <c r="DB1028"/>
      <c r="DC1028"/>
      <c r="DD1028"/>
      <c r="DF1028" s="237" t="s">
        <v>442</v>
      </c>
      <c r="DG1028" s="237" t="s">
        <v>406</v>
      </c>
      <c r="DH1028" s="237" t="s">
        <v>104</v>
      </c>
      <c r="DI1028" s="237" t="s">
        <v>29</v>
      </c>
      <c r="DJ1028" s="238">
        <v>43084</v>
      </c>
      <c r="DK1028" s="241">
        <v>0.33333333333333331</v>
      </c>
      <c r="DL1028" s="239">
        <v>6</v>
      </c>
      <c r="DM1028" s="174"/>
      <c r="DN1028"/>
      <c r="DO1028"/>
      <c r="DP1028"/>
      <c r="DQ1028"/>
      <c r="DR1028"/>
      <c r="DS1028"/>
      <c r="DT1028"/>
      <c r="EC1028"/>
      <c r="ED1028"/>
      <c r="EE1028"/>
      <c r="EF1028"/>
      <c r="EG1028"/>
      <c r="EH1028"/>
      <c r="EI1028"/>
    </row>
    <row r="1029" spans="8:139" ht="15" x14ac:dyDescent="0.25">
      <c r="H1029" s="174"/>
      <c r="I1029" s="174"/>
      <c r="J1029" s="174"/>
      <c r="K1029" s="174"/>
      <c r="L1029" s="174"/>
      <c r="M1029" s="174"/>
      <c r="N1029" s="174"/>
      <c r="O1029" s="174"/>
      <c r="P1029" s="174"/>
      <c r="Q1029" s="174"/>
      <c r="R1029" s="174"/>
      <c r="S1029" s="174"/>
      <c r="T1029" s="174"/>
      <c r="V1029"/>
      <c r="W1029"/>
      <c r="X1029"/>
      <c r="Y1029"/>
      <c r="Z1029"/>
      <c r="AA1029"/>
      <c r="AB1029" s="174"/>
      <c r="AD1029" s="174"/>
      <c r="AE1029" s="174"/>
      <c r="AF1029" s="174"/>
      <c r="AG1029" s="174"/>
      <c r="AH1029" s="174"/>
      <c r="AI1029" s="174"/>
      <c r="AJ1029"/>
      <c r="AK1029"/>
      <c r="AL1029"/>
      <c r="AM1029"/>
      <c r="AN1029"/>
      <c r="AO1029"/>
      <c r="AP1029" s="174"/>
      <c r="AQ1029"/>
      <c r="AR1029"/>
      <c r="AS1029"/>
      <c r="AT1029"/>
      <c r="AU1029"/>
      <c r="AV1029"/>
      <c r="AW1029" s="174"/>
      <c r="AX1029" s="237" t="s">
        <v>402</v>
      </c>
      <c r="AY1029" s="237" t="s">
        <v>403</v>
      </c>
      <c r="AZ1029" s="237" t="s">
        <v>104</v>
      </c>
      <c r="BA1029" s="237" t="s">
        <v>52</v>
      </c>
      <c r="BB1029" s="238">
        <v>43077</v>
      </c>
      <c r="BC1029" s="239">
        <v>4</v>
      </c>
      <c r="BD1029" s="174"/>
      <c r="BE1029" s="174"/>
      <c r="BG1029" s="174"/>
      <c r="BH1029" s="174"/>
      <c r="BI1029" s="174"/>
      <c r="BJ1029" s="174"/>
      <c r="BK1029" s="174"/>
      <c r="BL1029" s="237" t="s">
        <v>549</v>
      </c>
      <c r="BM1029" s="237" t="s">
        <v>403</v>
      </c>
      <c r="BN1029" s="237" t="s">
        <v>104</v>
      </c>
      <c r="BO1029" s="237" t="s">
        <v>186</v>
      </c>
      <c r="BP1029" s="238">
        <v>43147</v>
      </c>
      <c r="BQ1029" s="241">
        <v>0.6</v>
      </c>
      <c r="BR1029" s="239">
        <v>10</v>
      </c>
      <c r="BS1029" s="174"/>
      <c r="BT1029" s="174"/>
      <c r="BU1029" s="174"/>
      <c r="BV1029" s="174"/>
      <c r="BW1029" s="174"/>
      <c r="BX1029" s="174"/>
      <c r="BY1029" s="174"/>
      <c r="CA1029" s="174"/>
      <c r="CB1029"/>
      <c r="CC1029"/>
      <c r="CD1029"/>
      <c r="CE1029"/>
      <c r="CF1029"/>
      <c r="CG1029"/>
      <c r="CH1029" s="174"/>
      <c r="CI1029" s="237" t="s">
        <v>579</v>
      </c>
      <c r="CJ1029" s="237" t="s">
        <v>400</v>
      </c>
      <c r="CK1029" s="237" t="s">
        <v>104</v>
      </c>
      <c r="CL1029" s="237" t="s">
        <v>88</v>
      </c>
      <c r="CM1029" s="238">
        <v>43162</v>
      </c>
      <c r="CN1029" s="241">
        <v>0.25</v>
      </c>
      <c r="CO1029" s="239">
        <v>8</v>
      </c>
      <c r="CP1029" s="174"/>
      <c r="CQ1029"/>
      <c r="CR1029"/>
      <c r="CS1029"/>
      <c r="CT1029"/>
      <c r="CU1029"/>
      <c r="CV1029"/>
      <c r="CW1029"/>
      <c r="CY1029"/>
      <c r="CZ1029"/>
      <c r="DA1029"/>
      <c r="DB1029"/>
      <c r="DC1029"/>
      <c r="DD1029"/>
      <c r="DE1029" s="174"/>
      <c r="DF1029" s="237" t="s">
        <v>457</v>
      </c>
      <c r="DG1029" s="237" t="s">
        <v>403</v>
      </c>
      <c r="DH1029" s="237" t="s">
        <v>104</v>
      </c>
      <c r="DI1029" s="237" t="s">
        <v>455</v>
      </c>
      <c r="DJ1029" s="238">
        <v>43111</v>
      </c>
      <c r="DK1029" s="241">
        <v>0.33333333333333331</v>
      </c>
      <c r="DL1029" s="239">
        <v>6</v>
      </c>
      <c r="DM1029" s="174"/>
      <c r="DN1029"/>
      <c r="DO1029"/>
      <c r="DP1029"/>
      <c r="DQ1029"/>
      <c r="DR1029"/>
      <c r="DS1029"/>
      <c r="DT1029"/>
      <c r="EC1029"/>
      <c r="ED1029"/>
      <c r="EE1029"/>
      <c r="EF1029"/>
      <c r="EG1029"/>
      <c r="EH1029"/>
      <c r="EI1029"/>
    </row>
    <row r="1030" spans="8:139" ht="15" x14ac:dyDescent="0.25">
      <c r="H1030" s="174"/>
      <c r="I1030" s="174"/>
      <c r="J1030" s="174"/>
      <c r="K1030" s="174"/>
      <c r="L1030" s="174"/>
      <c r="M1030" s="174"/>
      <c r="N1030" s="174"/>
      <c r="O1030" s="174"/>
      <c r="P1030" s="174"/>
      <c r="Q1030" s="174"/>
      <c r="R1030" s="174"/>
      <c r="S1030" s="174"/>
      <c r="T1030" s="174"/>
      <c r="V1030"/>
      <c r="W1030"/>
      <c r="X1030"/>
      <c r="Y1030"/>
      <c r="Z1030"/>
      <c r="AA1030"/>
      <c r="AB1030" s="174"/>
      <c r="AD1030" s="174"/>
      <c r="AE1030" s="174"/>
      <c r="AF1030" s="174"/>
      <c r="AG1030" s="174"/>
      <c r="AH1030" s="174"/>
      <c r="AI1030" s="174"/>
      <c r="AJ1030"/>
      <c r="AK1030"/>
      <c r="AL1030"/>
      <c r="AM1030"/>
      <c r="AN1030"/>
      <c r="AO1030"/>
      <c r="AP1030" s="174"/>
      <c r="AQ1030"/>
      <c r="AR1030"/>
      <c r="AS1030"/>
      <c r="AT1030"/>
      <c r="AU1030"/>
      <c r="AV1030"/>
      <c r="AW1030" s="174"/>
      <c r="AX1030" s="237" t="s">
        <v>586</v>
      </c>
      <c r="AY1030" s="237" t="s">
        <v>409</v>
      </c>
      <c r="AZ1030" s="237" t="s">
        <v>104</v>
      </c>
      <c r="BA1030" s="237" t="s">
        <v>570</v>
      </c>
      <c r="BB1030" s="238">
        <v>43161</v>
      </c>
      <c r="BC1030" s="239">
        <v>4</v>
      </c>
      <c r="BD1030" s="174"/>
      <c r="BE1030" s="174"/>
      <c r="BG1030" s="174"/>
      <c r="BH1030" s="174"/>
      <c r="BI1030" s="174"/>
      <c r="BJ1030" s="174"/>
      <c r="BK1030" s="174"/>
      <c r="BL1030" s="237" t="s">
        <v>519</v>
      </c>
      <c r="BM1030" s="237" t="s">
        <v>401</v>
      </c>
      <c r="BN1030" s="237" t="s">
        <v>104</v>
      </c>
      <c r="BO1030" s="237" t="s">
        <v>198</v>
      </c>
      <c r="BP1030" s="238">
        <v>43133</v>
      </c>
      <c r="BQ1030" s="241">
        <v>0.6</v>
      </c>
      <c r="BR1030" s="239">
        <v>5</v>
      </c>
      <c r="BS1030" s="174"/>
      <c r="BT1030" s="174"/>
      <c r="BU1030" s="174"/>
      <c r="BV1030" s="174"/>
      <c r="BW1030" s="174"/>
      <c r="BX1030" s="174"/>
      <c r="BY1030" s="174"/>
      <c r="CA1030" s="174"/>
      <c r="CB1030"/>
      <c r="CC1030"/>
      <c r="CD1030"/>
      <c r="CE1030"/>
      <c r="CF1030"/>
      <c r="CG1030"/>
      <c r="CH1030" s="174"/>
      <c r="CI1030" s="237" t="s">
        <v>482</v>
      </c>
      <c r="CJ1030" s="237" t="s">
        <v>403</v>
      </c>
      <c r="CK1030" s="237" t="s">
        <v>104</v>
      </c>
      <c r="CL1030" s="237" t="s">
        <v>192</v>
      </c>
      <c r="CM1030" s="238">
        <v>43118</v>
      </c>
      <c r="CN1030" s="241">
        <v>0.2</v>
      </c>
      <c r="CO1030" s="239">
        <v>5</v>
      </c>
      <c r="CP1030" s="174"/>
      <c r="CQ1030"/>
      <c r="CR1030"/>
      <c r="CS1030"/>
      <c r="CT1030"/>
      <c r="CU1030"/>
      <c r="CV1030"/>
      <c r="CW1030"/>
      <c r="CY1030"/>
      <c r="CZ1030"/>
      <c r="DA1030"/>
      <c r="DB1030"/>
      <c r="DC1030"/>
      <c r="DD1030"/>
      <c r="DE1030" s="174"/>
      <c r="DF1030" s="237" t="s">
        <v>429</v>
      </c>
      <c r="DG1030" s="237" t="s">
        <v>403</v>
      </c>
      <c r="DH1030" s="237" t="s">
        <v>104</v>
      </c>
      <c r="DI1030" s="237" t="s">
        <v>92</v>
      </c>
      <c r="DJ1030" s="238">
        <v>43085</v>
      </c>
      <c r="DK1030" s="241">
        <v>0.33333333333333331</v>
      </c>
      <c r="DL1030" s="239">
        <v>6</v>
      </c>
      <c r="DM1030" s="174"/>
      <c r="DN1030"/>
      <c r="DO1030"/>
      <c r="DP1030"/>
      <c r="DQ1030"/>
      <c r="DR1030"/>
      <c r="DS1030"/>
      <c r="DT1030"/>
      <c r="EC1030"/>
      <c r="ED1030"/>
      <c r="EE1030"/>
      <c r="EF1030"/>
      <c r="EG1030"/>
      <c r="EH1030"/>
      <c r="EI1030"/>
    </row>
    <row r="1031" spans="8:139" ht="15" x14ac:dyDescent="0.25">
      <c r="H1031" s="174"/>
      <c r="I1031" s="174"/>
      <c r="J1031" s="174"/>
      <c r="K1031" s="174"/>
      <c r="L1031" s="174"/>
      <c r="M1031" s="174"/>
      <c r="N1031" s="174"/>
      <c r="O1031" s="174"/>
      <c r="P1031" s="174"/>
      <c r="Q1031" s="174"/>
      <c r="R1031" s="174"/>
      <c r="S1031" s="174"/>
      <c r="T1031" s="174"/>
      <c r="V1031"/>
      <c r="W1031"/>
      <c r="X1031"/>
      <c r="Y1031"/>
      <c r="Z1031"/>
      <c r="AA1031"/>
      <c r="AB1031" s="174"/>
      <c r="AD1031" s="174"/>
      <c r="AE1031" s="174"/>
      <c r="AF1031" s="174"/>
      <c r="AG1031" s="174"/>
      <c r="AH1031" s="174"/>
      <c r="AI1031" s="174"/>
      <c r="AJ1031"/>
      <c r="AK1031"/>
      <c r="AL1031"/>
      <c r="AM1031"/>
      <c r="AN1031"/>
      <c r="AO1031"/>
      <c r="AP1031" s="174"/>
      <c r="AQ1031"/>
      <c r="AR1031"/>
      <c r="AS1031"/>
      <c r="AT1031"/>
      <c r="AU1031"/>
      <c r="AV1031"/>
      <c r="AW1031" s="174"/>
      <c r="AX1031" s="237" t="s">
        <v>533</v>
      </c>
      <c r="AY1031" s="237" t="s">
        <v>409</v>
      </c>
      <c r="AZ1031" s="237" t="s">
        <v>104</v>
      </c>
      <c r="BA1031" s="237" t="s">
        <v>199</v>
      </c>
      <c r="BB1031" s="238">
        <v>43139</v>
      </c>
      <c r="BC1031" s="239">
        <v>4</v>
      </c>
      <c r="BD1031" s="174"/>
      <c r="BE1031" s="174"/>
      <c r="BG1031" s="174"/>
      <c r="BH1031" s="174"/>
      <c r="BI1031" s="174"/>
      <c r="BJ1031" s="174"/>
      <c r="BK1031" s="174"/>
      <c r="BL1031" s="237" t="s">
        <v>441</v>
      </c>
      <c r="BM1031" s="237" t="s">
        <v>400</v>
      </c>
      <c r="BN1031" s="237" t="s">
        <v>104</v>
      </c>
      <c r="BO1031" s="237" t="s">
        <v>29</v>
      </c>
      <c r="BP1031" s="238">
        <v>43084</v>
      </c>
      <c r="BQ1031" s="241">
        <v>0.58333333333333337</v>
      </c>
      <c r="BR1031" s="239">
        <v>12</v>
      </c>
      <c r="BS1031" s="174"/>
      <c r="BT1031" s="174"/>
      <c r="BU1031" s="174"/>
      <c r="BV1031" s="174"/>
      <c r="BW1031" s="174"/>
      <c r="BX1031" s="174"/>
      <c r="BY1031" s="174"/>
      <c r="CA1031" s="174"/>
      <c r="CB1031"/>
      <c r="CC1031"/>
      <c r="CD1031"/>
      <c r="CE1031"/>
      <c r="CF1031"/>
      <c r="CG1031"/>
      <c r="CH1031" s="174"/>
      <c r="CI1031" s="237" t="s">
        <v>518</v>
      </c>
      <c r="CJ1031" s="237" t="s">
        <v>408</v>
      </c>
      <c r="CK1031" s="237" t="s">
        <v>104</v>
      </c>
      <c r="CL1031" s="237" t="s">
        <v>198</v>
      </c>
      <c r="CM1031" s="238">
        <v>43133</v>
      </c>
      <c r="CN1031" s="241">
        <v>0.16666666666666666</v>
      </c>
      <c r="CO1031" s="239">
        <v>6</v>
      </c>
      <c r="CP1031" s="174"/>
      <c r="CQ1031"/>
      <c r="CR1031"/>
      <c r="CS1031"/>
      <c r="CT1031"/>
      <c r="CU1031"/>
      <c r="CV1031"/>
      <c r="CW1031"/>
      <c r="CY1031"/>
      <c r="CZ1031"/>
      <c r="DA1031"/>
      <c r="DB1031"/>
      <c r="DC1031"/>
      <c r="DD1031"/>
      <c r="DE1031" s="174"/>
      <c r="DF1031" s="237" t="s">
        <v>575</v>
      </c>
      <c r="DG1031" s="237" t="s">
        <v>406</v>
      </c>
      <c r="DH1031" s="237" t="s">
        <v>104</v>
      </c>
      <c r="DI1031" s="237" t="s">
        <v>88</v>
      </c>
      <c r="DJ1031" s="238">
        <v>43162</v>
      </c>
      <c r="DK1031" s="241">
        <v>0.3</v>
      </c>
      <c r="DL1031" s="239">
        <v>10</v>
      </c>
      <c r="DM1031" s="174"/>
      <c r="DN1031"/>
      <c r="DO1031"/>
      <c r="DP1031"/>
      <c r="DQ1031"/>
      <c r="DR1031"/>
      <c r="DS1031"/>
      <c r="DT1031"/>
      <c r="EC1031"/>
      <c r="ED1031"/>
      <c r="EE1031"/>
      <c r="EF1031"/>
      <c r="EG1031"/>
      <c r="EH1031"/>
      <c r="EI1031"/>
    </row>
    <row r="1032" spans="8:139" ht="15" x14ac:dyDescent="0.25">
      <c r="H1032" s="174"/>
      <c r="I1032" s="174"/>
      <c r="J1032" s="174"/>
      <c r="K1032" s="174"/>
      <c r="L1032" s="174"/>
      <c r="M1032" s="174"/>
      <c r="N1032" s="174"/>
      <c r="O1032" s="174"/>
      <c r="P1032" s="174"/>
      <c r="Q1032" s="174"/>
      <c r="R1032" s="174"/>
      <c r="S1032" s="174"/>
      <c r="T1032" s="174"/>
      <c r="V1032"/>
      <c r="W1032"/>
      <c r="X1032"/>
      <c r="Y1032"/>
      <c r="Z1032"/>
      <c r="AA1032"/>
      <c r="AB1032" s="174"/>
      <c r="AD1032" s="174"/>
      <c r="AE1032" s="174"/>
      <c r="AF1032" s="174"/>
      <c r="AG1032" s="174"/>
      <c r="AH1032" s="174"/>
      <c r="AI1032" s="174"/>
      <c r="AJ1032"/>
      <c r="AK1032"/>
      <c r="AL1032"/>
      <c r="AM1032"/>
      <c r="AN1032"/>
      <c r="AO1032"/>
      <c r="AP1032" s="174"/>
      <c r="AQ1032"/>
      <c r="AR1032"/>
      <c r="AS1032"/>
      <c r="AT1032"/>
      <c r="AU1032"/>
      <c r="AV1032"/>
      <c r="AW1032" s="174"/>
      <c r="AX1032" s="237" t="s">
        <v>413</v>
      </c>
      <c r="AY1032" s="237" t="s">
        <v>414</v>
      </c>
      <c r="AZ1032" s="237" t="s">
        <v>104</v>
      </c>
      <c r="BA1032" s="237" t="s">
        <v>52</v>
      </c>
      <c r="BB1032" s="238">
        <v>43077</v>
      </c>
      <c r="BC1032" s="239">
        <v>4</v>
      </c>
      <c r="BD1032" s="174"/>
      <c r="BE1032" s="174"/>
      <c r="BG1032" s="174"/>
      <c r="BH1032" s="174"/>
      <c r="BI1032" s="174"/>
      <c r="BJ1032" s="174"/>
      <c r="BK1032" s="174"/>
      <c r="BL1032" s="237" t="s">
        <v>460</v>
      </c>
      <c r="BM1032" s="237" t="s">
        <v>406</v>
      </c>
      <c r="BN1032" s="237" t="s">
        <v>104</v>
      </c>
      <c r="BO1032" s="237" t="s">
        <v>455</v>
      </c>
      <c r="BP1032" s="238">
        <v>43111</v>
      </c>
      <c r="BQ1032" s="241">
        <v>0.5714285714285714</v>
      </c>
      <c r="BR1032" s="239">
        <v>14</v>
      </c>
      <c r="BS1032" s="174"/>
      <c r="BT1032" s="174"/>
      <c r="BU1032" s="174"/>
      <c r="BV1032" s="174"/>
      <c r="BW1032" s="174"/>
      <c r="BX1032" s="174"/>
      <c r="BY1032" s="174"/>
      <c r="CA1032" s="174"/>
      <c r="CB1032"/>
      <c r="CC1032"/>
      <c r="CD1032"/>
      <c r="CE1032"/>
      <c r="CF1032"/>
      <c r="CG1032"/>
      <c r="CH1032" s="174"/>
      <c r="CI1032"/>
      <c r="CJ1032"/>
      <c r="CK1032"/>
      <c r="CL1032"/>
      <c r="CM1032"/>
      <c r="CN1032"/>
      <c r="CO1032"/>
      <c r="CP1032" s="174"/>
      <c r="CQ1032"/>
      <c r="CR1032"/>
      <c r="CS1032"/>
      <c r="CT1032"/>
      <c r="CU1032"/>
      <c r="CV1032"/>
      <c r="CW1032"/>
      <c r="CY1032"/>
      <c r="CZ1032"/>
      <c r="DA1032"/>
      <c r="DB1032"/>
      <c r="DC1032"/>
      <c r="DD1032"/>
      <c r="DE1032" s="174"/>
      <c r="DF1032" s="237" t="s">
        <v>421</v>
      </c>
      <c r="DG1032" s="237" t="s">
        <v>403</v>
      </c>
      <c r="DH1032" s="237" t="s">
        <v>104</v>
      </c>
      <c r="DI1032" s="237" t="s">
        <v>98</v>
      </c>
      <c r="DJ1032" s="238">
        <v>43078</v>
      </c>
      <c r="DK1032" s="241">
        <v>0.2857142857142857</v>
      </c>
      <c r="DL1032" s="239">
        <v>7</v>
      </c>
      <c r="DM1032" s="174"/>
      <c r="DN1032"/>
      <c r="DO1032"/>
      <c r="DP1032"/>
      <c r="DQ1032"/>
      <c r="DR1032"/>
      <c r="DS1032"/>
      <c r="DT1032"/>
      <c r="EC1032"/>
      <c r="ED1032"/>
      <c r="EE1032"/>
      <c r="EF1032"/>
      <c r="EG1032"/>
      <c r="EH1032"/>
      <c r="EI1032"/>
    </row>
    <row r="1033" spans="8:139" ht="15" x14ac:dyDescent="0.25">
      <c r="V1033"/>
      <c r="W1033"/>
      <c r="X1033"/>
      <c r="Y1033"/>
      <c r="Z1033"/>
      <c r="AA1033"/>
      <c r="AB1033" s="174"/>
      <c r="AC1033" s="174"/>
      <c r="AD1033" s="174"/>
      <c r="AJ1033"/>
      <c r="AK1033"/>
      <c r="AL1033"/>
      <c r="AM1033"/>
      <c r="AN1033"/>
      <c r="AO1033"/>
      <c r="AQ1033"/>
      <c r="AR1033"/>
      <c r="AS1033"/>
      <c r="AT1033"/>
      <c r="AU1033"/>
      <c r="AV1033"/>
      <c r="AW1033" s="174"/>
      <c r="AX1033" s="237" t="s">
        <v>399</v>
      </c>
      <c r="AY1033" s="237" t="s">
        <v>400</v>
      </c>
      <c r="AZ1033" s="237" t="s">
        <v>104</v>
      </c>
      <c r="BA1033" s="237" t="s">
        <v>54</v>
      </c>
      <c r="BB1033" s="238">
        <v>43078</v>
      </c>
      <c r="BC1033" s="239">
        <v>4</v>
      </c>
      <c r="BD1033" s="174"/>
      <c r="BE1033" s="174"/>
      <c r="BF1033" s="174"/>
      <c r="BG1033" s="174"/>
      <c r="BL1033" s="237" t="s">
        <v>510</v>
      </c>
      <c r="BM1033" s="237" t="s">
        <v>403</v>
      </c>
      <c r="BN1033" s="237" t="s">
        <v>104</v>
      </c>
      <c r="BO1033" s="237" t="s">
        <v>192</v>
      </c>
      <c r="BP1033" s="238">
        <v>43132</v>
      </c>
      <c r="BQ1033" s="241">
        <v>0.5714285714285714</v>
      </c>
      <c r="BR1033" s="239">
        <v>14</v>
      </c>
      <c r="BY1033" s="174"/>
      <c r="BZ1033" s="174"/>
      <c r="CA1033" s="174"/>
      <c r="CB1033"/>
      <c r="CC1033"/>
      <c r="CD1033"/>
      <c r="CE1033"/>
      <c r="CF1033"/>
      <c r="CG1033"/>
      <c r="CI1033"/>
      <c r="CJ1033"/>
      <c r="CK1033"/>
      <c r="CL1033"/>
      <c r="CM1033"/>
      <c r="CN1033"/>
      <c r="CO1033"/>
      <c r="CP1033" s="174"/>
      <c r="CQ1033"/>
      <c r="CR1033"/>
      <c r="CS1033"/>
      <c r="CT1033"/>
      <c r="CU1033"/>
      <c r="CV1033"/>
      <c r="CW1033"/>
      <c r="CX1033" s="174"/>
      <c r="CY1033"/>
      <c r="CZ1033"/>
      <c r="DA1033"/>
      <c r="DB1033"/>
      <c r="DC1033"/>
      <c r="DD1033"/>
      <c r="DE1033" s="174"/>
      <c r="DF1033" s="237" t="s">
        <v>470</v>
      </c>
      <c r="DG1033" s="237" t="s">
        <v>406</v>
      </c>
      <c r="DH1033" s="237" t="s">
        <v>104</v>
      </c>
      <c r="DI1033" s="237" t="s">
        <v>465</v>
      </c>
      <c r="DJ1033" s="238">
        <v>43113</v>
      </c>
      <c r="DK1033" s="241">
        <v>0.2857142857142857</v>
      </c>
      <c r="DL1033" s="239">
        <v>7</v>
      </c>
      <c r="DM1033" s="174"/>
      <c r="DN1033"/>
      <c r="DO1033"/>
      <c r="DP1033"/>
      <c r="DQ1033"/>
      <c r="DR1033"/>
      <c r="DS1033"/>
      <c r="DT1033"/>
      <c r="DU1033" s="174"/>
      <c r="DV1033" s="174"/>
      <c r="DW1033" s="174"/>
      <c r="DX1033" s="174"/>
      <c r="EC1033"/>
      <c r="ED1033"/>
      <c r="EE1033"/>
      <c r="EF1033"/>
      <c r="EG1033"/>
      <c r="EH1033"/>
      <c r="EI1033"/>
    </row>
    <row r="1034" spans="8:139" ht="15" x14ac:dyDescent="0.25">
      <c r="V1034"/>
      <c r="W1034"/>
      <c r="X1034"/>
      <c r="Y1034"/>
      <c r="Z1034"/>
      <c r="AA1034"/>
      <c r="AB1034" s="174"/>
      <c r="AC1034" s="174"/>
      <c r="AD1034" s="174"/>
      <c r="AJ1034"/>
      <c r="AK1034"/>
      <c r="AL1034"/>
      <c r="AM1034"/>
      <c r="AN1034"/>
      <c r="AO1034"/>
      <c r="AQ1034"/>
      <c r="AR1034"/>
      <c r="AS1034"/>
      <c r="AT1034"/>
      <c r="AU1034"/>
      <c r="AV1034"/>
      <c r="AW1034" s="174"/>
      <c r="AX1034" s="237" t="s">
        <v>499</v>
      </c>
      <c r="AY1034" s="237" t="s">
        <v>418</v>
      </c>
      <c r="AZ1034" s="237" t="s">
        <v>104</v>
      </c>
      <c r="BA1034" s="237" t="s">
        <v>197</v>
      </c>
      <c r="BB1034" s="238">
        <v>43125</v>
      </c>
      <c r="BC1034" s="239">
        <v>4</v>
      </c>
      <c r="BD1034" s="174"/>
      <c r="BE1034" s="174"/>
      <c r="BF1034" s="174"/>
      <c r="BG1034" s="174"/>
      <c r="BL1034" s="237" t="s">
        <v>487</v>
      </c>
      <c r="BM1034" s="237" t="s">
        <v>414</v>
      </c>
      <c r="BN1034" s="237" t="s">
        <v>104</v>
      </c>
      <c r="BO1034" s="237" t="s">
        <v>199</v>
      </c>
      <c r="BP1034" s="238">
        <v>43120</v>
      </c>
      <c r="BQ1034" s="241">
        <v>0.5714285714285714</v>
      </c>
      <c r="BR1034" s="239">
        <v>7</v>
      </c>
      <c r="BY1034" s="174"/>
      <c r="BZ1034" s="174"/>
      <c r="CA1034" s="174"/>
      <c r="CB1034"/>
      <c r="CC1034"/>
      <c r="CD1034"/>
      <c r="CE1034"/>
      <c r="CF1034"/>
      <c r="CG1034"/>
      <c r="CI1034"/>
      <c r="CJ1034"/>
      <c r="CK1034"/>
      <c r="CL1034"/>
      <c r="CM1034"/>
      <c r="CN1034"/>
      <c r="CO1034"/>
      <c r="CP1034" s="174"/>
      <c r="CQ1034"/>
      <c r="CR1034"/>
      <c r="CS1034"/>
      <c r="CT1034"/>
      <c r="CU1034"/>
      <c r="CV1034"/>
      <c r="CW1034"/>
      <c r="CX1034" s="174"/>
      <c r="CY1034"/>
      <c r="CZ1034"/>
      <c r="DA1034"/>
      <c r="DB1034"/>
      <c r="DC1034"/>
      <c r="DD1034"/>
      <c r="DE1034" s="174"/>
      <c r="DF1034" s="237" t="s">
        <v>531</v>
      </c>
      <c r="DG1034" s="237" t="s">
        <v>403</v>
      </c>
      <c r="DH1034" s="237" t="s">
        <v>104</v>
      </c>
      <c r="DI1034" s="237" t="s">
        <v>199</v>
      </c>
      <c r="DJ1034" s="238">
        <v>43139</v>
      </c>
      <c r="DK1034" s="241">
        <v>0.2857142857142857</v>
      </c>
      <c r="DL1034" s="239">
        <v>7</v>
      </c>
      <c r="DM1034" s="174"/>
      <c r="DN1034"/>
      <c r="DO1034"/>
      <c r="DP1034"/>
      <c r="DQ1034"/>
      <c r="DR1034"/>
      <c r="DS1034"/>
      <c r="DT1034"/>
      <c r="DU1034" s="174"/>
      <c r="DV1034" s="174"/>
      <c r="DW1034" s="174"/>
      <c r="DX1034" s="174"/>
      <c r="EC1034"/>
      <c r="ED1034"/>
      <c r="EE1034"/>
      <c r="EF1034"/>
      <c r="EG1034"/>
      <c r="EH1034"/>
      <c r="EI1034"/>
    </row>
    <row r="1035" spans="8:139" ht="15" x14ac:dyDescent="0.25">
      <c r="V1035"/>
      <c r="W1035"/>
      <c r="X1035"/>
      <c r="Y1035"/>
      <c r="Z1035"/>
      <c r="AA1035"/>
      <c r="AB1035" s="174"/>
      <c r="AC1035" s="174"/>
      <c r="AD1035" s="174"/>
      <c r="AJ1035"/>
      <c r="AK1035"/>
      <c r="AL1035"/>
      <c r="AM1035"/>
      <c r="AN1035"/>
      <c r="AO1035"/>
      <c r="AS1035" s="174"/>
      <c r="AT1035" s="174"/>
      <c r="AU1035" s="174"/>
      <c r="AW1035" s="174"/>
      <c r="AX1035" s="237" t="s">
        <v>523</v>
      </c>
      <c r="AY1035" s="237" t="s">
        <v>403</v>
      </c>
      <c r="AZ1035" s="237" t="s">
        <v>104</v>
      </c>
      <c r="BA1035" s="237" t="s">
        <v>197</v>
      </c>
      <c r="BB1035" s="238">
        <v>43137</v>
      </c>
      <c r="BC1035" s="239">
        <v>4</v>
      </c>
      <c r="BD1035" s="174"/>
      <c r="BE1035" s="174"/>
      <c r="BF1035" s="174"/>
      <c r="BG1035" s="174"/>
      <c r="BL1035" s="237" t="s">
        <v>591</v>
      </c>
      <c r="BM1035" s="237" t="s">
        <v>400</v>
      </c>
      <c r="BN1035" s="237" t="s">
        <v>104</v>
      </c>
      <c r="BO1035" s="237" t="s">
        <v>587</v>
      </c>
      <c r="BP1035" s="238">
        <v>43155</v>
      </c>
      <c r="BQ1035" s="241">
        <v>0.5714285714285714</v>
      </c>
      <c r="BR1035" s="239">
        <v>14</v>
      </c>
      <c r="BY1035" s="174"/>
      <c r="BZ1035" s="174"/>
      <c r="CA1035" s="174"/>
      <c r="CB1035"/>
      <c r="CC1035"/>
      <c r="CD1035"/>
      <c r="CE1035"/>
      <c r="CF1035"/>
      <c r="CG1035"/>
      <c r="CI1035"/>
      <c r="CJ1035"/>
      <c r="CK1035"/>
      <c r="CL1035"/>
      <c r="CM1035"/>
      <c r="CN1035"/>
      <c r="CO1035"/>
      <c r="CP1035" s="174"/>
      <c r="CQ1035"/>
      <c r="CR1035"/>
      <c r="CS1035"/>
      <c r="CT1035"/>
      <c r="CU1035"/>
      <c r="CV1035"/>
      <c r="CW1035"/>
      <c r="CX1035" s="174"/>
      <c r="CY1035"/>
      <c r="CZ1035"/>
      <c r="DA1035"/>
      <c r="DB1035"/>
      <c r="DC1035"/>
      <c r="DD1035"/>
      <c r="DE1035" s="174"/>
      <c r="DF1035" s="237" t="s">
        <v>574</v>
      </c>
      <c r="DG1035" s="237" t="s">
        <v>403</v>
      </c>
      <c r="DH1035" s="237" t="s">
        <v>104</v>
      </c>
      <c r="DI1035" s="237" t="s">
        <v>88</v>
      </c>
      <c r="DJ1035" s="238">
        <v>43162</v>
      </c>
      <c r="DK1035" s="241">
        <v>0.27272727272727271</v>
      </c>
      <c r="DL1035" s="239">
        <v>11</v>
      </c>
      <c r="DM1035" s="174"/>
      <c r="DN1035"/>
      <c r="DO1035"/>
      <c r="DP1035"/>
      <c r="DQ1035"/>
      <c r="DR1035"/>
      <c r="DS1035"/>
      <c r="DT1035"/>
      <c r="DU1035" s="174"/>
      <c r="DV1035" s="174"/>
      <c r="DW1035" s="174"/>
      <c r="DX1035" s="174"/>
      <c r="EC1035"/>
      <c r="ED1035"/>
      <c r="EE1035"/>
      <c r="EF1035"/>
      <c r="EG1035"/>
      <c r="EH1035"/>
      <c r="EI1035"/>
    </row>
    <row r="1036" spans="8:139" ht="15" x14ac:dyDescent="0.25">
      <c r="V1036"/>
      <c r="W1036"/>
      <c r="X1036"/>
      <c r="Y1036"/>
      <c r="Z1036"/>
      <c r="AA1036"/>
      <c r="AB1036" s="174"/>
      <c r="AC1036" s="174"/>
      <c r="AD1036" s="174"/>
      <c r="AJ1036"/>
      <c r="AK1036"/>
      <c r="AL1036"/>
      <c r="AM1036"/>
      <c r="AN1036"/>
      <c r="AO1036"/>
      <c r="AS1036" s="174"/>
      <c r="AT1036" s="174"/>
      <c r="AU1036" s="174"/>
      <c r="AW1036" s="174"/>
      <c r="AX1036" s="174"/>
      <c r="AY1036" s="174"/>
      <c r="AZ1036" s="174"/>
      <c r="BA1036" s="174"/>
      <c r="BB1036" s="174"/>
      <c r="BC1036" s="174"/>
      <c r="BD1036" s="174"/>
      <c r="BE1036" s="174"/>
      <c r="BF1036" s="174"/>
      <c r="BG1036" s="174"/>
      <c r="BL1036" s="237" t="s">
        <v>429</v>
      </c>
      <c r="BM1036" s="237" t="s">
        <v>403</v>
      </c>
      <c r="BN1036" s="237" t="s">
        <v>104</v>
      </c>
      <c r="BO1036" s="237" t="s">
        <v>92</v>
      </c>
      <c r="BP1036" s="238">
        <v>43085</v>
      </c>
      <c r="BQ1036" s="241">
        <v>0.5625</v>
      </c>
      <c r="BR1036" s="239">
        <v>16</v>
      </c>
      <c r="BY1036" s="174"/>
      <c r="BZ1036" s="174"/>
      <c r="CA1036" s="174"/>
      <c r="CB1036"/>
      <c r="CC1036"/>
      <c r="CD1036"/>
      <c r="CE1036"/>
      <c r="CF1036"/>
      <c r="CG1036"/>
      <c r="CI1036"/>
      <c r="CJ1036"/>
      <c r="CK1036"/>
      <c r="CL1036"/>
      <c r="CM1036"/>
      <c r="CN1036"/>
      <c r="CO1036"/>
      <c r="CP1036" s="174"/>
      <c r="CQ1036"/>
      <c r="CR1036"/>
      <c r="CS1036"/>
      <c r="CT1036"/>
      <c r="CU1036"/>
      <c r="CV1036"/>
      <c r="CW1036"/>
      <c r="CX1036" s="174"/>
      <c r="CY1036"/>
      <c r="CZ1036"/>
      <c r="DA1036"/>
      <c r="DB1036"/>
      <c r="DC1036"/>
      <c r="DD1036"/>
      <c r="DE1036" s="174"/>
      <c r="DF1036" s="237" t="s">
        <v>431</v>
      </c>
      <c r="DG1036" s="237" t="s">
        <v>403</v>
      </c>
      <c r="DH1036" s="237" t="s">
        <v>104</v>
      </c>
      <c r="DI1036" s="237" t="s">
        <v>82</v>
      </c>
      <c r="DJ1036" s="238">
        <v>43083</v>
      </c>
      <c r="DK1036" s="241">
        <v>0.25</v>
      </c>
      <c r="DL1036" s="239">
        <v>8</v>
      </c>
      <c r="DM1036" s="174"/>
      <c r="DN1036"/>
      <c r="DO1036"/>
      <c r="DP1036"/>
      <c r="DQ1036"/>
      <c r="DR1036"/>
      <c r="DS1036"/>
      <c r="DT1036"/>
      <c r="EC1036"/>
      <c r="ED1036"/>
      <c r="EE1036"/>
      <c r="EF1036"/>
      <c r="EG1036"/>
      <c r="EH1036"/>
      <c r="EI1036"/>
    </row>
    <row r="1037" spans="8:139" ht="15" x14ac:dyDescent="0.25">
      <c r="V1037"/>
      <c r="W1037"/>
      <c r="X1037"/>
      <c r="Y1037"/>
      <c r="Z1037"/>
      <c r="AA1037"/>
      <c r="AB1037" s="174"/>
      <c r="AC1037" s="174"/>
      <c r="AD1037" s="174"/>
      <c r="AJ1037"/>
      <c r="AK1037"/>
      <c r="AL1037"/>
      <c r="AM1037"/>
      <c r="AN1037"/>
      <c r="AO1037"/>
      <c r="AS1037" s="174"/>
      <c r="AT1037" s="174"/>
      <c r="AU1037" s="174"/>
      <c r="AW1037" s="174"/>
      <c r="AX1037" s="174"/>
      <c r="AY1037" s="174"/>
      <c r="AZ1037" s="174"/>
      <c r="BA1037" s="174"/>
      <c r="BB1037" s="174"/>
      <c r="BC1037" s="174"/>
      <c r="BD1037" s="174"/>
      <c r="BE1037" s="174"/>
      <c r="BF1037" s="174"/>
      <c r="BG1037" s="174"/>
      <c r="BL1037" s="237" t="s">
        <v>427</v>
      </c>
      <c r="BM1037" s="237" t="s">
        <v>414</v>
      </c>
      <c r="BN1037" s="237" t="s">
        <v>104</v>
      </c>
      <c r="BO1037" s="237" t="s">
        <v>98</v>
      </c>
      <c r="BP1037" s="238">
        <v>43078</v>
      </c>
      <c r="BQ1037" s="241">
        <v>0.54545454545454541</v>
      </c>
      <c r="BR1037" s="239">
        <v>11</v>
      </c>
      <c r="BY1037" s="174"/>
      <c r="BZ1037" s="174"/>
      <c r="CA1037" s="174"/>
      <c r="CB1037"/>
      <c r="CC1037"/>
      <c r="CD1037"/>
      <c r="CE1037"/>
      <c r="CF1037"/>
      <c r="CG1037"/>
      <c r="CI1037"/>
      <c r="CJ1037"/>
      <c r="CK1037"/>
      <c r="CL1037"/>
      <c r="CM1037"/>
      <c r="CN1037"/>
      <c r="CO1037"/>
      <c r="CP1037" s="174"/>
      <c r="CQ1037"/>
      <c r="CR1037"/>
      <c r="CS1037"/>
      <c r="CT1037"/>
      <c r="CU1037"/>
      <c r="CV1037"/>
      <c r="CW1037"/>
      <c r="CX1037" s="174"/>
      <c r="CY1037"/>
      <c r="CZ1037"/>
      <c r="DA1037"/>
      <c r="DB1037"/>
      <c r="DC1037"/>
      <c r="DD1037"/>
      <c r="DE1037" s="174"/>
      <c r="DF1037" s="237" t="s">
        <v>491</v>
      </c>
      <c r="DG1037" s="237" t="s">
        <v>401</v>
      </c>
      <c r="DH1037" s="237" t="s">
        <v>104</v>
      </c>
      <c r="DI1037" s="237" t="s">
        <v>199</v>
      </c>
      <c r="DJ1037" s="238">
        <v>43120</v>
      </c>
      <c r="DK1037" s="241">
        <v>0.25</v>
      </c>
      <c r="DL1037" s="239">
        <v>8</v>
      </c>
      <c r="DM1037" s="174"/>
      <c r="DN1037"/>
      <c r="DO1037"/>
      <c r="DP1037"/>
      <c r="DQ1037"/>
      <c r="DR1037"/>
      <c r="DS1037"/>
      <c r="DT1037"/>
      <c r="EC1037"/>
      <c r="ED1037"/>
      <c r="EE1037"/>
      <c r="EF1037"/>
      <c r="EG1037"/>
      <c r="EH1037"/>
      <c r="EI1037"/>
    </row>
    <row r="1038" spans="8:139" ht="15" x14ac:dyDescent="0.25">
      <c r="V1038"/>
      <c r="W1038"/>
      <c r="X1038"/>
      <c r="Y1038"/>
      <c r="Z1038"/>
      <c r="AA1038"/>
      <c r="AB1038" s="174"/>
      <c r="AC1038" s="174"/>
      <c r="AD1038" s="174"/>
      <c r="AJ1038"/>
      <c r="AK1038"/>
      <c r="AL1038"/>
      <c r="AM1038"/>
      <c r="AN1038"/>
      <c r="AO1038"/>
      <c r="AS1038" s="174"/>
      <c r="AT1038" s="174"/>
      <c r="AU1038" s="174"/>
      <c r="AW1038" s="174"/>
      <c r="AX1038" s="174"/>
      <c r="AY1038" s="174"/>
      <c r="AZ1038" s="174"/>
      <c r="BA1038" s="174"/>
      <c r="BB1038" s="174"/>
      <c r="BC1038" s="174"/>
      <c r="BD1038" s="174"/>
      <c r="BE1038" s="174"/>
      <c r="BF1038" s="174"/>
      <c r="BG1038" s="174"/>
      <c r="BL1038" s="237" t="s">
        <v>405</v>
      </c>
      <c r="BM1038" s="237" t="s">
        <v>406</v>
      </c>
      <c r="BN1038" s="237" t="s">
        <v>104</v>
      </c>
      <c r="BO1038" s="237" t="s">
        <v>52</v>
      </c>
      <c r="BP1038" s="238">
        <v>43077</v>
      </c>
      <c r="BQ1038" s="241">
        <v>0.54545454545454541</v>
      </c>
      <c r="BR1038" s="239">
        <v>11</v>
      </c>
      <c r="BY1038" s="174"/>
      <c r="BZ1038" s="174"/>
      <c r="CA1038" s="174"/>
      <c r="CB1038"/>
      <c r="CC1038"/>
      <c r="CD1038"/>
      <c r="CE1038"/>
      <c r="CF1038"/>
      <c r="CG1038"/>
      <c r="CI1038"/>
      <c r="CJ1038"/>
      <c r="CK1038"/>
      <c r="CL1038"/>
      <c r="CM1038"/>
      <c r="CN1038"/>
      <c r="CO1038"/>
      <c r="CP1038" s="174"/>
      <c r="CQ1038"/>
      <c r="CR1038"/>
      <c r="CS1038"/>
      <c r="CT1038"/>
      <c r="CU1038"/>
      <c r="CV1038"/>
      <c r="CW1038"/>
      <c r="CX1038" s="174"/>
      <c r="CY1038"/>
      <c r="CZ1038"/>
      <c r="DA1038"/>
      <c r="DB1038"/>
      <c r="DC1038"/>
      <c r="DD1038"/>
      <c r="DE1038" s="174"/>
      <c r="DF1038" s="237" t="s">
        <v>496</v>
      </c>
      <c r="DG1038" s="237" t="s">
        <v>400</v>
      </c>
      <c r="DH1038" s="237" t="s">
        <v>104</v>
      </c>
      <c r="DI1038" s="237" t="s">
        <v>197</v>
      </c>
      <c r="DJ1038" s="238">
        <v>43125</v>
      </c>
      <c r="DK1038" s="241">
        <v>0.2</v>
      </c>
      <c r="DL1038" s="239">
        <v>5</v>
      </c>
      <c r="DM1038" s="174"/>
      <c r="DN1038"/>
      <c r="DO1038"/>
      <c r="DP1038"/>
      <c r="DQ1038"/>
      <c r="DR1038"/>
      <c r="DS1038"/>
      <c r="DT1038"/>
      <c r="EC1038"/>
      <c r="ED1038"/>
      <c r="EE1038"/>
      <c r="EF1038"/>
      <c r="EG1038"/>
      <c r="EH1038"/>
      <c r="EI1038"/>
    </row>
    <row r="1039" spans="8:139" ht="15" x14ac:dyDescent="0.25">
      <c r="V1039"/>
      <c r="W1039"/>
      <c r="X1039"/>
      <c r="Y1039"/>
      <c r="Z1039"/>
      <c r="AA1039"/>
      <c r="AB1039" s="174"/>
      <c r="AC1039" s="174"/>
      <c r="AD1039" s="174"/>
      <c r="AJ1039"/>
      <c r="AK1039"/>
      <c r="AL1039"/>
      <c r="AM1039"/>
      <c r="AN1039"/>
      <c r="AO1039"/>
      <c r="AS1039" s="174"/>
      <c r="AT1039" s="174"/>
      <c r="AU1039" s="174"/>
      <c r="AW1039" s="174"/>
      <c r="AX1039" s="174"/>
      <c r="AY1039" s="174"/>
      <c r="AZ1039" s="174"/>
      <c r="BA1039" s="174"/>
      <c r="BB1039" s="174"/>
      <c r="BC1039" s="174"/>
      <c r="BD1039" s="174"/>
      <c r="BE1039" s="174"/>
      <c r="BF1039" s="174"/>
      <c r="BG1039" s="174"/>
      <c r="BL1039" s="237" t="s">
        <v>592</v>
      </c>
      <c r="BM1039" s="237" t="s">
        <v>400</v>
      </c>
      <c r="BN1039" s="237" t="s">
        <v>104</v>
      </c>
      <c r="BO1039" s="237" t="s">
        <v>588</v>
      </c>
      <c r="BP1039" s="238">
        <v>43154</v>
      </c>
      <c r="BQ1039" s="241">
        <v>0.54545454545454541</v>
      </c>
      <c r="BR1039" s="239">
        <v>11</v>
      </c>
      <c r="BY1039" s="174"/>
      <c r="BZ1039" s="174"/>
      <c r="CA1039" s="174"/>
      <c r="CB1039"/>
      <c r="CC1039"/>
      <c r="CD1039"/>
      <c r="CE1039"/>
      <c r="CF1039"/>
      <c r="CG1039"/>
      <c r="CI1039"/>
      <c r="CJ1039"/>
      <c r="CK1039"/>
      <c r="CL1039"/>
      <c r="CM1039"/>
      <c r="CN1039"/>
      <c r="CO1039"/>
      <c r="CP1039" s="174"/>
      <c r="CQ1039"/>
      <c r="CR1039"/>
      <c r="CS1039"/>
      <c r="CT1039"/>
      <c r="CU1039"/>
      <c r="CV1039"/>
      <c r="CW1039"/>
      <c r="CX1039" s="174"/>
      <c r="CY1039"/>
      <c r="CZ1039"/>
      <c r="DA1039"/>
      <c r="DB1039"/>
      <c r="DC1039"/>
      <c r="DD1039"/>
      <c r="DE1039" s="174"/>
      <c r="DF1039" s="237" t="s">
        <v>482</v>
      </c>
      <c r="DG1039" s="237" t="s">
        <v>403</v>
      </c>
      <c r="DH1039" s="237" t="s">
        <v>104</v>
      </c>
      <c r="DI1039" s="237" t="s">
        <v>192</v>
      </c>
      <c r="DJ1039" s="238">
        <v>43118</v>
      </c>
      <c r="DK1039" s="241">
        <v>0.2</v>
      </c>
      <c r="DL1039" s="239">
        <v>5</v>
      </c>
      <c r="DM1039" s="174"/>
      <c r="DN1039"/>
      <c r="DO1039"/>
      <c r="DP1039"/>
      <c r="DQ1039"/>
      <c r="DR1039"/>
      <c r="DS1039"/>
      <c r="DT1039"/>
      <c r="EC1039"/>
      <c r="ED1039"/>
      <c r="EE1039"/>
      <c r="EF1039"/>
      <c r="EG1039"/>
      <c r="EH1039"/>
      <c r="EI1039"/>
    </row>
    <row r="1040" spans="8:139" ht="15" x14ac:dyDescent="0.25">
      <c r="V1040"/>
      <c r="W1040"/>
      <c r="X1040"/>
      <c r="Y1040"/>
      <c r="Z1040"/>
      <c r="AA1040"/>
      <c r="AB1040" s="174"/>
      <c r="AC1040" s="174"/>
      <c r="AD1040" s="174"/>
      <c r="AJ1040"/>
      <c r="AK1040"/>
      <c r="AL1040"/>
      <c r="AM1040"/>
      <c r="AN1040"/>
      <c r="AO1040"/>
      <c r="AS1040" s="174"/>
      <c r="AT1040" s="174"/>
      <c r="AU1040" s="174"/>
      <c r="AW1040" s="174"/>
      <c r="AX1040" s="174"/>
      <c r="AY1040" s="174"/>
      <c r="AZ1040" s="174"/>
      <c r="BA1040" s="174"/>
      <c r="BB1040" s="174"/>
      <c r="BC1040" s="174"/>
      <c r="BD1040" s="174"/>
      <c r="BE1040" s="174"/>
      <c r="BF1040" s="174"/>
      <c r="BG1040" s="174"/>
      <c r="BL1040" s="237" t="s">
        <v>515</v>
      </c>
      <c r="BM1040" s="237" t="s">
        <v>403</v>
      </c>
      <c r="BN1040" s="237" t="s">
        <v>104</v>
      </c>
      <c r="BO1040" s="237" t="s">
        <v>198</v>
      </c>
      <c r="BP1040" s="238">
        <v>43133</v>
      </c>
      <c r="BQ1040" s="241">
        <v>0.53333333333333333</v>
      </c>
      <c r="BR1040" s="239">
        <v>15</v>
      </c>
      <c r="BY1040" s="174"/>
      <c r="BZ1040" s="174"/>
      <c r="CA1040" s="174"/>
      <c r="CB1040"/>
      <c r="CC1040"/>
      <c r="CD1040"/>
      <c r="CE1040"/>
      <c r="CF1040"/>
      <c r="CG1040"/>
      <c r="CI1040"/>
      <c r="CJ1040"/>
      <c r="CK1040"/>
      <c r="CL1040"/>
      <c r="CM1040"/>
      <c r="CN1040"/>
      <c r="CO1040"/>
      <c r="CP1040" s="174"/>
      <c r="CQ1040"/>
      <c r="CR1040"/>
      <c r="CS1040"/>
      <c r="CT1040"/>
      <c r="CU1040"/>
      <c r="CV1040"/>
      <c r="CW1040"/>
      <c r="CX1040" s="174"/>
      <c r="CY1040"/>
      <c r="CZ1040"/>
      <c r="DA1040"/>
      <c r="DB1040"/>
      <c r="DC1040"/>
      <c r="DD1040"/>
      <c r="DE1040" s="174"/>
      <c r="DF1040" s="237" t="s">
        <v>582</v>
      </c>
      <c r="DG1040" s="237" t="s">
        <v>406</v>
      </c>
      <c r="DH1040" s="237" t="s">
        <v>104</v>
      </c>
      <c r="DI1040" s="237" t="s">
        <v>110</v>
      </c>
      <c r="DJ1040" s="238">
        <v>43160</v>
      </c>
      <c r="DK1040" s="241">
        <v>0.2</v>
      </c>
      <c r="DL1040" s="239">
        <v>5</v>
      </c>
      <c r="DM1040" s="174"/>
      <c r="DN1040"/>
      <c r="DO1040"/>
      <c r="DP1040"/>
      <c r="DQ1040"/>
      <c r="DR1040"/>
      <c r="DS1040"/>
      <c r="DT1040"/>
      <c r="EC1040"/>
      <c r="ED1040"/>
      <c r="EE1040"/>
      <c r="EF1040"/>
      <c r="EG1040"/>
      <c r="EH1040"/>
      <c r="EI1040"/>
    </row>
    <row r="1041" spans="22:139" ht="15" x14ac:dyDescent="0.25">
      <c r="V1041"/>
      <c r="W1041"/>
      <c r="X1041"/>
      <c r="Y1041"/>
      <c r="Z1041"/>
      <c r="AA1041"/>
      <c r="AB1041" s="174"/>
      <c r="AC1041" s="174"/>
      <c r="AD1041" s="174"/>
      <c r="AJ1041"/>
      <c r="AK1041"/>
      <c r="AL1041"/>
      <c r="AM1041"/>
      <c r="AN1041"/>
      <c r="AO1041"/>
      <c r="AS1041" s="174"/>
      <c r="AT1041" s="174"/>
      <c r="AU1041" s="174"/>
      <c r="AW1041" s="174"/>
      <c r="AX1041" s="174"/>
      <c r="AY1041" s="174"/>
      <c r="AZ1041" s="174"/>
      <c r="BA1041" s="174"/>
      <c r="BB1041" s="174"/>
      <c r="BC1041" s="174"/>
      <c r="BD1041" s="174"/>
      <c r="BE1041" s="174"/>
      <c r="BF1041" s="174"/>
      <c r="BG1041" s="174"/>
      <c r="BL1041" s="237" t="s">
        <v>558</v>
      </c>
      <c r="BM1041" s="237" t="s">
        <v>403</v>
      </c>
      <c r="BN1041" s="237" t="s">
        <v>104</v>
      </c>
      <c r="BO1041" s="237" t="s">
        <v>186</v>
      </c>
      <c r="BP1041" s="238">
        <v>43155</v>
      </c>
      <c r="BQ1041" s="241">
        <v>0.52941176470588236</v>
      </c>
      <c r="BR1041" s="239">
        <v>17</v>
      </c>
      <c r="BY1041" s="174"/>
      <c r="BZ1041" s="174"/>
      <c r="CA1041" s="174"/>
      <c r="CB1041"/>
      <c r="CC1041"/>
      <c r="CD1041"/>
      <c r="CE1041"/>
      <c r="CF1041"/>
      <c r="CG1041"/>
      <c r="CI1041"/>
      <c r="CJ1041"/>
      <c r="CK1041"/>
      <c r="CL1041"/>
      <c r="CM1041"/>
      <c r="CN1041"/>
      <c r="CO1041"/>
      <c r="CP1041" s="174"/>
      <c r="CQ1041"/>
      <c r="CR1041"/>
      <c r="CS1041"/>
      <c r="CT1041"/>
      <c r="CU1041"/>
      <c r="CV1041"/>
      <c r="CW1041"/>
      <c r="CX1041" s="174"/>
      <c r="CY1041"/>
      <c r="CZ1041"/>
      <c r="DA1041"/>
      <c r="DB1041"/>
      <c r="DC1041"/>
      <c r="DD1041"/>
      <c r="DE1041" s="174"/>
      <c r="DF1041" s="237" t="s">
        <v>536</v>
      </c>
      <c r="DG1041" s="237" t="s">
        <v>406</v>
      </c>
      <c r="DH1041" s="237" t="s">
        <v>104</v>
      </c>
      <c r="DI1041" s="237" t="s">
        <v>199</v>
      </c>
      <c r="DJ1041" s="238">
        <v>43139</v>
      </c>
      <c r="DK1041" s="241">
        <v>0.18181818181818182</v>
      </c>
      <c r="DL1041" s="239">
        <v>11</v>
      </c>
      <c r="DM1041" s="174"/>
      <c r="DN1041"/>
      <c r="DO1041"/>
      <c r="DP1041"/>
      <c r="DQ1041"/>
      <c r="DR1041"/>
      <c r="DS1041"/>
      <c r="DT1041"/>
      <c r="EC1041"/>
      <c r="ED1041"/>
      <c r="EE1041"/>
      <c r="EF1041"/>
      <c r="EG1041"/>
      <c r="EH1041"/>
      <c r="EI1041"/>
    </row>
    <row r="1042" spans="22:139" ht="15" x14ac:dyDescent="0.25">
      <c r="V1042"/>
      <c r="W1042"/>
      <c r="X1042"/>
      <c r="Y1042"/>
      <c r="Z1042"/>
      <c r="AA1042"/>
      <c r="AB1042" s="174"/>
      <c r="AC1042" s="174"/>
      <c r="AD1042" s="174"/>
      <c r="AJ1042"/>
      <c r="AK1042"/>
      <c r="AL1042"/>
      <c r="AM1042"/>
      <c r="AN1042"/>
      <c r="AO1042"/>
      <c r="AS1042" s="174"/>
      <c r="AT1042" s="174"/>
      <c r="AU1042" s="174"/>
      <c r="AW1042" s="174"/>
      <c r="AX1042" s="174"/>
      <c r="AY1042" s="174"/>
      <c r="AZ1042" s="174"/>
      <c r="BA1042" s="174"/>
      <c r="BB1042" s="174"/>
      <c r="BC1042" s="174"/>
      <c r="BD1042" s="174"/>
      <c r="BE1042" s="174"/>
      <c r="BF1042" s="174"/>
      <c r="BG1042" s="174"/>
      <c r="BL1042" s="237" t="s">
        <v>545</v>
      </c>
      <c r="BM1042" s="237" t="s">
        <v>403</v>
      </c>
      <c r="BN1042" s="237" t="s">
        <v>104</v>
      </c>
      <c r="BO1042" s="237" t="s">
        <v>198</v>
      </c>
      <c r="BP1042" s="238">
        <v>43148</v>
      </c>
      <c r="BQ1042" s="241">
        <v>0.52631578947368418</v>
      </c>
      <c r="BR1042" s="239">
        <v>19</v>
      </c>
      <c r="BY1042" s="174"/>
      <c r="BZ1042" s="174"/>
      <c r="CA1042" s="174"/>
      <c r="CB1042"/>
      <c r="CC1042"/>
      <c r="CD1042"/>
      <c r="CE1042"/>
      <c r="CF1042"/>
      <c r="CG1042"/>
      <c r="CH1042" s="174"/>
      <c r="CI1042"/>
      <c r="CJ1042"/>
      <c r="CK1042"/>
      <c r="CL1042"/>
      <c r="CM1042"/>
      <c r="CN1042"/>
      <c r="CO1042"/>
      <c r="CP1042" s="174"/>
      <c r="CQ1042"/>
      <c r="CR1042"/>
      <c r="CS1042"/>
      <c r="CT1042"/>
      <c r="CU1042"/>
      <c r="CV1042"/>
      <c r="CW1042"/>
      <c r="CX1042" s="174"/>
      <c r="CY1042"/>
      <c r="CZ1042"/>
      <c r="DA1042"/>
      <c r="DB1042"/>
      <c r="DC1042"/>
      <c r="DD1042"/>
      <c r="DF1042" s="237" t="s">
        <v>555</v>
      </c>
      <c r="DG1042" s="237" t="s">
        <v>403</v>
      </c>
      <c r="DH1042" s="237" t="s">
        <v>104</v>
      </c>
      <c r="DI1042" s="237" t="s">
        <v>554</v>
      </c>
      <c r="DJ1042" s="238">
        <v>43153</v>
      </c>
      <c r="DK1042" s="241">
        <v>0.16666666666666666</v>
      </c>
      <c r="DL1042" s="239">
        <v>6</v>
      </c>
      <c r="DM1042" s="174"/>
      <c r="DN1042"/>
      <c r="DO1042"/>
      <c r="DP1042"/>
      <c r="DQ1042"/>
      <c r="DR1042"/>
      <c r="DS1042"/>
      <c r="DT1042"/>
      <c r="EC1042"/>
      <c r="ED1042"/>
      <c r="EE1042"/>
      <c r="EF1042"/>
      <c r="EG1042"/>
      <c r="EH1042"/>
      <c r="EI1042"/>
    </row>
    <row r="1043" spans="22:139" ht="15" x14ac:dyDescent="0.25">
      <c r="V1043"/>
      <c r="W1043"/>
      <c r="X1043"/>
      <c r="Y1043"/>
      <c r="Z1043"/>
      <c r="AA1043"/>
      <c r="AB1043" s="174"/>
      <c r="AC1043" s="174"/>
      <c r="AD1043" s="174"/>
      <c r="AJ1043"/>
      <c r="AK1043"/>
      <c r="AL1043"/>
      <c r="AM1043"/>
      <c r="AN1043"/>
      <c r="AO1043"/>
      <c r="AS1043" s="174"/>
      <c r="AT1043" s="174"/>
      <c r="AU1043" s="174"/>
      <c r="AW1043" s="174"/>
      <c r="AX1043" s="174"/>
      <c r="AY1043" s="174"/>
      <c r="AZ1043" s="174"/>
      <c r="BA1043" s="174"/>
      <c r="BB1043" s="174"/>
      <c r="BC1043" s="174"/>
      <c r="BD1043" s="174"/>
      <c r="BE1043" s="174"/>
      <c r="BF1043" s="174"/>
      <c r="BG1043" s="174"/>
      <c r="BL1043" s="237" t="s">
        <v>559</v>
      </c>
      <c r="BM1043" s="237" t="s">
        <v>400</v>
      </c>
      <c r="BN1043" s="237" t="s">
        <v>104</v>
      </c>
      <c r="BO1043" s="237" t="s">
        <v>186</v>
      </c>
      <c r="BP1043" s="238">
        <v>43155</v>
      </c>
      <c r="BQ1043" s="241">
        <v>0.52380952380952384</v>
      </c>
      <c r="BR1043" s="239">
        <v>21</v>
      </c>
      <c r="BY1043" s="174"/>
      <c r="BZ1043" s="174"/>
      <c r="CA1043" s="174"/>
      <c r="CB1043"/>
      <c r="CC1043"/>
      <c r="CD1043"/>
      <c r="CE1043"/>
      <c r="CF1043"/>
      <c r="CG1043"/>
      <c r="CH1043" s="174"/>
      <c r="CI1043"/>
      <c r="CJ1043"/>
      <c r="CK1043"/>
      <c r="CL1043"/>
      <c r="CM1043"/>
      <c r="CN1043"/>
      <c r="CO1043"/>
      <c r="CP1043" s="174"/>
      <c r="CQ1043"/>
      <c r="CR1043"/>
      <c r="CS1043"/>
      <c r="CT1043"/>
      <c r="CU1043"/>
      <c r="CV1043"/>
      <c r="CW1043"/>
      <c r="CX1043" s="174"/>
      <c r="CY1043"/>
      <c r="CZ1043"/>
      <c r="DA1043"/>
      <c r="DB1043"/>
      <c r="DC1043"/>
      <c r="DD1043"/>
      <c r="DF1043" s="237" t="s">
        <v>449</v>
      </c>
      <c r="DG1043" s="237" t="s">
        <v>403</v>
      </c>
      <c r="DH1043" s="237" t="s">
        <v>104</v>
      </c>
      <c r="DI1043" s="237" t="s">
        <v>448</v>
      </c>
      <c r="DJ1043" s="238">
        <v>43104</v>
      </c>
      <c r="DK1043" s="241">
        <v>0.14285714285714285</v>
      </c>
      <c r="DL1043" s="239">
        <v>7</v>
      </c>
      <c r="DM1043" s="174"/>
      <c r="DN1043"/>
      <c r="DO1043"/>
      <c r="DP1043"/>
      <c r="DQ1043"/>
      <c r="DR1043"/>
      <c r="DS1043"/>
      <c r="DT1043"/>
      <c r="EC1043"/>
      <c r="ED1043"/>
      <c r="EE1043"/>
      <c r="EF1043"/>
      <c r="EG1043"/>
      <c r="EH1043"/>
      <c r="EI1043"/>
    </row>
    <row r="1044" spans="22:139" ht="15" x14ac:dyDescent="0.25">
      <c r="V1044"/>
      <c r="W1044"/>
      <c r="X1044"/>
      <c r="Y1044"/>
      <c r="Z1044"/>
      <c r="AA1044"/>
      <c r="AB1044" s="174"/>
      <c r="AC1044" s="174"/>
      <c r="AD1044" s="174"/>
      <c r="AJ1044"/>
      <c r="AK1044"/>
      <c r="AL1044"/>
      <c r="AM1044"/>
      <c r="AN1044"/>
      <c r="AO1044"/>
      <c r="AS1044" s="174"/>
      <c r="AT1044" s="174"/>
      <c r="AU1044" s="174"/>
      <c r="AW1044" s="174"/>
      <c r="AX1044" s="174"/>
      <c r="AY1044" s="174"/>
      <c r="AZ1044" s="174"/>
      <c r="BA1044" s="174"/>
      <c r="BB1044" s="174"/>
      <c r="BC1044" s="174"/>
      <c r="BD1044" s="174"/>
      <c r="BE1044" s="174"/>
      <c r="BF1044" s="174"/>
      <c r="BG1044" s="174"/>
      <c r="BL1044" s="237" t="s">
        <v>450</v>
      </c>
      <c r="BM1044" s="237" t="s">
        <v>409</v>
      </c>
      <c r="BN1044" s="237" t="s">
        <v>104</v>
      </c>
      <c r="BO1044" s="237" t="s">
        <v>448</v>
      </c>
      <c r="BP1044" s="238">
        <v>43104</v>
      </c>
      <c r="BQ1044" s="241">
        <v>0.5</v>
      </c>
      <c r="BR1044" s="239">
        <v>6</v>
      </c>
      <c r="BY1044" s="174"/>
      <c r="BZ1044" s="174"/>
      <c r="CA1044" s="174"/>
      <c r="CB1044"/>
      <c r="CC1044"/>
      <c r="CD1044"/>
      <c r="CE1044"/>
      <c r="CF1044"/>
      <c r="CG1044"/>
      <c r="CH1044" s="174"/>
      <c r="CI1044"/>
      <c r="CJ1044"/>
      <c r="CK1044"/>
      <c r="CL1044"/>
      <c r="CM1044"/>
      <c r="CN1044"/>
      <c r="CO1044"/>
      <c r="CP1044" s="174"/>
      <c r="CQ1044"/>
      <c r="CR1044"/>
      <c r="CS1044"/>
      <c r="CT1044"/>
      <c r="CU1044"/>
      <c r="CV1044"/>
      <c r="CW1044"/>
      <c r="CX1044" s="174"/>
      <c r="CY1044"/>
      <c r="CZ1044"/>
      <c r="DA1044"/>
      <c r="DB1044"/>
      <c r="DC1044"/>
      <c r="DD1044"/>
      <c r="DF1044" s="237" t="s">
        <v>467</v>
      </c>
      <c r="DG1044" s="237" t="s">
        <v>403</v>
      </c>
      <c r="DH1044" s="237" t="s">
        <v>104</v>
      </c>
      <c r="DI1044" s="237" t="s">
        <v>465</v>
      </c>
      <c r="DJ1044" s="238">
        <v>43113</v>
      </c>
      <c r="DK1044" s="241">
        <v>0.14285714285714285</v>
      </c>
      <c r="DL1044" s="239">
        <v>7</v>
      </c>
      <c r="DM1044" s="174"/>
      <c r="DN1044"/>
      <c r="DO1044"/>
      <c r="DP1044"/>
      <c r="DQ1044"/>
      <c r="DR1044"/>
      <c r="DS1044"/>
      <c r="DT1044"/>
      <c r="EC1044"/>
      <c r="ED1044"/>
      <c r="EE1044"/>
      <c r="EF1044"/>
      <c r="EG1044"/>
      <c r="EH1044"/>
      <c r="EI1044"/>
    </row>
    <row r="1045" spans="22:139" ht="15" x14ac:dyDescent="0.25">
      <c r="V1045"/>
      <c r="W1045"/>
      <c r="X1045"/>
      <c r="Y1045"/>
      <c r="Z1045"/>
      <c r="AA1045"/>
      <c r="AB1045" s="174"/>
      <c r="AC1045" s="174"/>
      <c r="AD1045" s="174"/>
      <c r="AJ1045"/>
      <c r="AK1045"/>
      <c r="AL1045"/>
      <c r="AM1045"/>
      <c r="AN1045"/>
      <c r="AO1045"/>
      <c r="AS1045" s="174"/>
      <c r="AT1045" s="174"/>
      <c r="AU1045" s="174"/>
      <c r="AW1045" s="174"/>
      <c r="AX1045" s="174"/>
      <c r="AY1045" s="174"/>
      <c r="AZ1045" s="174"/>
      <c r="BA1045" s="174"/>
      <c r="BB1045" s="174"/>
      <c r="BC1045" s="174"/>
      <c r="BD1045" s="174"/>
      <c r="BE1045" s="174"/>
      <c r="BF1045" s="174"/>
      <c r="BG1045" s="174"/>
      <c r="BL1045" s="237" t="s">
        <v>434</v>
      </c>
      <c r="BM1045" s="237" t="s">
        <v>406</v>
      </c>
      <c r="BN1045" s="237" t="s">
        <v>104</v>
      </c>
      <c r="BO1045" s="237" t="s">
        <v>82</v>
      </c>
      <c r="BP1045" s="238">
        <v>43083</v>
      </c>
      <c r="BQ1045" s="241">
        <v>0.5</v>
      </c>
      <c r="BR1045" s="239">
        <v>8</v>
      </c>
      <c r="BY1045" s="174"/>
      <c r="BZ1045" s="174"/>
      <c r="CA1045" s="174"/>
      <c r="CB1045"/>
      <c r="CC1045"/>
      <c r="CD1045"/>
      <c r="CE1045"/>
      <c r="CF1045"/>
      <c r="CG1045"/>
      <c r="CH1045" s="174"/>
      <c r="CI1045"/>
      <c r="CJ1045"/>
      <c r="CK1045"/>
      <c r="CL1045"/>
      <c r="CM1045"/>
      <c r="CN1045"/>
      <c r="CO1045"/>
      <c r="CP1045" s="174"/>
      <c r="CQ1045"/>
      <c r="CR1045"/>
      <c r="CS1045"/>
      <c r="CT1045"/>
      <c r="CU1045"/>
      <c r="CV1045"/>
      <c r="CW1045"/>
      <c r="CX1045" s="174"/>
      <c r="CY1045"/>
      <c r="CZ1045"/>
      <c r="DA1045"/>
      <c r="DB1045"/>
      <c r="DC1045"/>
      <c r="DD1045"/>
      <c r="DF1045" s="237" t="s">
        <v>596</v>
      </c>
      <c r="DG1045" s="237" t="s">
        <v>406</v>
      </c>
      <c r="DH1045" s="237" t="s">
        <v>104</v>
      </c>
      <c r="DI1045" s="237" t="s">
        <v>587</v>
      </c>
      <c r="DJ1045" s="238">
        <v>43155</v>
      </c>
      <c r="DK1045" s="241">
        <v>0.125</v>
      </c>
      <c r="DL1045" s="239">
        <v>8</v>
      </c>
      <c r="DM1045" s="174"/>
      <c r="DN1045"/>
      <c r="DO1045"/>
      <c r="DP1045"/>
      <c r="DQ1045"/>
      <c r="DR1045"/>
      <c r="DS1045"/>
      <c r="DT1045"/>
      <c r="EC1045"/>
      <c r="ED1045"/>
      <c r="EE1045"/>
      <c r="EF1045"/>
      <c r="EG1045"/>
      <c r="EH1045"/>
      <c r="EI1045"/>
    </row>
    <row r="1046" spans="22:139" ht="15" x14ac:dyDescent="0.25">
      <c r="V1046"/>
      <c r="W1046"/>
      <c r="X1046"/>
      <c r="Y1046"/>
      <c r="Z1046"/>
      <c r="AA1046"/>
      <c r="AB1046" s="174"/>
      <c r="AC1046" s="174"/>
      <c r="AD1046" s="174"/>
      <c r="AJ1046"/>
      <c r="AK1046"/>
      <c r="AL1046"/>
      <c r="AM1046"/>
      <c r="AN1046"/>
      <c r="AO1046"/>
      <c r="AS1046" s="174"/>
      <c r="AT1046" s="174"/>
      <c r="AU1046" s="174"/>
      <c r="AW1046" s="174"/>
      <c r="AX1046" s="174"/>
      <c r="AY1046" s="174"/>
      <c r="AZ1046" s="174"/>
      <c r="BA1046" s="174"/>
      <c r="BB1046" s="174"/>
      <c r="BC1046" s="174"/>
      <c r="BD1046" s="174"/>
      <c r="BE1046" s="174"/>
      <c r="BF1046" s="174"/>
      <c r="BG1046" s="174"/>
      <c r="BL1046" s="237" t="s">
        <v>547</v>
      </c>
      <c r="BM1046" s="237" t="s">
        <v>406</v>
      </c>
      <c r="BN1046" s="237" t="s">
        <v>104</v>
      </c>
      <c r="BO1046" s="237" t="s">
        <v>198</v>
      </c>
      <c r="BP1046" s="238">
        <v>43148</v>
      </c>
      <c r="BQ1046" s="241">
        <v>0.5</v>
      </c>
      <c r="BR1046" s="239">
        <v>14</v>
      </c>
      <c r="BY1046" s="174"/>
      <c r="BZ1046" s="174"/>
      <c r="CA1046" s="174"/>
      <c r="CB1046"/>
      <c r="CC1046"/>
      <c r="CD1046"/>
      <c r="CE1046"/>
      <c r="CF1046"/>
      <c r="CG1046"/>
      <c r="CH1046" s="174"/>
      <c r="CI1046"/>
      <c r="CJ1046"/>
      <c r="CK1046"/>
      <c r="CL1046"/>
      <c r="CM1046"/>
      <c r="CN1046"/>
      <c r="CO1046"/>
      <c r="CP1046" s="174"/>
      <c r="CQ1046"/>
      <c r="CR1046"/>
      <c r="CS1046"/>
      <c r="CT1046"/>
      <c r="CU1046"/>
      <c r="CV1046"/>
      <c r="CW1046"/>
      <c r="CX1046" s="174"/>
      <c r="CY1046"/>
      <c r="CZ1046"/>
      <c r="DA1046"/>
      <c r="DB1046"/>
      <c r="DC1046"/>
      <c r="DD1046"/>
      <c r="DF1046"/>
      <c r="DG1046"/>
      <c r="DH1046"/>
      <c r="DI1046"/>
      <c r="DJ1046"/>
      <c r="DK1046"/>
      <c r="DL1046"/>
      <c r="DM1046" s="174"/>
      <c r="DN1046"/>
      <c r="DO1046"/>
      <c r="DP1046"/>
      <c r="DQ1046"/>
      <c r="DR1046"/>
      <c r="DS1046"/>
      <c r="DT1046"/>
      <c r="EC1046"/>
      <c r="ED1046"/>
      <c r="EE1046"/>
      <c r="EF1046"/>
      <c r="EG1046"/>
      <c r="EH1046"/>
      <c r="EI1046"/>
    </row>
    <row r="1047" spans="22:139" ht="15" x14ac:dyDescent="0.25">
      <c r="V1047"/>
      <c r="W1047"/>
      <c r="X1047"/>
      <c r="Y1047"/>
      <c r="Z1047"/>
      <c r="AA1047"/>
      <c r="AB1047" s="174"/>
      <c r="AC1047" s="174"/>
      <c r="AD1047" s="174"/>
      <c r="AJ1047"/>
      <c r="AK1047"/>
      <c r="AL1047"/>
      <c r="AM1047"/>
      <c r="AN1047"/>
      <c r="AO1047"/>
      <c r="AS1047" s="174"/>
      <c r="AT1047" s="174"/>
      <c r="AU1047" s="174"/>
      <c r="AW1047" s="174"/>
      <c r="AX1047" s="174"/>
      <c r="AY1047" s="174"/>
      <c r="AZ1047" s="174"/>
      <c r="BA1047" s="174"/>
      <c r="BB1047" s="174"/>
      <c r="BC1047" s="174"/>
      <c r="BD1047" s="174"/>
      <c r="BE1047" s="174"/>
      <c r="BF1047" s="174"/>
      <c r="BG1047" s="174"/>
      <c r="BL1047" s="237" t="s">
        <v>513</v>
      </c>
      <c r="BM1047" s="237" t="s">
        <v>414</v>
      </c>
      <c r="BN1047" s="237" t="s">
        <v>104</v>
      </c>
      <c r="BO1047" s="237" t="s">
        <v>192</v>
      </c>
      <c r="BP1047" s="238">
        <v>43132</v>
      </c>
      <c r="BQ1047" s="241">
        <v>0.5</v>
      </c>
      <c r="BR1047" s="239">
        <v>6</v>
      </c>
      <c r="BY1047" s="174"/>
      <c r="BZ1047" s="174"/>
      <c r="CA1047" s="174"/>
      <c r="CB1047"/>
      <c r="CC1047"/>
      <c r="CD1047"/>
      <c r="CE1047"/>
      <c r="CF1047"/>
      <c r="CG1047"/>
      <c r="CH1047" s="174"/>
      <c r="CI1047"/>
      <c r="CJ1047"/>
      <c r="CK1047"/>
      <c r="CL1047"/>
      <c r="CM1047"/>
      <c r="CN1047"/>
      <c r="CO1047"/>
      <c r="CP1047" s="174"/>
      <c r="CQ1047"/>
      <c r="CR1047"/>
      <c r="CS1047"/>
      <c r="CT1047"/>
      <c r="CU1047"/>
      <c r="CV1047"/>
      <c r="CW1047"/>
      <c r="CX1047" s="174"/>
      <c r="CY1047"/>
      <c r="CZ1047"/>
      <c r="DA1047"/>
      <c r="DB1047"/>
      <c r="DC1047"/>
      <c r="DD1047"/>
      <c r="DF1047"/>
      <c r="DG1047"/>
      <c r="DH1047"/>
      <c r="DI1047"/>
      <c r="DJ1047"/>
      <c r="DK1047"/>
      <c r="DL1047"/>
      <c r="DM1047" s="174"/>
      <c r="DN1047"/>
      <c r="DO1047"/>
      <c r="DP1047"/>
      <c r="DQ1047"/>
      <c r="DR1047"/>
      <c r="DS1047"/>
      <c r="DT1047"/>
      <c r="EC1047"/>
      <c r="ED1047"/>
      <c r="EE1047"/>
      <c r="EF1047"/>
      <c r="EG1047"/>
      <c r="EH1047"/>
      <c r="EI1047"/>
    </row>
    <row r="1048" spans="22:139" ht="15" x14ac:dyDescent="0.25">
      <c r="V1048"/>
      <c r="W1048"/>
      <c r="X1048"/>
      <c r="Y1048"/>
      <c r="Z1048"/>
      <c r="AA1048"/>
      <c r="AB1048" s="174"/>
      <c r="AC1048" s="174"/>
      <c r="AD1048" s="174"/>
      <c r="AJ1048"/>
      <c r="AK1048"/>
      <c r="AL1048"/>
      <c r="AM1048"/>
      <c r="AN1048"/>
      <c r="AO1048"/>
      <c r="AS1048" s="174"/>
      <c r="AT1048" s="174"/>
      <c r="AU1048" s="174"/>
      <c r="AW1048" s="174"/>
      <c r="AX1048" s="174"/>
      <c r="AY1048" s="174"/>
      <c r="AZ1048" s="174"/>
      <c r="BA1048" s="174"/>
      <c r="BB1048" s="174"/>
      <c r="BC1048" s="174"/>
      <c r="BD1048" s="174"/>
      <c r="BE1048" s="174"/>
      <c r="BF1048" s="174"/>
      <c r="BG1048" s="174"/>
      <c r="BL1048" s="237" t="s">
        <v>412</v>
      </c>
      <c r="BM1048" s="237" t="s">
        <v>408</v>
      </c>
      <c r="BN1048" s="237" t="s">
        <v>104</v>
      </c>
      <c r="BO1048" s="237" t="s">
        <v>54</v>
      </c>
      <c r="BP1048" s="238">
        <v>43078</v>
      </c>
      <c r="BQ1048" s="241">
        <v>0.5</v>
      </c>
      <c r="BR1048" s="239">
        <v>6</v>
      </c>
      <c r="BY1048" s="174"/>
      <c r="BZ1048" s="174"/>
      <c r="CA1048" s="174"/>
      <c r="CB1048"/>
      <c r="CC1048"/>
      <c r="CD1048"/>
      <c r="CE1048"/>
      <c r="CF1048"/>
      <c r="CG1048"/>
      <c r="CH1048" s="174"/>
      <c r="CI1048"/>
      <c r="CJ1048"/>
      <c r="CK1048"/>
      <c r="CL1048"/>
      <c r="CM1048"/>
      <c r="CN1048"/>
      <c r="CO1048"/>
      <c r="CP1048" s="174"/>
      <c r="CQ1048"/>
      <c r="CR1048"/>
      <c r="CS1048"/>
      <c r="CT1048"/>
      <c r="CU1048"/>
      <c r="CV1048"/>
      <c r="CW1048"/>
      <c r="CX1048" s="174"/>
      <c r="CY1048"/>
      <c r="CZ1048"/>
      <c r="DA1048"/>
      <c r="DB1048"/>
      <c r="DC1048"/>
      <c r="DD1048"/>
      <c r="DF1048"/>
      <c r="DG1048"/>
      <c r="DH1048"/>
      <c r="DI1048"/>
      <c r="DJ1048"/>
      <c r="DK1048"/>
      <c r="DL1048"/>
      <c r="DM1048" s="174"/>
      <c r="DN1048"/>
      <c r="DO1048"/>
      <c r="DP1048"/>
      <c r="DQ1048"/>
      <c r="DR1048"/>
      <c r="DS1048"/>
      <c r="DT1048"/>
      <c r="EC1048"/>
      <c r="ED1048"/>
      <c r="EE1048"/>
      <c r="EF1048"/>
      <c r="EG1048"/>
      <c r="EH1048"/>
      <c r="EI1048"/>
    </row>
    <row r="1049" spans="22:139" ht="15" x14ac:dyDescent="0.25">
      <c r="V1049"/>
      <c r="W1049"/>
      <c r="X1049"/>
      <c r="Y1049"/>
      <c r="Z1049"/>
      <c r="AA1049"/>
      <c r="AB1049" s="174"/>
      <c r="AC1049" s="174"/>
      <c r="AD1049" s="174"/>
      <c r="AJ1049"/>
      <c r="AK1049"/>
      <c r="AL1049"/>
      <c r="AM1049"/>
      <c r="AN1049"/>
      <c r="AO1049"/>
      <c r="AS1049" s="174"/>
      <c r="AT1049" s="174"/>
      <c r="AU1049" s="174"/>
      <c r="AW1049" s="174"/>
      <c r="AX1049" s="174"/>
      <c r="AY1049" s="174"/>
      <c r="AZ1049" s="174"/>
      <c r="BA1049" s="174"/>
      <c r="BB1049" s="174"/>
      <c r="BC1049" s="174"/>
      <c r="BD1049" s="174"/>
      <c r="BE1049" s="174"/>
      <c r="BF1049" s="174"/>
      <c r="BG1049" s="174"/>
      <c r="BL1049" s="237" t="s">
        <v>451</v>
      </c>
      <c r="BM1049" s="237" t="s">
        <v>400</v>
      </c>
      <c r="BN1049" s="237" t="s">
        <v>104</v>
      </c>
      <c r="BO1049" s="237" t="s">
        <v>448</v>
      </c>
      <c r="BP1049" s="238">
        <v>43104</v>
      </c>
      <c r="BQ1049" s="241">
        <v>0.5</v>
      </c>
      <c r="BR1049" s="239">
        <v>20</v>
      </c>
      <c r="BY1049" s="174"/>
      <c r="BZ1049" s="174"/>
      <c r="CA1049" s="174"/>
      <c r="CB1049"/>
      <c r="CC1049"/>
      <c r="CD1049"/>
      <c r="CE1049"/>
      <c r="CF1049"/>
      <c r="CG1049"/>
      <c r="CH1049" s="174"/>
      <c r="CI1049"/>
      <c r="CJ1049"/>
      <c r="CK1049"/>
      <c r="CL1049"/>
      <c r="CM1049"/>
      <c r="CN1049"/>
      <c r="CO1049"/>
      <c r="CP1049" s="174"/>
      <c r="CQ1049"/>
      <c r="CR1049"/>
      <c r="CS1049"/>
      <c r="CT1049"/>
      <c r="CU1049"/>
      <c r="CV1049"/>
      <c r="CW1049"/>
      <c r="CX1049" s="174"/>
      <c r="CY1049"/>
      <c r="CZ1049"/>
      <c r="DA1049"/>
      <c r="DB1049"/>
      <c r="DC1049"/>
      <c r="DD1049"/>
      <c r="DE1049" s="174"/>
      <c r="DF1049"/>
      <c r="DG1049"/>
      <c r="DH1049"/>
      <c r="DI1049"/>
      <c r="DJ1049"/>
      <c r="DK1049"/>
      <c r="DL1049"/>
      <c r="DN1049"/>
      <c r="DO1049"/>
      <c r="DP1049"/>
      <c r="DQ1049"/>
      <c r="DR1049"/>
      <c r="DS1049"/>
      <c r="DT1049"/>
      <c r="EC1049"/>
      <c r="ED1049"/>
      <c r="EE1049"/>
      <c r="EF1049"/>
      <c r="EG1049"/>
      <c r="EH1049"/>
      <c r="EI1049"/>
    </row>
    <row r="1050" spans="22:139" ht="15" x14ac:dyDescent="0.25">
      <c r="V1050"/>
      <c r="W1050"/>
      <c r="X1050"/>
      <c r="Y1050"/>
      <c r="Z1050"/>
      <c r="AA1050"/>
      <c r="AB1050" s="174"/>
      <c r="AC1050" s="174"/>
      <c r="AD1050" s="174"/>
      <c r="AJ1050"/>
      <c r="AK1050"/>
      <c r="AL1050"/>
      <c r="AM1050"/>
      <c r="AN1050"/>
      <c r="AO1050"/>
      <c r="AS1050" s="174"/>
      <c r="AT1050" s="174"/>
      <c r="AU1050" s="174"/>
      <c r="AW1050" s="174"/>
      <c r="AX1050" s="174"/>
      <c r="AY1050" s="174"/>
      <c r="AZ1050" s="174"/>
      <c r="BA1050" s="174"/>
      <c r="BB1050" s="174"/>
      <c r="BC1050" s="174"/>
      <c r="BD1050" s="174"/>
      <c r="BE1050" s="174"/>
      <c r="BF1050" s="174"/>
      <c r="BG1050" s="174"/>
      <c r="BL1050" s="237" t="s">
        <v>577</v>
      </c>
      <c r="BM1050" s="237" t="s">
        <v>403</v>
      </c>
      <c r="BN1050" s="237" t="s">
        <v>104</v>
      </c>
      <c r="BO1050" s="237" t="s">
        <v>570</v>
      </c>
      <c r="BP1050" s="238">
        <v>43161</v>
      </c>
      <c r="BQ1050" s="241">
        <v>0.5</v>
      </c>
      <c r="BR1050" s="239">
        <v>14</v>
      </c>
      <c r="BY1050" s="174"/>
      <c r="BZ1050" s="174"/>
      <c r="CA1050" s="174"/>
      <c r="CB1050"/>
      <c r="CC1050"/>
      <c r="CD1050"/>
      <c r="CE1050"/>
      <c r="CF1050"/>
      <c r="CG1050"/>
      <c r="CH1050" s="174"/>
      <c r="CI1050"/>
      <c r="CJ1050"/>
      <c r="CK1050"/>
      <c r="CL1050"/>
      <c r="CM1050"/>
      <c r="CN1050"/>
      <c r="CO1050"/>
      <c r="CP1050" s="174"/>
      <c r="CQ1050"/>
      <c r="CR1050"/>
      <c r="CS1050"/>
      <c r="CT1050"/>
      <c r="CU1050"/>
      <c r="CV1050"/>
      <c r="CW1050"/>
      <c r="CX1050" s="174"/>
      <c r="CY1050"/>
      <c r="CZ1050"/>
      <c r="DA1050"/>
      <c r="DB1050"/>
      <c r="DC1050"/>
      <c r="DD1050"/>
      <c r="DE1050" s="174"/>
      <c r="DF1050"/>
      <c r="DG1050"/>
      <c r="DH1050"/>
      <c r="DI1050"/>
      <c r="DJ1050"/>
      <c r="DK1050"/>
      <c r="DL1050"/>
      <c r="DN1050"/>
      <c r="DO1050"/>
      <c r="DP1050"/>
      <c r="DQ1050"/>
      <c r="DR1050"/>
      <c r="DS1050"/>
      <c r="DT1050"/>
      <c r="EC1050"/>
      <c r="ED1050"/>
      <c r="EE1050"/>
      <c r="EF1050"/>
      <c r="EG1050"/>
      <c r="EH1050"/>
      <c r="EI1050"/>
    </row>
    <row r="1051" spans="22:139" ht="15" x14ac:dyDescent="0.25">
      <c r="V1051"/>
      <c r="W1051"/>
      <c r="X1051"/>
      <c r="Y1051"/>
      <c r="Z1051"/>
      <c r="AA1051"/>
      <c r="AB1051" s="174"/>
      <c r="AC1051" s="174"/>
      <c r="AD1051" s="174"/>
      <c r="AJ1051"/>
      <c r="AK1051"/>
      <c r="AL1051"/>
      <c r="AM1051"/>
      <c r="AN1051"/>
      <c r="AO1051"/>
      <c r="AS1051" s="174"/>
      <c r="AT1051" s="174"/>
      <c r="AU1051" s="174"/>
      <c r="AW1051" s="174"/>
      <c r="AX1051" s="174"/>
      <c r="AY1051" s="174"/>
      <c r="AZ1051" s="174"/>
      <c r="BA1051" s="174"/>
      <c r="BB1051" s="174"/>
      <c r="BC1051" s="174"/>
      <c r="BD1051" s="174"/>
      <c r="BE1051" s="174"/>
      <c r="BF1051" s="174"/>
      <c r="BG1051" s="174"/>
      <c r="BL1051" s="237" t="s">
        <v>593</v>
      </c>
      <c r="BM1051" s="237" t="s">
        <v>414</v>
      </c>
      <c r="BN1051" s="237" t="s">
        <v>104</v>
      </c>
      <c r="BO1051" s="237" t="s">
        <v>588</v>
      </c>
      <c r="BP1051" s="238">
        <v>43154</v>
      </c>
      <c r="BQ1051" s="241">
        <v>0.5</v>
      </c>
      <c r="BR1051" s="239">
        <v>6</v>
      </c>
      <c r="BY1051" s="174"/>
      <c r="BZ1051" s="174"/>
      <c r="CA1051" s="174"/>
      <c r="CB1051"/>
      <c r="CC1051"/>
      <c r="CD1051"/>
      <c r="CE1051"/>
      <c r="CF1051"/>
      <c r="CG1051"/>
      <c r="CH1051" s="174"/>
      <c r="CI1051"/>
      <c r="CJ1051"/>
      <c r="CK1051"/>
      <c r="CL1051"/>
      <c r="CM1051"/>
      <c r="CN1051"/>
      <c r="CO1051"/>
      <c r="CP1051" s="174"/>
      <c r="CQ1051"/>
      <c r="CR1051"/>
      <c r="CS1051"/>
      <c r="CT1051"/>
      <c r="CU1051"/>
      <c r="CV1051"/>
      <c r="CW1051"/>
      <c r="CX1051" s="174"/>
      <c r="CY1051"/>
      <c r="CZ1051"/>
      <c r="DA1051"/>
      <c r="DB1051"/>
      <c r="DC1051"/>
      <c r="DD1051"/>
      <c r="DE1051" s="174"/>
      <c r="DF1051"/>
      <c r="DG1051"/>
      <c r="DH1051"/>
      <c r="DI1051"/>
      <c r="DJ1051"/>
      <c r="DK1051"/>
      <c r="DL1051"/>
      <c r="DN1051"/>
      <c r="DO1051"/>
      <c r="DP1051"/>
      <c r="DQ1051"/>
      <c r="DR1051"/>
      <c r="DS1051"/>
      <c r="DT1051"/>
      <c r="EC1051"/>
      <c r="ED1051"/>
      <c r="EE1051"/>
      <c r="EF1051"/>
      <c r="EG1051"/>
      <c r="EH1051"/>
      <c r="EI1051"/>
    </row>
    <row r="1052" spans="22:139" ht="15" x14ac:dyDescent="0.25">
      <c r="V1052"/>
      <c r="W1052"/>
      <c r="X1052"/>
      <c r="Y1052"/>
      <c r="Z1052"/>
      <c r="AA1052"/>
      <c r="AB1052" s="174"/>
      <c r="AC1052" s="174"/>
      <c r="AD1052" s="174"/>
      <c r="AJ1052"/>
      <c r="AK1052"/>
      <c r="AL1052"/>
      <c r="AM1052"/>
      <c r="AN1052"/>
      <c r="AO1052"/>
      <c r="AS1052" s="174"/>
      <c r="AT1052" s="174"/>
      <c r="AU1052" s="174"/>
      <c r="AW1052" s="174"/>
      <c r="AX1052" s="174"/>
      <c r="AY1052" s="174"/>
      <c r="AZ1052" s="174"/>
      <c r="BA1052" s="174"/>
      <c r="BB1052" s="174"/>
      <c r="BC1052" s="174"/>
      <c r="BD1052" s="174"/>
      <c r="BE1052" s="174"/>
      <c r="BF1052" s="174"/>
      <c r="BG1052" s="174"/>
      <c r="BL1052" s="237" t="s">
        <v>525</v>
      </c>
      <c r="BM1052" s="237" t="s">
        <v>400</v>
      </c>
      <c r="BN1052" s="237" t="s">
        <v>104</v>
      </c>
      <c r="BO1052" s="237" t="s">
        <v>197</v>
      </c>
      <c r="BP1052" s="238">
        <v>43137</v>
      </c>
      <c r="BQ1052" s="241">
        <v>0.47368421052631576</v>
      </c>
      <c r="BR1052" s="239">
        <v>19</v>
      </c>
      <c r="BY1052" s="174"/>
      <c r="BZ1052" s="174"/>
      <c r="CA1052" s="174"/>
      <c r="CB1052"/>
      <c r="CC1052"/>
      <c r="CD1052"/>
      <c r="CE1052"/>
      <c r="CF1052"/>
      <c r="CG1052"/>
      <c r="CH1052" s="174"/>
      <c r="CI1052"/>
      <c r="CJ1052"/>
      <c r="CK1052"/>
      <c r="CL1052"/>
      <c r="CM1052"/>
      <c r="CN1052"/>
      <c r="CO1052"/>
      <c r="CP1052" s="174"/>
      <c r="CQ1052"/>
      <c r="CR1052"/>
      <c r="CS1052"/>
      <c r="CT1052"/>
      <c r="CU1052"/>
      <c r="CV1052"/>
      <c r="CW1052"/>
      <c r="CX1052" s="174"/>
      <c r="CY1052"/>
      <c r="CZ1052"/>
      <c r="DA1052"/>
      <c r="DB1052"/>
      <c r="DC1052"/>
      <c r="DD1052"/>
      <c r="DE1052" s="174"/>
      <c r="DF1052"/>
      <c r="DG1052"/>
      <c r="DH1052"/>
      <c r="DI1052"/>
      <c r="DJ1052"/>
      <c r="DK1052"/>
      <c r="DL1052"/>
      <c r="DN1052"/>
      <c r="DO1052"/>
      <c r="DP1052"/>
      <c r="DQ1052"/>
      <c r="DR1052"/>
      <c r="DS1052"/>
      <c r="DT1052"/>
      <c r="EC1052"/>
      <c r="ED1052"/>
      <c r="EE1052"/>
      <c r="EF1052"/>
      <c r="EG1052"/>
      <c r="EH1052"/>
      <c r="EI1052"/>
    </row>
    <row r="1053" spans="22:139" ht="15" x14ac:dyDescent="0.25">
      <c r="V1053"/>
      <c r="W1053"/>
      <c r="X1053"/>
      <c r="Y1053"/>
      <c r="Z1053"/>
      <c r="AA1053"/>
      <c r="AB1053" s="174"/>
      <c r="AC1053" s="174"/>
      <c r="AD1053" s="174"/>
      <c r="AJ1053"/>
      <c r="AK1053"/>
      <c r="AL1053"/>
      <c r="AM1053"/>
      <c r="AN1053"/>
      <c r="AO1053"/>
      <c r="AS1053" s="174"/>
      <c r="AT1053" s="174"/>
      <c r="AU1053" s="174"/>
      <c r="AW1053" s="174"/>
      <c r="AX1053" s="174"/>
      <c r="AY1053" s="174"/>
      <c r="AZ1053" s="174"/>
      <c r="BA1053" s="174"/>
      <c r="BB1053" s="174"/>
      <c r="BC1053" s="174"/>
      <c r="BD1053" s="174"/>
      <c r="BE1053" s="174"/>
      <c r="BF1053" s="174"/>
      <c r="BG1053" s="174"/>
      <c r="BL1053" s="237" t="s">
        <v>402</v>
      </c>
      <c r="BM1053" s="237" t="s">
        <v>403</v>
      </c>
      <c r="BN1053" s="237" t="s">
        <v>104</v>
      </c>
      <c r="BO1053" s="237" t="s">
        <v>52</v>
      </c>
      <c r="BP1053" s="238">
        <v>43077</v>
      </c>
      <c r="BQ1053" s="241">
        <v>0.47058823529411764</v>
      </c>
      <c r="BR1053" s="239">
        <v>17</v>
      </c>
      <c r="BY1053" s="174"/>
      <c r="BZ1053" s="174"/>
      <c r="CA1053" s="174"/>
      <c r="CB1053"/>
      <c r="CC1053"/>
      <c r="CD1053"/>
      <c r="CE1053"/>
      <c r="CF1053"/>
      <c r="CG1053"/>
      <c r="CH1053" s="174"/>
      <c r="CI1053"/>
      <c r="CJ1053"/>
      <c r="CK1053"/>
      <c r="CL1053"/>
      <c r="CM1053"/>
      <c r="CN1053"/>
      <c r="CO1053"/>
      <c r="CP1053" s="174"/>
      <c r="CQ1053"/>
      <c r="CR1053"/>
      <c r="CS1053"/>
      <c r="CT1053"/>
      <c r="CU1053"/>
      <c r="CV1053"/>
      <c r="CW1053"/>
      <c r="CX1053" s="174"/>
      <c r="CY1053"/>
      <c r="CZ1053"/>
      <c r="DA1053"/>
      <c r="DB1053"/>
      <c r="DC1053"/>
      <c r="DD1053"/>
      <c r="DE1053" s="174"/>
      <c r="DF1053"/>
      <c r="DG1053"/>
      <c r="DH1053"/>
      <c r="DI1053"/>
      <c r="DJ1053"/>
      <c r="DK1053"/>
      <c r="DL1053"/>
      <c r="EC1053"/>
      <c r="ED1053"/>
      <c r="EE1053"/>
      <c r="EF1053"/>
      <c r="EG1053"/>
      <c r="EH1053"/>
      <c r="EI1053"/>
    </row>
    <row r="1054" spans="22:139" ht="15" x14ac:dyDescent="0.25">
      <c r="V1054"/>
      <c r="W1054"/>
      <c r="X1054"/>
      <c r="Y1054"/>
      <c r="Z1054"/>
      <c r="AA1054"/>
      <c r="AB1054" s="174"/>
      <c r="AC1054" s="174"/>
      <c r="AD1054" s="174"/>
      <c r="AJ1054"/>
      <c r="AK1054"/>
      <c r="AL1054"/>
      <c r="AM1054"/>
      <c r="AN1054"/>
      <c r="AO1054"/>
      <c r="AS1054" s="174"/>
      <c r="AT1054" s="174"/>
      <c r="AU1054" s="174"/>
      <c r="AW1054" s="174"/>
      <c r="AX1054" s="174"/>
      <c r="AY1054" s="174"/>
      <c r="AZ1054" s="174"/>
      <c r="BA1054" s="174"/>
      <c r="BB1054" s="174"/>
      <c r="BC1054" s="174"/>
      <c r="BD1054" s="174"/>
      <c r="BE1054" s="174"/>
      <c r="BF1054" s="174"/>
      <c r="BG1054" s="174"/>
      <c r="BL1054" s="237" t="s">
        <v>466</v>
      </c>
      <c r="BM1054" s="237" t="s">
        <v>403</v>
      </c>
      <c r="BN1054" s="237" t="s">
        <v>104</v>
      </c>
      <c r="BO1054" s="237" t="s">
        <v>464</v>
      </c>
      <c r="BP1054" s="238">
        <v>43112</v>
      </c>
      <c r="BQ1054" s="241">
        <v>0.45833333333333331</v>
      </c>
      <c r="BR1054" s="239">
        <v>24</v>
      </c>
      <c r="BY1054" s="174"/>
      <c r="BZ1054" s="174"/>
      <c r="CA1054" s="174"/>
      <c r="CB1054"/>
      <c r="CC1054"/>
      <c r="CD1054"/>
      <c r="CE1054"/>
      <c r="CF1054"/>
      <c r="CG1054"/>
      <c r="CH1054" s="174"/>
      <c r="CI1054"/>
      <c r="CJ1054"/>
      <c r="CK1054"/>
      <c r="CL1054"/>
      <c r="CM1054"/>
      <c r="CN1054"/>
      <c r="CO1054"/>
      <c r="CP1054" s="174"/>
      <c r="CQ1054"/>
      <c r="CR1054"/>
      <c r="CS1054"/>
      <c r="CT1054"/>
      <c r="CU1054"/>
      <c r="CV1054"/>
      <c r="CW1054"/>
      <c r="CX1054" s="174"/>
      <c r="CY1054"/>
      <c r="CZ1054"/>
      <c r="DA1054"/>
      <c r="DB1054"/>
      <c r="DC1054"/>
      <c r="DD1054"/>
      <c r="DE1054" s="174"/>
      <c r="DF1054"/>
      <c r="DG1054"/>
      <c r="DH1054"/>
      <c r="DI1054"/>
      <c r="DJ1054"/>
      <c r="DK1054"/>
      <c r="DL1054"/>
      <c r="EC1054"/>
      <c r="ED1054"/>
      <c r="EE1054"/>
      <c r="EF1054"/>
      <c r="EG1054"/>
      <c r="EH1054"/>
      <c r="EI1054"/>
    </row>
    <row r="1055" spans="22:139" ht="15" x14ac:dyDescent="0.25">
      <c r="V1055"/>
      <c r="W1055"/>
      <c r="X1055"/>
      <c r="Y1055"/>
      <c r="Z1055"/>
      <c r="AA1055"/>
      <c r="AB1055" s="174"/>
      <c r="AC1055" s="174"/>
      <c r="AD1055" s="174"/>
      <c r="AJ1055"/>
      <c r="AK1055"/>
      <c r="AL1055"/>
      <c r="AM1055"/>
      <c r="AN1055"/>
      <c r="AO1055"/>
      <c r="AS1055" s="174"/>
      <c r="AT1055" s="174"/>
      <c r="AU1055" s="174"/>
      <c r="AW1055" s="174"/>
      <c r="AX1055" s="174"/>
      <c r="AY1055" s="174"/>
      <c r="AZ1055" s="174"/>
      <c r="BA1055" s="174"/>
      <c r="BB1055" s="174"/>
      <c r="BC1055" s="174"/>
      <c r="BD1055" s="174"/>
      <c r="BE1055" s="174"/>
      <c r="BF1055" s="174"/>
      <c r="BG1055" s="174"/>
      <c r="BL1055" s="237" t="s">
        <v>535</v>
      </c>
      <c r="BM1055" s="237" t="s">
        <v>406</v>
      </c>
      <c r="BN1055" s="237" t="s">
        <v>104</v>
      </c>
      <c r="BO1055" s="237" t="s">
        <v>527</v>
      </c>
      <c r="BP1055" s="238">
        <v>43141</v>
      </c>
      <c r="BQ1055" s="241">
        <v>0.45454545454545453</v>
      </c>
      <c r="BR1055" s="239">
        <v>11</v>
      </c>
      <c r="BY1055" s="174"/>
      <c r="BZ1055" s="174"/>
      <c r="CA1055" s="174"/>
      <c r="CB1055"/>
      <c r="CC1055"/>
      <c r="CD1055"/>
      <c r="CE1055"/>
      <c r="CF1055"/>
      <c r="CG1055"/>
      <c r="CH1055" s="174"/>
      <c r="CI1055"/>
      <c r="CJ1055"/>
      <c r="CK1055"/>
      <c r="CL1055"/>
      <c r="CM1055"/>
      <c r="CN1055"/>
      <c r="CO1055"/>
      <c r="CP1055" s="174"/>
      <c r="CQ1055"/>
      <c r="CR1055"/>
      <c r="CS1055"/>
      <c r="CT1055"/>
      <c r="CU1055"/>
      <c r="CV1055"/>
      <c r="CW1055"/>
      <c r="CX1055" s="174"/>
      <c r="CY1055"/>
      <c r="CZ1055"/>
      <c r="DA1055"/>
      <c r="DB1055"/>
      <c r="DC1055"/>
      <c r="DD1055"/>
      <c r="DE1055" s="174"/>
      <c r="DF1055"/>
      <c r="DG1055"/>
      <c r="DH1055"/>
      <c r="DI1055"/>
      <c r="DJ1055"/>
      <c r="DK1055"/>
      <c r="DL1055"/>
      <c r="EC1055"/>
      <c r="ED1055"/>
      <c r="EE1055"/>
      <c r="EF1055"/>
      <c r="EG1055"/>
      <c r="EH1055"/>
      <c r="EI1055"/>
    </row>
    <row r="1056" spans="22:139" ht="15" x14ac:dyDescent="0.25">
      <c r="V1056"/>
      <c r="W1056"/>
      <c r="X1056"/>
      <c r="Y1056"/>
      <c r="Z1056"/>
      <c r="AA1056"/>
      <c r="AB1056" s="174"/>
      <c r="AC1056" s="174"/>
      <c r="AD1056" s="174"/>
      <c r="AJ1056"/>
      <c r="AK1056"/>
      <c r="AL1056"/>
      <c r="AM1056"/>
      <c r="AN1056"/>
      <c r="AO1056"/>
      <c r="AS1056" s="174"/>
      <c r="AT1056" s="174"/>
      <c r="AU1056" s="174"/>
      <c r="AW1056" s="174"/>
      <c r="AX1056" s="174"/>
      <c r="AY1056" s="174"/>
      <c r="AZ1056" s="174"/>
      <c r="BA1056" s="174"/>
      <c r="BB1056" s="174"/>
      <c r="BC1056" s="174"/>
      <c r="BD1056" s="174"/>
      <c r="BE1056" s="174"/>
      <c r="BF1056" s="174"/>
      <c r="BG1056" s="174"/>
      <c r="BL1056" s="237" t="s">
        <v>433</v>
      </c>
      <c r="BM1056" s="237" t="s">
        <v>400</v>
      </c>
      <c r="BN1056" s="237" t="s">
        <v>104</v>
      </c>
      <c r="BO1056" s="237" t="s">
        <v>82</v>
      </c>
      <c r="BP1056" s="238">
        <v>43083</v>
      </c>
      <c r="BQ1056" s="241">
        <v>0.45454545454545453</v>
      </c>
      <c r="BR1056" s="239">
        <v>11</v>
      </c>
      <c r="BY1056" s="174"/>
      <c r="BZ1056" s="174"/>
      <c r="CA1056" s="174"/>
      <c r="CB1056"/>
      <c r="CC1056"/>
      <c r="CD1056"/>
      <c r="CE1056"/>
      <c r="CF1056"/>
      <c r="CG1056"/>
      <c r="CH1056" s="174"/>
      <c r="CI1056"/>
      <c r="CJ1056"/>
      <c r="CK1056"/>
      <c r="CL1056"/>
      <c r="CM1056"/>
      <c r="CN1056"/>
      <c r="CO1056"/>
      <c r="CP1056" s="174"/>
      <c r="CQ1056"/>
      <c r="CR1056"/>
      <c r="CS1056"/>
      <c r="CT1056"/>
      <c r="CU1056"/>
      <c r="CV1056"/>
      <c r="CW1056"/>
      <c r="CX1056" s="174"/>
      <c r="CY1056"/>
      <c r="CZ1056"/>
      <c r="DA1056"/>
      <c r="DB1056"/>
      <c r="DC1056"/>
      <c r="DD1056"/>
      <c r="DE1056" s="174"/>
      <c r="DF1056"/>
      <c r="DG1056"/>
      <c r="DH1056"/>
      <c r="DI1056"/>
      <c r="DJ1056"/>
      <c r="DK1056"/>
      <c r="DL1056"/>
      <c r="EC1056"/>
      <c r="ED1056"/>
      <c r="EE1056"/>
      <c r="EF1056"/>
      <c r="EG1056"/>
      <c r="EH1056"/>
      <c r="EI1056"/>
    </row>
    <row r="1057" spans="11:139" ht="15" x14ac:dyDescent="0.25">
      <c r="V1057"/>
      <c r="W1057"/>
      <c r="X1057"/>
      <c r="Y1057"/>
      <c r="Z1057"/>
      <c r="AA1057"/>
      <c r="AB1057" s="174"/>
      <c r="AC1057" s="174"/>
      <c r="AD1057" s="174"/>
      <c r="AJ1057"/>
      <c r="AK1057"/>
      <c r="AL1057"/>
      <c r="AM1057"/>
      <c r="AN1057"/>
      <c r="AO1057"/>
      <c r="AS1057" s="174"/>
      <c r="AT1057" s="174"/>
      <c r="AU1057" s="174"/>
      <c r="AW1057" s="174"/>
      <c r="AX1057" s="174"/>
      <c r="AY1057" s="174"/>
      <c r="AZ1057" s="174"/>
      <c r="BA1057" s="174"/>
      <c r="BB1057" s="174"/>
      <c r="BC1057" s="174"/>
      <c r="BD1057" s="174"/>
      <c r="BE1057" s="174"/>
      <c r="BF1057" s="174"/>
      <c r="BG1057" s="174"/>
      <c r="BL1057" s="237" t="s">
        <v>523</v>
      </c>
      <c r="BM1057" s="237" t="s">
        <v>403</v>
      </c>
      <c r="BN1057" s="237" t="s">
        <v>104</v>
      </c>
      <c r="BO1057" s="237" t="s">
        <v>197</v>
      </c>
      <c r="BP1057" s="238">
        <v>43137</v>
      </c>
      <c r="BQ1057" s="241">
        <v>0.45454545454545453</v>
      </c>
      <c r="BR1057" s="239">
        <v>11</v>
      </c>
      <c r="BY1057" s="174"/>
      <c r="BZ1057" s="174"/>
      <c r="CA1057" s="174"/>
      <c r="CB1057"/>
      <c r="CC1057"/>
      <c r="CD1057"/>
      <c r="CE1057"/>
      <c r="CF1057"/>
      <c r="CG1057"/>
      <c r="CH1057" s="174"/>
      <c r="CI1057"/>
      <c r="CJ1057"/>
      <c r="CK1057"/>
      <c r="CL1057"/>
      <c r="CM1057"/>
      <c r="CN1057"/>
      <c r="CO1057"/>
      <c r="CP1057" s="174"/>
      <c r="CQ1057"/>
      <c r="CR1057"/>
      <c r="CS1057"/>
      <c r="CT1057"/>
      <c r="CU1057"/>
      <c r="CV1057"/>
      <c r="CW1057"/>
      <c r="CX1057" s="174"/>
      <c r="CY1057"/>
      <c r="CZ1057"/>
      <c r="DA1057"/>
      <c r="DB1057"/>
      <c r="DC1057"/>
      <c r="DD1057"/>
      <c r="DE1057" s="174"/>
      <c r="DF1057"/>
      <c r="DG1057"/>
      <c r="DH1057"/>
      <c r="DI1057"/>
      <c r="DJ1057"/>
      <c r="DK1057"/>
      <c r="DL1057"/>
      <c r="EC1057"/>
      <c r="ED1057"/>
      <c r="EE1057"/>
      <c r="EF1057"/>
      <c r="EG1057"/>
      <c r="EH1057"/>
      <c r="EI1057"/>
    </row>
    <row r="1058" spans="11:139" ht="15" x14ac:dyDescent="0.25">
      <c r="V1058"/>
      <c r="W1058"/>
      <c r="X1058"/>
      <c r="Y1058"/>
      <c r="Z1058"/>
      <c r="AA1058"/>
      <c r="AB1058" s="174"/>
      <c r="AC1058" s="174"/>
      <c r="AD1058" s="174"/>
      <c r="AJ1058"/>
      <c r="AK1058"/>
      <c r="AL1058"/>
      <c r="AM1058"/>
      <c r="AN1058"/>
      <c r="AO1058"/>
      <c r="AS1058" s="174"/>
      <c r="AT1058" s="174"/>
      <c r="AU1058" s="174"/>
      <c r="AW1058" s="174"/>
      <c r="AX1058" s="174"/>
      <c r="AY1058" s="174"/>
      <c r="AZ1058" s="174"/>
      <c r="BA1058" s="174"/>
      <c r="BB1058" s="174"/>
      <c r="BC1058" s="174"/>
      <c r="BD1058" s="174"/>
      <c r="BE1058" s="174"/>
      <c r="BF1058" s="174"/>
      <c r="BG1058" s="174"/>
      <c r="BL1058" s="237" t="s">
        <v>506</v>
      </c>
      <c r="BM1058" s="237" t="s">
        <v>414</v>
      </c>
      <c r="BN1058" s="237" t="s">
        <v>104</v>
      </c>
      <c r="BO1058" s="237" t="s">
        <v>186</v>
      </c>
      <c r="BP1058" s="238">
        <v>43127</v>
      </c>
      <c r="BQ1058" s="241">
        <v>0.44444444444444442</v>
      </c>
      <c r="BR1058" s="239">
        <v>9</v>
      </c>
      <c r="BY1058" s="174"/>
      <c r="BZ1058" s="174"/>
      <c r="CA1058" s="174"/>
      <c r="CB1058"/>
      <c r="CC1058"/>
      <c r="CD1058"/>
      <c r="CE1058"/>
      <c r="CF1058"/>
      <c r="CG1058"/>
      <c r="CH1058" s="174"/>
      <c r="CI1058"/>
      <c r="CJ1058"/>
      <c r="CK1058"/>
      <c r="CL1058"/>
      <c r="CM1058"/>
      <c r="CN1058"/>
      <c r="CO1058"/>
      <c r="CP1058" s="174"/>
      <c r="CQ1058"/>
      <c r="CR1058"/>
      <c r="CS1058"/>
      <c r="CT1058"/>
      <c r="CU1058"/>
      <c r="CV1058"/>
      <c r="CW1058"/>
      <c r="CX1058" s="174"/>
      <c r="CY1058"/>
      <c r="CZ1058"/>
      <c r="DA1058"/>
      <c r="DB1058"/>
      <c r="DC1058"/>
      <c r="DD1058"/>
      <c r="DE1058" s="174"/>
      <c r="DF1058"/>
      <c r="DG1058"/>
      <c r="DH1058"/>
      <c r="DI1058"/>
      <c r="DJ1058"/>
      <c r="DK1058"/>
      <c r="DL1058"/>
      <c r="EC1058"/>
      <c r="ED1058"/>
      <c r="EE1058"/>
      <c r="EF1058"/>
      <c r="EG1058"/>
      <c r="EH1058"/>
      <c r="EI1058"/>
    </row>
    <row r="1059" spans="11:139" ht="15" x14ac:dyDescent="0.25">
      <c r="V1059"/>
      <c r="W1059"/>
      <c r="X1059"/>
      <c r="Y1059"/>
      <c r="Z1059"/>
      <c r="AA1059"/>
      <c r="AB1059" s="174"/>
      <c r="AC1059" s="174"/>
      <c r="AD1059" s="174"/>
      <c r="AJ1059"/>
      <c r="AK1059"/>
      <c r="AL1059"/>
      <c r="AM1059"/>
      <c r="AN1059"/>
      <c r="AO1059"/>
      <c r="AS1059" s="174"/>
      <c r="AT1059" s="174"/>
      <c r="AU1059" s="174"/>
      <c r="AW1059" s="174"/>
      <c r="AX1059" s="174"/>
      <c r="AY1059" s="174"/>
      <c r="AZ1059" s="174"/>
      <c r="BA1059" s="174"/>
      <c r="BB1059" s="174"/>
      <c r="BC1059" s="174"/>
      <c r="BD1059" s="174"/>
      <c r="BE1059" s="174"/>
      <c r="BF1059" s="174"/>
      <c r="BG1059" s="174"/>
      <c r="BL1059" s="237" t="s">
        <v>578</v>
      </c>
      <c r="BM1059" s="237" t="s">
        <v>403</v>
      </c>
      <c r="BN1059" s="237" t="s">
        <v>104</v>
      </c>
      <c r="BO1059" s="237" t="s">
        <v>110</v>
      </c>
      <c r="BP1059" s="238">
        <v>43160</v>
      </c>
      <c r="BQ1059" s="241">
        <v>0.44444444444444442</v>
      </c>
      <c r="BR1059" s="239">
        <v>18</v>
      </c>
      <c r="BY1059" s="174"/>
      <c r="BZ1059" s="174"/>
      <c r="CA1059" s="174"/>
      <c r="CB1059"/>
      <c r="CC1059"/>
      <c r="CD1059"/>
      <c r="CE1059"/>
      <c r="CF1059"/>
      <c r="CG1059"/>
      <c r="CH1059" s="174"/>
      <c r="CI1059"/>
      <c r="CJ1059"/>
      <c r="CK1059"/>
      <c r="CL1059"/>
      <c r="CM1059"/>
      <c r="CN1059"/>
      <c r="CO1059"/>
      <c r="CP1059" s="174"/>
      <c r="CQ1059"/>
      <c r="CR1059"/>
      <c r="CS1059"/>
      <c r="CT1059"/>
      <c r="CU1059"/>
      <c r="CV1059"/>
      <c r="CW1059"/>
      <c r="CX1059" s="174"/>
      <c r="CY1059"/>
      <c r="CZ1059"/>
      <c r="DA1059"/>
      <c r="DB1059"/>
      <c r="DC1059"/>
      <c r="DD1059"/>
      <c r="DE1059" s="174"/>
      <c r="DF1059"/>
      <c r="DG1059"/>
      <c r="DH1059"/>
      <c r="DI1059"/>
      <c r="DJ1059"/>
      <c r="DK1059"/>
      <c r="DL1059"/>
      <c r="EC1059"/>
      <c r="ED1059"/>
      <c r="EE1059"/>
      <c r="EF1059"/>
      <c r="EG1059"/>
      <c r="EH1059"/>
      <c r="EI1059"/>
    </row>
    <row r="1060" spans="11:139" ht="15" x14ac:dyDescent="0.25">
      <c r="V1060"/>
      <c r="W1060"/>
      <c r="X1060"/>
      <c r="Y1060"/>
      <c r="Z1060"/>
      <c r="AA1060"/>
      <c r="AB1060" s="174"/>
      <c r="AC1060" s="174"/>
      <c r="AD1060" s="174"/>
      <c r="AJ1060"/>
      <c r="AK1060"/>
      <c r="AL1060"/>
      <c r="AM1060"/>
      <c r="AN1060"/>
      <c r="AO1060"/>
      <c r="AS1060" s="174"/>
      <c r="AT1060" s="174"/>
      <c r="AU1060" s="174"/>
      <c r="AW1060" s="174"/>
      <c r="AX1060" s="174"/>
      <c r="AY1060" s="174"/>
      <c r="AZ1060" s="174"/>
      <c r="BA1060" s="174"/>
      <c r="BB1060" s="174"/>
      <c r="BC1060" s="174"/>
      <c r="BD1060" s="174"/>
      <c r="BE1060" s="174"/>
      <c r="BF1060" s="174"/>
      <c r="BG1060" s="174"/>
      <c r="BL1060" s="237" t="s">
        <v>404</v>
      </c>
      <c r="BM1060" s="237" t="s">
        <v>403</v>
      </c>
      <c r="BN1060" s="237" t="s">
        <v>104</v>
      </c>
      <c r="BO1060" s="237" t="s">
        <v>54</v>
      </c>
      <c r="BP1060" s="238">
        <v>43078</v>
      </c>
      <c r="BQ1060" s="241">
        <v>0.44444444444444442</v>
      </c>
      <c r="BR1060" s="239">
        <v>18</v>
      </c>
      <c r="BY1060" s="174"/>
      <c r="BZ1060" s="174"/>
      <c r="CA1060" s="174"/>
      <c r="CB1060"/>
      <c r="CC1060"/>
      <c r="CD1060"/>
      <c r="CE1060"/>
      <c r="CF1060"/>
      <c r="CG1060"/>
      <c r="CH1060" s="174"/>
      <c r="CI1060"/>
      <c r="CJ1060"/>
      <c r="CK1060"/>
      <c r="CL1060"/>
      <c r="CM1060"/>
      <c r="CN1060"/>
      <c r="CO1060"/>
      <c r="CP1060" s="174"/>
      <c r="CQ1060"/>
      <c r="CR1060"/>
      <c r="CS1060"/>
      <c r="CT1060"/>
      <c r="CU1060"/>
      <c r="CV1060"/>
      <c r="CW1060"/>
      <c r="CX1060" s="174"/>
      <c r="CY1060"/>
      <c r="CZ1060"/>
      <c r="DA1060"/>
      <c r="DB1060"/>
      <c r="DC1060"/>
      <c r="DD1060"/>
      <c r="DE1060" s="174"/>
      <c r="DF1060"/>
      <c r="DG1060"/>
      <c r="DH1060"/>
      <c r="DI1060"/>
      <c r="DJ1060"/>
      <c r="DK1060"/>
      <c r="DL1060"/>
      <c r="EC1060"/>
      <c r="ED1060"/>
      <c r="EE1060"/>
      <c r="EF1060"/>
      <c r="EG1060"/>
      <c r="EH1060"/>
      <c r="EI1060"/>
    </row>
    <row r="1061" spans="11:139" ht="15" x14ac:dyDescent="0.25">
      <c r="V1061"/>
      <c r="W1061"/>
      <c r="X1061"/>
      <c r="Y1061"/>
      <c r="Z1061"/>
      <c r="AA1061"/>
      <c r="AB1061" s="174"/>
      <c r="AC1061" s="174"/>
      <c r="AD1061" s="174"/>
      <c r="AJ1061"/>
      <c r="AK1061"/>
      <c r="AL1061"/>
      <c r="AM1061"/>
      <c r="AN1061"/>
      <c r="AO1061"/>
      <c r="AS1061" s="174"/>
      <c r="AT1061" s="174"/>
      <c r="AU1061" s="174"/>
      <c r="AW1061" s="174"/>
      <c r="AX1061" s="174"/>
      <c r="AY1061" s="174"/>
      <c r="AZ1061" s="174"/>
      <c r="BA1061" s="174"/>
      <c r="BB1061" s="174"/>
      <c r="BC1061" s="174"/>
      <c r="BD1061" s="174"/>
      <c r="BE1061" s="174"/>
      <c r="BF1061" s="174"/>
      <c r="BG1061" s="174"/>
      <c r="BL1061" s="237" t="s">
        <v>550</v>
      </c>
      <c r="BM1061" s="237" t="s">
        <v>414</v>
      </c>
      <c r="BN1061" s="237" t="s">
        <v>104</v>
      </c>
      <c r="BO1061" s="237" t="s">
        <v>198</v>
      </c>
      <c r="BP1061" s="238">
        <v>43148</v>
      </c>
      <c r="BQ1061" s="241">
        <v>0.44444444444444442</v>
      </c>
      <c r="BR1061" s="239">
        <v>9</v>
      </c>
      <c r="BY1061" s="174"/>
      <c r="BZ1061" s="174"/>
      <c r="CA1061" s="174"/>
      <c r="CB1061"/>
      <c r="CC1061"/>
      <c r="CD1061"/>
      <c r="CE1061"/>
      <c r="CF1061"/>
      <c r="CG1061"/>
      <c r="CH1061" s="174"/>
      <c r="CI1061"/>
      <c r="CJ1061"/>
      <c r="CK1061"/>
      <c r="CL1061"/>
      <c r="CM1061"/>
      <c r="CN1061"/>
      <c r="CO1061"/>
      <c r="CP1061" s="174"/>
      <c r="CQ1061"/>
      <c r="CR1061"/>
      <c r="CS1061"/>
      <c r="CT1061"/>
      <c r="CU1061"/>
      <c r="CV1061"/>
      <c r="CW1061"/>
      <c r="CX1061" s="174"/>
      <c r="CY1061"/>
      <c r="CZ1061"/>
      <c r="DA1061"/>
      <c r="DB1061"/>
      <c r="DC1061"/>
      <c r="DD1061"/>
      <c r="DE1061" s="174"/>
      <c r="DF1061"/>
      <c r="DG1061"/>
      <c r="DH1061"/>
      <c r="DI1061"/>
      <c r="DJ1061"/>
      <c r="DK1061"/>
      <c r="DL1061"/>
      <c r="EC1061"/>
      <c r="ED1061"/>
      <c r="EE1061"/>
      <c r="EF1061"/>
      <c r="EG1061"/>
      <c r="EH1061"/>
      <c r="EI1061"/>
    </row>
    <row r="1062" spans="11:139" ht="15" x14ac:dyDescent="0.25">
      <c r="V1062"/>
      <c r="W1062"/>
      <c r="X1062"/>
      <c r="Y1062"/>
      <c r="Z1062"/>
      <c r="AA1062"/>
      <c r="AB1062" s="174"/>
      <c r="AC1062" s="174"/>
      <c r="AD1062" s="174"/>
      <c r="AJ1062"/>
      <c r="AK1062"/>
      <c r="AL1062"/>
      <c r="AM1062"/>
      <c r="AN1062"/>
      <c r="AO1062"/>
      <c r="AS1062" s="174"/>
      <c r="AT1062" s="174"/>
      <c r="AU1062" s="174"/>
      <c r="AW1062" s="174"/>
      <c r="AX1062" s="174"/>
      <c r="AY1062" s="174"/>
      <c r="AZ1062" s="174"/>
      <c r="BA1062" s="174"/>
      <c r="BB1062" s="174"/>
      <c r="BC1062" s="174"/>
      <c r="BD1062" s="174"/>
      <c r="BE1062" s="174"/>
      <c r="BF1062" s="174"/>
      <c r="BG1062" s="174"/>
      <c r="BL1062" s="237" t="s">
        <v>436</v>
      </c>
      <c r="BM1062" s="237" t="s">
        <v>408</v>
      </c>
      <c r="BN1062" s="237" t="s">
        <v>104</v>
      </c>
      <c r="BO1062" s="237" t="s">
        <v>82</v>
      </c>
      <c r="BP1062" s="238">
        <v>43083</v>
      </c>
      <c r="BQ1062" s="241">
        <v>0.44444444444444442</v>
      </c>
      <c r="BR1062" s="239">
        <v>9</v>
      </c>
      <c r="BY1062" s="174"/>
      <c r="BZ1062" s="174"/>
      <c r="CA1062" s="174"/>
      <c r="CB1062"/>
      <c r="CC1062"/>
      <c r="CD1062"/>
      <c r="CE1062"/>
      <c r="CF1062"/>
      <c r="CG1062"/>
      <c r="CH1062" s="174"/>
      <c r="CI1062"/>
      <c r="CJ1062"/>
      <c r="CK1062"/>
      <c r="CL1062"/>
      <c r="CM1062"/>
      <c r="CN1062"/>
      <c r="CO1062"/>
      <c r="CP1062" s="174"/>
      <c r="CQ1062"/>
      <c r="CR1062"/>
      <c r="CS1062"/>
      <c r="CT1062"/>
      <c r="CU1062"/>
      <c r="CV1062"/>
      <c r="CW1062"/>
      <c r="CX1062" s="174"/>
      <c r="CY1062"/>
      <c r="CZ1062"/>
      <c r="DA1062"/>
      <c r="DB1062"/>
      <c r="DC1062"/>
      <c r="DD1062"/>
      <c r="DE1062" s="174"/>
      <c r="DF1062"/>
      <c r="DG1062"/>
      <c r="DH1062"/>
      <c r="DI1062"/>
      <c r="DJ1062"/>
      <c r="DK1062"/>
      <c r="DL1062"/>
      <c r="EC1062"/>
      <c r="ED1062"/>
      <c r="EE1062"/>
      <c r="EF1062"/>
      <c r="EG1062"/>
      <c r="EH1062"/>
      <c r="EI1062"/>
    </row>
    <row r="1063" spans="11:139" ht="15" x14ac:dyDescent="0.25">
      <c r="V1063"/>
      <c r="W1063"/>
      <c r="X1063"/>
      <c r="Y1063"/>
      <c r="Z1063"/>
      <c r="AA1063"/>
      <c r="AB1063" s="174"/>
      <c r="AC1063" s="174"/>
      <c r="AD1063" s="174"/>
      <c r="AJ1063"/>
      <c r="AK1063"/>
      <c r="AL1063"/>
      <c r="AM1063"/>
      <c r="AN1063"/>
      <c r="AO1063"/>
      <c r="AS1063" s="174"/>
      <c r="AT1063" s="174"/>
      <c r="AU1063" s="174"/>
      <c r="AW1063" s="174"/>
      <c r="AX1063" s="174"/>
      <c r="AY1063" s="174"/>
      <c r="AZ1063" s="174"/>
      <c r="BA1063" s="174"/>
      <c r="BB1063" s="174"/>
      <c r="BC1063" s="174"/>
      <c r="BD1063" s="174"/>
      <c r="BE1063" s="174"/>
      <c r="BF1063" s="174"/>
      <c r="BG1063" s="174"/>
      <c r="BL1063" s="237" t="s">
        <v>482</v>
      </c>
      <c r="BM1063" s="237" t="s">
        <v>403</v>
      </c>
      <c r="BN1063" s="237" t="s">
        <v>104</v>
      </c>
      <c r="BO1063" s="237" t="s">
        <v>192</v>
      </c>
      <c r="BP1063" s="238">
        <v>43118</v>
      </c>
      <c r="BQ1063" s="241">
        <v>0.4375</v>
      </c>
      <c r="BR1063" s="239">
        <v>16</v>
      </c>
      <c r="BY1063" s="174"/>
      <c r="BZ1063" s="174"/>
      <c r="CA1063" s="174"/>
      <c r="CB1063"/>
      <c r="CC1063"/>
      <c r="CD1063"/>
      <c r="CE1063"/>
      <c r="CF1063"/>
      <c r="CG1063"/>
      <c r="CH1063" s="174"/>
      <c r="CI1063"/>
      <c r="CJ1063"/>
      <c r="CK1063"/>
      <c r="CL1063"/>
      <c r="CM1063"/>
      <c r="CN1063"/>
      <c r="CO1063"/>
      <c r="CP1063" s="174"/>
      <c r="CQ1063"/>
      <c r="CR1063"/>
      <c r="CS1063"/>
      <c r="CT1063"/>
      <c r="CU1063"/>
      <c r="CV1063"/>
      <c r="CW1063"/>
      <c r="CX1063" s="174"/>
      <c r="CY1063"/>
      <c r="CZ1063"/>
      <c r="DA1063"/>
      <c r="DB1063"/>
      <c r="DC1063"/>
      <c r="DD1063"/>
      <c r="DE1063" s="174"/>
      <c r="DF1063"/>
      <c r="DG1063"/>
      <c r="DH1063"/>
      <c r="DI1063"/>
      <c r="DJ1063"/>
      <c r="DK1063"/>
      <c r="DL1063"/>
      <c r="EC1063"/>
      <c r="ED1063"/>
      <c r="EE1063"/>
      <c r="EF1063"/>
      <c r="EG1063"/>
      <c r="EH1063"/>
      <c r="EI1063"/>
    </row>
    <row r="1064" spans="11:139" ht="15" x14ac:dyDescent="0.25">
      <c r="V1064"/>
      <c r="W1064"/>
      <c r="X1064"/>
      <c r="Y1064"/>
      <c r="Z1064"/>
      <c r="AA1064"/>
      <c r="AB1064" s="174"/>
      <c r="AC1064" s="174"/>
      <c r="AD1064" s="174"/>
      <c r="AJ1064"/>
      <c r="AK1064"/>
      <c r="AL1064"/>
      <c r="AM1064"/>
      <c r="AN1064"/>
      <c r="AO1064"/>
      <c r="AS1064" s="174"/>
      <c r="AT1064" s="174"/>
      <c r="AU1064" s="174"/>
      <c r="AW1064" s="174"/>
      <c r="AX1064" s="174"/>
      <c r="AY1064" s="174"/>
      <c r="AZ1064" s="174"/>
      <c r="BA1064" s="174"/>
      <c r="BB1064" s="174"/>
      <c r="BC1064" s="174"/>
      <c r="BD1064" s="174"/>
      <c r="BE1064" s="174"/>
      <c r="BF1064" s="174"/>
      <c r="BG1064" s="174"/>
      <c r="BL1064" s="237" t="s">
        <v>440</v>
      </c>
      <c r="BM1064" s="237" t="s">
        <v>403</v>
      </c>
      <c r="BN1064" s="237" t="s">
        <v>104</v>
      </c>
      <c r="BO1064" s="237" t="s">
        <v>29</v>
      </c>
      <c r="BP1064" s="238">
        <v>43084</v>
      </c>
      <c r="BQ1064" s="241">
        <v>0.4375</v>
      </c>
      <c r="BR1064" s="239">
        <v>16</v>
      </c>
      <c r="BY1064" s="174"/>
      <c r="BZ1064" s="174"/>
      <c r="CA1064" s="174"/>
      <c r="CB1064"/>
      <c r="CC1064"/>
      <c r="CD1064"/>
      <c r="CE1064"/>
      <c r="CF1064"/>
      <c r="CG1064"/>
      <c r="CH1064" s="174"/>
      <c r="CI1064"/>
      <c r="CJ1064"/>
      <c r="CK1064"/>
      <c r="CL1064"/>
      <c r="CM1064"/>
      <c r="CN1064"/>
      <c r="CO1064"/>
      <c r="CP1064" s="174"/>
      <c r="CQ1064"/>
      <c r="CR1064"/>
      <c r="CS1064"/>
      <c r="CT1064"/>
      <c r="CU1064"/>
      <c r="CV1064"/>
      <c r="CW1064"/>
      <c r="CX1064" s="174"/>
      <c r="CY1064"/>
      <c r="CZ1064"/>
      <c r="DA1064"/>
      <c r="DB1064"/>
      <c r="DC1064"/>
      <c r="DD1064"/>
      <c r="DE1064" s="174"/>
      <c r="DF1064"/>
      <c r="DG1064"/>
      <c r="DH1064"/>
      <c r="DI1064"/>
      <c r="DJ1064"/>
      <c r="DK1064"/>
      <c r="DL1064"/>
      <c r="EC1064"/>
      <c r="ED1064"/>
      <c r="EE1064"/>
      <c r="EF1064"/>
      <c r="EG1064"/>
      <c r="EH1064"/>
      <c r="EI1064"/>
    </row>
    <row r="1065" spans="11:139" ht="15" x14ac:dyDescent="0.25">
      <c r="V1065"/>
      <c r="W1065"/>
      <c r="X1065"/>
      <c r="Y1065"/>
      <c r="Z1065"/>
      <c r="AA1065"/>
      <c r="AB1065" s="174"/>
      <c r="AC1065" s="174"/>
      <c r="AD1065" s="174"/>
      <c r="AF1065" s="174"/>
      <c r="AG1065" s="174"/>
      <c r="AH1065" s="174"/>
      <c r="AJ1065"/>
      <c r="AK1065"/>
      <c r="AL1065"/>
      <c r="AM1065"/>
      <c r="AN1065"/>
      <c r="AO1065"/>
      <c r="AP1065" s="174"/>
      <c r="AQ1065" s="174"/>
      <c r="AR1065" s="174"/>
      <c r="AS1065" s="174"/>
      <c r="AT1065" s="174"/>
      <c r="AV1065" s="174"/>
      <c r="AW1065" s="174"/>
      <c r="AX1065" s="174"/>
      <c r="AZ1065" s="174"/>
      <c r="BA1065" s="174"/>
      <c r="BB1065" s="174"/>
      <c r="BD1065" s="174"/>
      <c r="BE1065" s="174"/>
      <c r="BF1065" s="174"/>
      <c r="BH1065" s="174"/>
      <c r="BI1065" s="174"/>
      <c r="BJ1065" s="174"/>
      <c r="BK1065" s="174"/>
      <c r="BL1065" s="237" t="s">
        <v>457</v>
      </c>
      <c r="BM1065" s="237" t="s">
        <v>403</v>
      </c>
      <c r="BN1065" s="237" t="s">
        <v>104</v>
      </c>
      <c r="BO1065" s="237" t="s">
        <v>455</v>
      </c>
      <c r="BP1065" s="238">
        <v>43111</v>
      </c>
      <c r="BQ1065" s="241">
        <v>0.42857142857142855</v>
      </c>
      <c r="BR1065" s="239">
        <v>14</v>
      </c>
      <c r="BS1065" s="174"/>
      <c r="BT1065" s="174"/>
      <c r="BU1065" s="174"/>
      <c r="BV1065" s="174"/>
      <c r="BW1065" s="174"/>
      <c r="BX1065" s="174"/>
      <c r="BY1065" s="174"/>
      <c r="BZ1065" s="174"/>
      <c r="CB1065"/>
      <c r="CC1065"/>
      <c r="CD1065"/>
      <c r="CE1065"/>
      <c r="CF1065"/>
      <c r="CG1065"/>
      <c r="CH1065" s="174"/>
      <c r="CI1065"/>
      <c r="CJ1065"/>
      <c r="CK1065"/>
      <c r="CL1065"/>
      <c r="CM1065"/>
      <c r="CN1065"/>
      <c r="CO1065"/>
      <c r="CP1065" s="174"/>
      <c r="CQ1065"/>
      <c r="CR1065"/>
      <c r="CS1065"/>
      <c r="CT1065"/>
      <c r="CU1065"/>
      <c r="CV1065"/>
      <c r="CW1065"/>
      <c r="CX1065" s="174"/>
      <c r="CY1065"/>
      <c r="CZ1065"/>
      <c r="DA1065"/>
      <c r="DB1065"/>
      <c r="DC1065"/>
      <c r="DD1065"/>
      <c r="DF1065"/>
      <c r="DG1065"/>
      <c r="DH1065"/>
      <c r="DI1065"/>
      <c r="DJ1065"/>
      <c r="DK1065"/>
      <c r="DL1065"/>
      <c r="EC1065"/>
      <c r="ED1065"/>
      <c r="EE1065"/>
      <c r="EF1065"/>
      <c r="EG1065"/>
      <c r="EH1065"/>
      <c r="EI1065"/>
    </row>
    <row r="1066" spans="11:139" ht="15" x14ac:dyDescent="0.25">
      <c r="V1066"/>
      <c r="W1066"/>
      <c r="X1066"/>
      <c r="Y1066"/>
      <c r="Z1066"/>
      <c r="AA1066"/>
      <c r="AB1066" s="174"/>
      <c r="AC1066" s="174"/>
      <c r="AD1066" s="174"/>
      <c r="AF1066" s="174"/>
      <c r="AG1066" s="174"/>
      <c r="AH1066" s="174"/>
      <c r="AJ1066"/>
      <c r="AK1066"/>
      <c r="AL1066"/>
      <c r="AM1066"/>
      <c r="AN1066"/>
      <c r="AO1066"/>
      <c r="AP1066" s="174"/>
      <c r="AQ1066" s="174"/>
      <c r="AR1066" s="174"/>
      <c r="AS1066" s="174"/>
      <c r="AT1066" s="174"/>
      <c r="AV1066" s="174"/>
      <c r="AW1066" s="174"/>
      <c r="AX1066" s="174"/>
      <c r="AZ1066" s="174"/>
      <c r="BA1066" s="174"/>
      <c r="BB1066" s="174"/>
      <c r="BD1066" s="174"/>
      <c r="BE1066" s="174"/>
      <c r="BF1066" s="174"/>
      <c r="BH1066" s="174"/>
      <c r="BI1066" s="174"/>
      <c r="BJ1066" s="174"/>
      <c r="BK1066" s="174"/>
      <c r="BL1066" s="237" t="s">
        <v>424</v>
      </c>
      <c r="BM1066" s="237" t="s">
        <v>408</v>
      </c>
      <c r="BN1066" s="237" t="s">
        <v>104</v>
      </c>
      <c r="BO1066" s="237" t="s">
        <v>98</v>
      </c>
      <c r="BP1066" s="238">
        <v>43078</v>
      </c>
      <c r="BQ1066" s="241">
        <v>0.42857142857142855</v>
      </c>
      <c r="BR1066" s="239">
        <v>7</v>
      </c>
      <c r="BS1066" s="174"/>
      <c r="BT1066" s="174"/>
      <c r="BU1066" s="174"/>
      <c r="BV1066" s="174"/>
      <c r="BW1066" s="174"/>
      <c r="BX1066" s="174"/>
      <c r="BY1066" s="174"/>
      <c r="BZ1066" s="174"/>
      <c r="CB1066"/>
      <c r="CC1066"/>
      <c r="CD1066"/>
      <c r="CE1066"/>
      <c r="CF1066"/>
      <c r="CG1066"/>
      <c r="CH1066" s="174"/>
      <c r="CI1066"/>
      <c r="CJ1066"/>
      <c r="CK1066"/>
      <c r="CL1066"/>
      <c r="CM1066"/>
      <c r="CN1066"/>
      <c r="CO1066"/>
      <c r="CP1066" s="174"/>
      <c r="CQ1066"/>
      <c r="CR1066"/>
      <c r="CS1066"/>
      <c r="CT1066"/>
      <c r="CU1066"/>
      <c r="CV1066"/>
      <c r="CW1066"/>
      <c r="CX1066" s="174"/>
      <c r="CY1066"/>
      <c r="CZ1066"/>
      <c r="DA1066"/>
      <c r="DB1066"/>
      <c r="DC1066"/>
      <c r="DD1066"/>
      <c r="DF1066"/>
      <c r="DG1066"/>
      <c r="DH1066"/>
      <c r="DI1066"/>
      <c r="DJ1066"/>
      <c r="DK1066"/>
      <c r="DL1066"/>
      <c r="EC1066"/>
      <c r="ED1066"/>
      <c r="EE1066"/>
      <c r="EF1066"/>
      <c r="EG1066"/>
      <c r="EH1066"/>
      <c r="EI1066"/>
    </row>
    <row r="1067" spans="11:139" ht="15" x14ac:dyDescent="0.25">
      <c r="V1067"/>
      <c r="W1067"/>
      <c r="X1067"/>
      <c r="Y1067"/>
      <c r="Z1067"/>
      <c r="AA1067"/>
      <c r="AB1067" s="174"/>
      <c r="AC1067" s="174"/>
      <c r="AD1067" s="174"/>
      <c r="AF1067" s="174"/>
      <c r="AG1067" s="174"/>
      <c r="AH1067" s="174"/>
      <c r="AJ1067"/>
      <c r="AK1067"/>
      <c r="AL1067"/>
      <c r="AM1067"/>
      <c r="AN1067"/>
      <c r="AO1067"/>
      <c r="AP1067" s="174"/>
      <c r="AQ1067" s="174"/>
      <c r="AR1067" s="174"/>
      <c r="AS1067" s="174"/>
      <c r="AT1067" s="174"/>
      <c r="AV1067" s="174"/>
      <c r="AW1067" s="174"/>
      <c r="AX1067" s="174"/>
      <c r="AZ1067" s="174"/>
      <c r="BA1067" s="174"/>
      <c r="BB1067" s="174"/>
      <c r="BD1067" s="174"/>
      <c r="BE1067" s="174"/>
      <c r="BF1067" s="174"/>
      <c r="BH1067" s="174"/>
      <c r="BI1067" s="174"/>
      <c r="BJ1067" s="174"/>
      <c r="BK1067" s="174"/>
      <c r="BL1067" s="237" t="s">
        <v>574</v>
      </c>
      <c r="BM1067" s="237" t="s">
        <v>403</v>
      </c>
      <c r="BN1067" s="237" t="s">
        <v>104</v>
      </c>
      <c r="BO1067" s="237" t="s">
        <v>88</v>
      </c>
      <c r="BP1067" s="238">
        <v>43162</v>
      </c>
      <c r="BQ1067" s="241">
        <v>0.42857142857142855</v>
      </c>
      <c r="BR1067" s="239">
        <v>21</v>
      </c>
      <c r="BS1067" s="174"/>
      <c r="BT1067" s="174"/>
      <c r="BU1067" s="174"/>
      <c r="BV1067" s="174"/>
      <c r="BW1067" s="174"/>
      <c r="BX1067" s="174"/>
      <c r="BY1067" s="174"/>
      <c r="BZ1067" s="174"/>
      <c r="CB1067"/>
      <c r="CC1067"/>
      <c r="CD1067"/>
      <c r="CE1067"/>
      <c r="CF1067"/>
      <c r="CG1067"/>
      <c r="CH1067" s="174"/>
      <c r="CI1067"/>
      <c r="CJ1067"/>
      <c r="CK1067"/>
      <c r="CL1067"/>
      <c r="CM1067"/>
      <c r="CN1067"/>
      <c r="CO1067"/>
      <c r="CP1067" s="174"/>
      <c r="CQ1067"/>
      <c r="CR1067"/>
      <c r="CS1067"/>
      <c r="CT1067"/>
      <c r="CU1067"/>
      <c r="CV1067"/>
      <c r="CW1067"/>
      <c r="CX1067" s="174"/>
      <c r="CY1067"/>
      <c r="CZ1067"/>
      <c r="DA1067"/>
      <c r="DB1067"/>
      <c r="DC1067"/>
      <c r="DD1067"/>
      <c r="DF1067"/>
      <c r="DG1067"/>
      <c r="DH1067"/>
      <c r="DI1067"/>
      <c r="DJ1067"/>
      <c r="DK1067"/>
      <c r="DL1067"/>
      <c r="EC1067"/>
      <c r="ED1067"/>
      <c r="EE1067"/>
      <c r="EF1067"/>
      <c r="EG1067"/>
      <c r="EH1067"/>
      <c r="EI1067"/>
    </row>
    <row r="1068" spans="11:139" ht="15" x14ac:dyDescent="0.25">
      <c r="V1068"/>
      <c r="W1068"/>
      <c r="X1068"/>
      <c r="Y1068"/>
      <c r="Z1068"/>
      <c r="AA1068"/>
      <c r="AB1068" s="174"/>
      <c r="AC1068" s="174"/>
      <c r="AD1068" s="174"/>
      <c r="AF1068" s="174"/>
      <c r="AG1068" s="174"/>
      <c r="AH1068" s="174"/>
      <c r="AJ1068"/>
      <c r="AK1068"/>
      <c r="AL1068"/>
      <c r="AM1068"/>
      <c r="AN1068"/>
      <c r="AO1068"/>
      <c r="AP1068" s="174"/>
      <c r="AQ1068" s="174"/>
      <c r="AR1068" s="174"/>
      <c r="AS1068" s="174"/>
      <c r="AT1068" s="174"/>
      <c r="AV1068" s="174"/>
      <c r="AW1068" s="174"/>
      <c r="AX1068" s="174"/>
      <c r="AZ1068" s="174"/>
      <c r="BA1068" s="174"/>
      <c r="BB1068" s="174"/>
      <c r="BD1068" s="174"/>
      <c r="BE1068" s="174"/>
      <c r="BF1068" s="174"/>
      <c r="BH1068" s="174"/>
      <c r="BI1068" s="174"/>
      <c r="BJ1068" s="174"/>
      <c r="BK1068" s="174"/>
      <c r="BL1068" s="237" t="s">
        <v>426</v>
      </c>
      <c r="BM1068" s="237" t="s">
        <v>400</v>
      </c>
      <c r="BN1068" s="237" t="s">
        <v>104</v>
      </c>
      <c r="BO1068" s="237" t="s">
        <v>98</v>
      </c>
      <c r="BP1068" s="238">
        <v>43078</v>
      </c>
      <c r="BQ1068" s="241">
        <v>0.42857142857142855</v>
      </c>
      <c r="BR1068" s="239">
        <v>7</v>
      </c>
      <c r="BS1068" s="174"/>
      <c r="BT1068" s="174"/>
      <c r="BU1068" s="174"/>
      <c r="BV1068" s="174"/>
      <c r="BW1068" s="174"/>
      <c r="BX1068" s="174"/>
      <c r="BY1068" s="174"/>
      <c r="BZ1068" s="174"/>
      <c r="CB1068"/>
      <c r="CC1068"/>
      <c r="CD1068"/>
      <c r="CE1068"/>
      <c r="CF1068"/>
      <c r="CG1068"/>
      <c r="CH1068" s="174"/>
      <c r="CI1068"/>
      <c r="CJ1068"/>
      <c r="CK1068"/>
      <c r="CL1068"/>
      <c r="CM1068"/>
      <c r="CN1068"/>
      <c r="CO1068"/>
      <c r="CP1068" s="174"/>
      <c r="CQ1068"/>
      <c r="CR1068"/>
      <c r="CS1068"/>
      <c r="CT1068"/>
      <c r="CU1068"/>
      <c r="CV1068"/>
      <c r="CW1068"/>
      <c r="CX1068" s="174"/>
      <c r="CY1068"/>
      <c r="CZ1068"/>
      <c r="DA1068"/>
      <c r="DB1068"/>
      <c r="DC1068"/>
      <c r="DD1068"/>
      <c r="DF1068"/>
      <c r="DG1068"/>
      <c r="DH1068"/>
      <c r="DI1068"/>
      <c r="DJ1068"/>
      <c r="DK1068"/>
      <c r="DL1068"/>
      <c r="EC1068"/>
      <c r="ED1068"/>
      <c r="EE1068"/>
      <c r="EF1068"/>
      <c r="EG1068"/>
      <c r="EH1068"/>
      <c r="EI1068"/>
    </row>
    <row r="1069" spans="11:139" ht="15" x14ac:dyDescent="0.25">
      <c r="M1069" s="174"/>
      <c r="N1069" s="174"/>
      <c r="O1069" s="174"/>
      <c r="P1069" s="174"/>
      <c r="R1069" s="174"/>
      <c r="S1069" s="174"/>
      <c r="T1069" s="174"/>
      <c r="V1069"/>
      <c r="W1069"/>
      <c r="X1069"/>
      <c r="Y1069"/>
      <c r="Z1069"/>
      <c r="AA1069"/>
      <c r="AB1069" s="174"/>
      <c r="AC1069" s="174"/>
      <c r="AD1069" s="174"/>
      <c r="AE1069" s="174"/>
      <c r="AF1069" s="174"/>
      <c r="AG1069" s="174"/>
      <c r="AH1069" s="174"/>
      <c r="AI1069" s="174"/>
      <c r="AJ1069"/>
      <c r="AK1069"/>
      <c r="AL1069"/>
      <c r="AM1069"/>
      <c r="AN1069"/>
      <c r="AO1069"/>
      <c r="AP1069" s="174"/>
      <c r="AQ1069" s="174"/>
      <c r="AR1069" s="174"/>
      <c r="AT1069" s="174"/>
      <c r="AU1069" s="174"/>
      <c r="AV1069" s="174"/>
      <c r="AX1069" s="174"/>
      <c r="AY1069" s="174"/>
      <c r="AZ1069" s="174"/>
      <c r="BB1069" s="174"/>
      <c r="BC1069" s="174"/>
      <c r="BD1069" s="174"/>
      <c r="BF1069" s="174"/>
      <c r="BG1069" s="174"/>
      <c r="BH1069" s="174"/>
      <c r="BI1069" s="174"/>
      <c r="BJ1069" s="174"/>
      <c r="BK1069" s="174"/>
      <c r="BL1069" s="237" t="s">
        <v>551</v>
      </c>
      <c r="BM1069" s="237" t="s">
        <v>406</v>
      </c>
      <c r="BN1069" s="237" t="s">
        <v>104</v>
      </c>
      <c r="BO1069" s="237" t="s">
        <v>186</v>
      </c>
      <c r="BP1069" s="238">
        <v>43147</v>
      </c>
      <c r="BQ1069" s="241">
        <v>0.42857142857142855</v>
      </c>
      <c r="BR1069" s="239">
        <v>7</v>
      </c>
      <c r="BS1069" s="174"/>
      <c r="BT1069" s="174"/>
      <c r="BU1069" s="174"/>
      <c r="BV1069" s="174"/>
      <c r="BW1069" s="174"/>
      <c r="BX1069" s="174"/>
      <c r="BY1069" s="174"/>
      <c r="BZ1069" s="174"/>
      <c r="CA1069" s="174"/>
      <c r="CB1069"/>
      <c r="CC1069"/>
      <c r="CD1069"/>
      <c r="CE1069"/>
      <c r="CF1069"/>
      <c r="CG1069"/>
      <c r="CH1069" s="174"/>
      <c r="CI1069"/>
      <c r="CJ1069"/>
      <c r="CK1069"/>
      <c r="CL1069"/>
      <c r="CM1069"/>
      <c r="CN1069"/>
      <c r="CO1069"/>
      <c r="CQ1069"/>
      <c r="CR1069"/>
      <c r="CS1069"/>
      <c r="CT1069"/>
      <c r="CU1069"/>
      <c r="CV1069"/>
      <c r="CW1069"/>
      <c r="CY1069"/>
      <c r="CZ1069"/>
      <c r="DA1069"/>
      <c r="DB1069"/>
      <c r="DC1069"/>
      <c r="DD1069"/>
      <c r="DF1069"/>
      <c r="DG1069"/>
      <c r="DH1069"/>
      <c r="DI1069"/>
      <c r="DJ1069"/>
      <c r="DK1069"/>
      <c r="DL1069"/>
      <c r="EC1069"/>
      <c r="ED1069"/>
      <c r="EE1069"/>
      <c r="EF1069"/>
      <c r="EG1069"/>
      <c r="EH1069"/>
      <c r="EI1069"/>
    </row>
    <row r="1070" spans="11:139" ht="15" x14ac:dyDescent="0.25">
      <c r="M1070" s="174"/>
      <c r="N1070" s="174"/>
      <c r="O1070" s="174"/>
      <c r="P1070" s="174"/>
      <c r="R1070" s="174"/>
      <c r="S1070" s="174"/>
      <c r="T1070" s="174"/>
      <c r="V1070"/>
      <c r="W1070"/>
      <c r="X1070"/>
      <c r="Y1070"/>
      <c r="Z1070"/>
      <c r="AA1070"/>
      <c r="AB1070" s="174"/>
      <c r="AC1070" s="174"/>
      <c r="AD1070" s="174"/>
      <c r="AE1070" s="174"/>
      <c r="AF1070" s="174"/>
      <c r="AG1070" s="174"/>
      <c r="AH1070" s="174"/>
      <c r="AI1070" s="174"/>
      <c r="AJ1070"/>
      <c r="AK1070"/>
      <c r="AL1070"/>
      <c r="AM1070"/>
      <c r="AN1070"/>
      <c r="AO1070"/>
      <c r="AP1070" s="174"/>
      <c r="AQ1070" s="174"/>
      <c r="AR1070" s="174"/>
      <c r="AT1070" s="174"/>
      <c r="AU1070" s="174"/>
      <c r="AV1070" s="174"/>
      <c r="AX1070" s="174"/>
      <c r="AY1070" s="174"/>
      <c r="AZ1070" s="174"/>
      <c r="BB1070" s="174"/>
      <c r="BC1070" s="174"/>
      <c r="BD1070" s="174"/>
      <c r="BF1070" s="174"/>
      <c r="BG1070" s="174"/>
      <c r="BH1070" s="174"/>
      <c r="BI1070" s="174"/>
      <c r="BJ1070" s="174"/>
      <c r="BK1070" s="174"/>
      <c r="BL1070" s="237" t="s">
        <v>422</v>
      </c>
      <c r="BM1070" s="237" t="s">
        <v>414</v>
      </c>
      <c r="BN1070" s="237" t="s">
        <v>104</v>
      </c>
      <c r="BO1070" s="237" t="s">
        <v>54</v>
      </c>
      <c r="BP1070" s="238">
        <v>43078</v>
      </c>
      <c r="BQ1070" s="241">
        <v>0.42857142857142855</v>
      </c>
      <c r="BR1070" s="239">
        <v>7</v>
      </c>
      <c r="BS1070" s="174"/>
      <c r="BT1070" s="174"/>
      <c r="BU1070" s="174"/>
      <c r="BV1070" s="174"/>
      <c r="BW1070" s="174"/>
      <c r="BX1070" s="174"/>
      <c r="BY1070" s="174"/>
      <c r="BZ1070" s="174"/>
      <c r="CA1070" s="174"/>
      <c r="CB1070"/>
      <c r="CC1070"/>
      <c r="CD1070"/>
      <c r="CE1070"/>
      <c r="CF1070"/>
      <c r="CG1070"/>
      <c r="CH1070" s="174"/>
      <c r="CI1070"/>
      <c r="CJ1070"/>
      <c r="CK1070"/>
      <c r="CL1070"/>
      <c r="CM1070"/>
      <c r="CN1070"/>
      <c r="CO1070"/>
      <c r="CQ1070"/>
      <c r="CR1070"/>
      <c r="CS1070"/>
      <c r="CT1070"/>
      <c r="CU1070"/>
      <c r="CV1070"/>
      <c r="CW1070"/>
      <c r="CY1070"/>
      <c r="CZ1070"/>
      <c r="DA1070"/>
      <c r="DB1070"/>
      <c r="DC1070"/>
      <c r="DD1070"/>
      <c r="DF1070"/>
      <c r="DG1070"/>
      <c r="DH1070"/>
      <c r="DI1070"/>
      <c r="DJ1070"/>
      <c r="DK1070"/>
      <c r="DL1070"/>
      <c r="EC1070"/>
      <c r="ED1070"/>
      <c r="EE1070"/>
      <c r="EF1070"/>
      <c r="EG1070"/>
      <c r="EH1070"/>
      <c r="EI1070"/>
    </row>
    <row r="1071" spans="11:139" ht="15" x14ac:dyDescent="0.25">
      <c r="K1071" s="174"/>
      <c r="L1071" s="174"/>
      <c r="M1071" s="174"/>
      <c r="N1071" s="174"/>
      <c r="P1071" s="174"/>
      <c r="Q1071" s="174"/>
      <c r="R1071" s="174"/>
      <c r="T1071" s="174"/>
      <c r="U1071" s="174"/>
      <c r="V1071"/>
      <c r="W1071"/>
      <c r="X1071"/>
      <c r="Y1071"/>
      <c r="Z1071"/>
      <c r="AA1071"/>
      <c r="AB1071" s="174"/>
      <c r="AC1071" s="174"/>
      <c r="AD1071" s="174"/>
      <c r="AE1071" s="174"/>
      <c r="AF1071" s="174"/>
      <c r="AG1071" s="174"/>
      <c r="AH1071" s="174"/>
      <c r="AJ1071"/>
      <c r="AK1071"/>
      <c r="AL1071"/>
      <c r="AM1071"/>
      <c r="AN1071"/>
      <c r="AO1071"/>
      <c r="AP1071" s="174"/>
      <c r="AR1071" s="174"/>
      <c r="AS1071" s="174"/>
      <c r="AT1071" s="174"/>
      <c r="AV1071" s="174"/>
      <c r="AW1071" s="174"/>
      <c r="AX1071" s="174"/>
      <c r="AZ1071" s="174"/>
      <c r="BA1071" s="174"/>
      <c r="BB1071" s="174"/>
      <c r="BD1071" s="174"/>
      <c r="BE1071" s="174"/>
      <c r="BF1071" s="174"/>
      <c r="BG1071" s="174"/>
      <c r="BH1071" s="174"/>
      <c r="BI1071" s="174"/>
      <c r="BJ1071" s="174"/>
      <c r="BK1071" s="174"/>
      <c r="BL1071" s="237" t="s">
        <v>531</v>
      </c>
      <c r="BM1071" s="237" t="s">
        <v>403</v>
      </c>
      <c r="BN1071" s="237" t="s">
        <v>104</v>
      </c>
      <c r="BO1071" s="237" t="s">
        <v>199</v>
      </c>
      <c r="BP1071" s="238">
        <v>43139</v>
      </c>
      <c r="BQ1071" s="241">
        <v>0.42105263157894735</v>
      </c>
      <c r="BR1071" s="239">
        <v>19</v>
      </c>
      <c r="BS1071" s="174"/>
      <c r="BT1071" s="174"/>
      <c r="BU1071" s="174"/>
      <c r="BV1071" s="174"/>
      <c r="BW1071" s="174"/>
      <c r="BX1071" s="174"/>
      <c r="BY1071" s="174"/>
      <c r="BZ1071" s="174"/>
      <c r="CA1071" s="174"/>
      <c r="CB1071"/>
      <c r="CC1071"/>
      <c r="CD1071"/>
      <c r="CE1071"/>
      <c r="CF1071"/>
      <c r="CG1071"/>
      <c r="CI1071"/>
      <c r="CJ1071"/>
      <c r="CK1071"/>
      <c r="CL1071"/>
      <c r="CM1071"/>
      <c r="CN1071"/>
      <c r="CO1071"/>
      <c r="CQ1071"/>
      <c r="CR1071"/>
      <c r="CS1071"/>
      <c r="CT1071"/>
      <c r="CU1071"/>
      <c r="CV1071"/>
      <c r="CW1071"/>
      <c r="CY1071"/>
      <c r="CZ1071"/>
      <c r="DA1071"/>
      <c r="DB1071"/>
      <c r="DC1071"/>
      <c r="DD1071"/>
      <c r="DF1071"/>
      <c r="DG1071"/>
      <c r="DH1071"/>
      <c r="DI1071"/>
      <c r="DJ1071"/>
      <c r="DK1071"/>
      <c r="DL1071"/>
      <c r="EC1071"/>
      <c r="ED1071"/>
      <c r="EE1071"/>
      <c r="EF1071"/>
      <c r="EG1071"/>
      <c r="EH1071"/>
      <c r="EI1071"/>
    </row>
    <row r="1072" spans="11:139" ht="15" x14ac:dyDescent="0.25">
      <c r="K1072" s="174"/>
      <c r="L1072" s="174"/>
      <c r="M1072" s="174"/>
      <c r="N1072" s="174"/>
      <c r="P1072" s="174"/>
      <c r="Q1072" s="174"/>
      <c r="R1072" s="174"/>
      <c r="T1072" s="174"/>
      <c r="U1072" s="174"/>
      <c r="V1072"/>
      <c r="W1072"/>
      <c r="X1072"/>
      <c r="Y1072"/>
      <c r="Z1072"/>
      <c r="AA1072"/>
      <c r="AB1072" s="174"/>
      <c r="AC1072" s="174"/>
      <c r="AD1072" s="174"/>
      <c r="AE1072" s="174"/>
      <c r="AF1072" s="174"/>
      <c r="AG1072" s="174"/>
      <c r="AH1072" s="174"/>
      <c r="AJ1072"/>
      <c r="AK1072"/>
      <c r="AL1072"/>
      <c r="AM1072"/>
      <c r="AN1072"/>
      <c r="AO1072"/>
      <c r="AP1072" s="174"/>
      <c r="AR1072" s="174"/>
      <c r="AS1072" s="174"/>
      <c r="AT1072" s="174"/>
      <c r="AV1072" s="174"/>
      <c r="AW1072" s="174"/>
      <c r="AX1072" s="174"/>
      <c r="AZ1072" s="174"/>
      <c r="BA1072" s="174"/>
      <c r="BB1072" s="174"/>
      <c r="BD1072" s="174"/>
      <c r="BE1072" s="174"/>
      <c r="BF1072" s="174"/>
      <c r="BG1072" s="174"/>
      <c r="BH1072" s="174"/>
      <c r="BI1072" s="174"/>
      <c r="BJ1072" s="174"/>
      <c r="BK1072" s="174"/>
      <c r="BL1072" s="237" t="s">
        <v>594</v>
      </c>
      <c r="BM1072" s="237" t="s">
        <v>406</v>
      </c>
      <c r="BN1072" s="237" t="s">
        <v>104</v>
      </c>
      <c r="BO1072" s="237" t="s">
        <v>588</v>
      </c>
      <c r="BP1072" s="238">
        <v>43154</v>
      </c>
      <c r="BQ1072" s="241">
        <v>0.41666666666666669</v>
      </c>
      <c r="BR1072" s="239">
        <v>12</v>
      </c>
      <c r="BS1072" s="174"/>
      <c r="BT1072" s="174"/>
      <c r="BU1072" s="174"/>
      <c r="BV1072" s="174"/>
      <c r="BW1072" s="174"/>
      <c r="BX1072" s="174"/>
      <c r="BY1072" s="174"/>
      <c r="BZ1072" s="174"/>
      <c r="CA1072" s="174"/>
      <c r="CB1072"/>
      <c r="CC1072"/>
      <c r="CD1072"/>
      <c r="CE1072"/>
      <c r="CF1072"/>
      <c r="CG1072"/>
      <c r="CI1072"/>
      <c r="CJ1072"/>
      <c r="CK1072"/>
      <c r="CL1072"/>
      <c r="CM1072"/>
      <c r="CN1072"/>
      <c r="CO1072"/>
      <c r="CQ1072"/>
      <c r="CR1072"/>
      <c r="CS1072"/>
      <c r="CT1072"/>
      <c r="CU1072"/>
      <c r="CV1072"/>
      <c r="CW1072"/>
      <c r="CY1072"/>
      <c r="CZ1072"/>
      <c r="DA1072"/>
      <c r="DB1072"/>
      <c r="DC1072"/>
      <c r="DD1072"/>
      <c r="DF1072"/>
      <c r="DG1072"/>
      <c r="DH1072"/>
      <c r="DI1072"/>
      <c r="DJ1072"/>
      <c r="DK1072"/>
      <c r="DL1072"/>
      <c r="EC1072"/>
      <c r="ED1072"/>
      <c r="EE1072"/>
      <c r="EF1072"/>
      <c r="EG1072"/>
      <c r="EH1072"/>
      <c r="EI1072"/>
    </row>
    <row r="1073" spans="11:139" ht="15" x14ac:dyDescent="0.25">
      <c r="K1073" s="174"/>
      <c r="L1073" s="174"/>
      <c r="M1073" s="174"/>
      <c r="N1073" s="174"/>
      <c r="P1073" s="174"/>
      <c r="Q1073" s="174"/>
      <c r="R1073" s="174"/>
      <c r="T1073" s="174"/>
      <c r="U1073" s="174"/>
      <c r="V1073"/>
      <c r="W1073"/>
      <c r="X1073"/>
      <c r="Y1073"/>
      <c r="Z1073"/>
      <c r="AA1073"/>
      <c r="AB1073" s="174"/>
      <c r="AC1073" s="174"/>
      <c r="AD1073" s="174"/>
      <c r="AE1073" s="174"/>
      <c r="AF1073" s="174"/>
      <c r="AG1073" s="174"/>
      <c r="AH1073" s="174"/>
      <c r="AJ1073"/>
      <c r="AK1073"/>
      <c r="AL1073"/>
      <c r="AM1073"/>
      <c r="AN1073"/>
      <c r="AO1073"/>
      <c r="AP1073" s="174"/>
      <c r="AR1073" s="174"/>
      <c r="AS1073" s="174"/>
      <c r="AT1073" s="174"/>
      <c r="AV1073" s="174"/>
      <c r="AW1073" s="174"/>
      <c r="AX1073" s="174"/>
      <c r="AZ1073" s="174"/>
      <c r="BA1073" s="174"/>
      <c r="BB1073" s="174"/>
      <c r="BD1073" s="174"/>
      <c r="BE1073" s="174"/>
      <c r="BF1073" s="174"/>
      <c r="BG1073" s="174"/>
      <c r="BH1073" s="174"/>
      <c r="BI1073" s="174"/>
      <c r="BJ1073" s="174"/>
      <c r="BK1073" s="174"/>
      <c r="BL1073" s="237" t="s">
        <v>496</v>
      </c>
      <c r="BM1073" s="237" t="s">
        <v>400</v>
      </c>
      <c r="BN1073" s="237" t="s">
        <v>104</v>
      </c>
      <c r="BO1073" s="237" t="s">
        <v>197</v>
      </c>
      <c r="BP1073" s="238">
        <v>43125</v>
      </c>
      <c r="BQ1073" s="241">
        <v>0.41666666666666669</v>
      </c>
      <c r="BR1073" s="239">
        <v>12</v>
      </c>
      <c r="BS1073" s="174"/>
      <c r="BT1073" s="174"/>
      <c r="BU1073" s="174"/>
      <c r="BV1073" s="174"/>
      <c r="BW1073" s="174"/>
      <c r="BX1073" s="174"/>
      <c r="BY1073" s="174"/>
      <c r="BZ1073" s="174"/>
      <c r="CA1073" s="174"/>
      <c r="CB1073"/>
      <c r="CC1073"/>
      <c r="CD1073"/>
      <c r="CE1073"/>
      <c r="CF1073"/>
      <c r="CG1073"/>
      <c r="CI1073"/>
      <c r="CJ1073"/>
      <c r="CK1073"/>
      <c r="CL1073"/>
      <c r="CM1073"/>
      <c r="CN1073"/>
      <c r="CO1073"/>
      <c r="CQ1073"/>
      <c r="CR1073"/>
      <c r="CS1073"/>
      <c r="CT1073"/>
      <c r="CU1073"/>
      <c r="CV1073"/>
      <c r="CW1073"/>
      <c r="CY1073"/>
      <c r="CZ1073"/>
      <c r="DA1073"/>
      <c r="DB1073"/>
      <c r="DC1073"/>
      <c r="DD1073"/>
      <c r="DF1073"/>
      <c r="DG1073"/>
      <c r="DH1073"/>
      <c r="DI1073"/>
      <c r="DJ1073"/>
      <c r="DK1073"/>
      <c r="DL1073"/>
      <c r="EC1073"/>
      <c r="ED1073"/>
      <c r="EE1073"/>
      <c r="EF1073"/>
      <c r="EG1073"/>
      <c r="EH1073"/>
      <c r="EI1073"/>
    </row>
    <row r="1074" spans="11:139" ht="15" x14ac:dyDescent="0.25">
      <c r="K1074" s="174"/>
      <c r="L1074" s="174"/>
      <c r="M1074" s="174"/>
      <c r="N1074" s="174"/>
      <c r="P1074" s="174"/>
      <c r="Q1074" s="174"/>
      <c r="R1074" s="174"/>
      <c r="T1074" s="174"/>
      <c r="U1074" s="174"/>
      <c r="V1074"/>
      <c r="W1074"/>
      <c r="X1074"/>
      <c r="Y1074"/>
      <c r="Z1074"/>
      <c r="AA1074"/>
      <c r="AB1074" s="174"/>
      <c r="AC1074" s="174"/>
      <c r="AD1074" s="174"/>
      <c r="AE1074" s="174"/>
      <c r="AF1074" s="174"/>
      <c r="AG1074" s="174"/>
      <c r="AH1074" s="174"/>
      <c r="AJ1074"/>
      <c r="AK1074"/>
      <c r="AL1074"/>
      <c r="AM1074"/>
      <c r="AN1074"/>
      <c r="AO1074"/>
      <c r="AP1074" s="174"/>
      <c r="AR1074" s="174"/>
      <c r="AS1074" s="174"/>
      <c r="AT1074" s="174"/>
      <c r="AV1074" s="174"/>
      <c r="AW1074" s="174"/>
      <c r="AX1074" s="174"/>
      <c r="AZ1074" s="174"/>
      <c r="BA1074" s="174"/>
      <c r="BB1074" s="174"/>
      <c r="BD1074" s="174"/>
      <c r="BE1074" s="174"/>
      <c r="BF1074" s="174"/>
      <c r="BG1074" s="174"/>
      <c r="BH1074" s="174"/>
      <c r="BI1074" s="174"/>
      <c r="BJ1074" s="174"/>
      <c r="BK1074" s="174"/>
      <c r="BL1074" s="237" t="s">
        <v>488</v>
      </c>
      <c r="BM1074" s="237" t="s">
        <v>406</v>
      </c>
      <c r="BN1074" s="237" t="s">
        <v>104</v>
      </c>
      <c r="BO1074" s="237" t="s">
        <v>199</v>
      </c>
      <c r="BP1074" s="238">
        <v>43120</v>
      </c>
      <c r="BQ1074" s="241">
        <v>0.41176470588235292</v>
      </c>
      <c r="BR1074" s="239">
        <v>17</v>
      </c>
      <c r="BS1074" s="174"/>
      <c r="BT1074" s="174"/>
      <c r="BU1074" s="174"/>
      <c r="BV1074" s="174"/>
      <c r="BW1074" s="174"/>
      <c r="BX1074" s="174"/>
      <c r="BY1074" s="174"/>
      <c r="BZ1074" s="174"/>
      <c r="CA1074" s="174"/>
      <c r="CB1074"/>
      <c r="CC1074"/>
      <c r="CD1074"/>
      <c r="CE1074"/>
      <c r="CF1074"/>
      <c r="CG1074"/>
      <c r="CI1074"/>
      <c r="CJ1074"/>
      <c r="CK1074"/>
      <c r="CL1074"/>
      <c r="CM1074"/>
      <c r="CN1074"/>
      <c r="CO1074"/>
      <c r="CQ1074"/>
      <c r="CR1074"/>
      <c r="CS1074"/>
      <c r="CT1074"/>
      <c r="CU1074"/>
      <c r="CV1074"/>
      <c r="CW1074"/>
      <c r="CY1074"/>
      <c r="CZ1074"/>
      <c r="DA1074"/>
      <c r="DB1074"/>
      <c r="DC1074"/>
      <c r="DD1074"/>
      <c r="DF1074"/>
      <c r="DG1074"/>
      <c r="DH1074"/>
      <c r="DI1074"/>
      <c r="DJ1074"/>
      <c r="DK1074"/>
      <c r="DL1074"/>
      <c r="EC1074"/>
      <c r="ED1074"/>
      <c r="EE1074"/>
      <c r="EF1074"/>
      <c r="EG1074"/>
      <c r="EH1074"/>
      <c r="EI1074"/>
    </row>
    <row r="1075" spans="11:139" ht="15" x14ac:dyDescent="0.25">
      <c r="K1075" s="174"/>
      <c r="L1075" s="174"/>
      <c r="M1075" s="174"/>
      <c r="N1075" s="174"/>
      <c r="P1075" s="174"/>
      <c r="Q1075" s="174"/>
      <c r="R1075" s="174"/>
      <c r="T1075" s="174"/>
      <c r="U1075" s="174"/>
      <c r="V1075"/>
      <c r="W1075"/>
      <c r="X1075"/>
      <c r="Y1075"/>
      <c r="Z1075"/>
      <c r="AA1075"/>
      <c r="AB1075" s="174"/>
      <c r="AC1075" s="174"/>
      <c r="AD1075" s="174"/>
      <c r="AE1075" s="174"/>
      <c r="AF1075" s="174"/>
      <c r="AG1075" s="174"/>
      <c r="AH1075" s="174"/>
      <c r="AJ1075"/>
      <c r="AK1075"/>
      <c r="AL1075"/>
      <c r="AM1075"/>
      <c r="AN1075"/>
      <c r="AO1075"/>
      <c r="AP1075" s="174"/>
      <c r="AR1075" s="174"/>
      <c r="AS1075" s="174"/>
      <c r="AT1075" s="174"/>
      <c r="AV1075" s="174"/>
      <c r="AW1075" s="174"/>
      <c r="AX1075" s="174"/>
      <c r="AZ1075" s="174"/>
      <c r="BA1075" s="174"/>
      <c r="BB1075" s="174"/>
      <c r="BD1075" s="174"/>
      <c r="BE1075" s="174"/>
      <c r="BF1075" s="174"/>
      <c r="BG1075" s="174"/>
      <c r="BH1075" s="174"/>
      <c r="BI1075" s="174"/>
      <c r="BJ1075" s="174"/>
      <c r="BK1075" s="174"/>
      <c r="BL1075" s="237" t="s">
        <v>501</v>
      </c>
      <c r="BM1075" s="237" t="s">
        <v>400</v>
      </c>
      <c r="BN1075" s="237" t="s">
        <v>104</v>
      </c>
      <c r="BO1075" s="237" t="s">
        <v>186</v>
      </c>
      <c r="BP1075" s="238">
        <v>43127</v>
      </c>
      <c r="BQ1075" s="241">
        <v>0.40909090909090912</v>
      </c>
      <c r="BR1075" s="239">
        <v>22</v>
      </c>
      <c r="BS1075" s="174"/>
      <c r="BT1075" s="174"/>
      <c r="BU1075" s="174"/>
      <c r="BV1075" s="174"/>
      <c r="BW1075" s="174"/>
      <c r="BX1075" s="174"/>
      <c r="BY1075" s="174"/>
      <c r="BZ1075" s="174"/>
      <c r="CA1075" s="174"/>
      <c r="CB1075"/>
      <c r="CC1075"/>
      <c r="CD1075"/>
      <c r="CE1075"/>
      <c r="CF1075"/>
      <c r="CG1075"/>
      <c r="CI1075"/>
      <c r="CJ1075"/>
      <c r="CK1075"/>
      <c r="CL1075"/>
      <c r="CM1075"/>
      <c r="CN1075"/>
      <c r="CO1075"/>
      <c r="CQ1075"/>
      <c r="CR1075"/>
      <c r="CS1075"/>
      <c r="CT1075"/>
      <c r="CU1075"/>
      <c r="CV1075"/>
      <c r="CW1075"/>
      <c r="CY1075"/>
      <c r="CZ1075"/>
      <c r="DA1075"/>
      <c r="DB1075"/>
      <c r="DC1075"/>
      <c r="DD1075"/>
      <c r="DF1075"/>
      <c r="DG1075"/>
      <c r="DH1075"/>
      <c r="DI1075"/>
      <c r="DJ1075"/>
      <c r="DK1075"/>
      <c r="DL1075"/>
      <c r="EC1075"/>
      <c r="ED1075"/>
      <c r="EE1075"/>
      <c r="EF1075"/>
      <c r="EG1075"/>
      <c r="EH1075"/>
      <c r="EI1075"/>
    </row>
    <row r="1076" spans="11:139" ht="15" x14ac:dyDescent="0.25">
      <c r="K1076" s="174"/>
      <c r="L1076" s="174"/>
      <c r="M1076" s="174"/>
      <c r="N1076" s="174"/>
      <c r="P1076" s="174"/>
      <c r="Q1076" s="174"/>
      <c r="R1076" s="174"/>
      <c r="T1076" s="174"/>
      <c r="U1076" s="174"/>
      <c r="V1076"/>
      <c r="W1076"/>
      <c r="X1076"/>
      <c r="Y1076"/>
      <c r="Z1076"/>
      <c r="AA1076"/>
      <c r="AB1076" s="174"/>
      <c r="AC1076" s="174"/>
      <c r="AD1076" s="174"/>
      <c r="AE1076" s="174"/>
      <c r="AF1076" s="174"/>
      <c r="AG1076" s="174"/>
      <c r="AH1076" s="174"/>
      <c r="AJ1076"/>
      <c r="AK1076"/>
      <c r="AL1076"/>
      <c r="AM1076"/>
      <c r="AN1076"/>
      <c r="AO1076"/>
      <c r="AP1076" s="174"/>
      <c r="AR1076" s="174"/>
      <c r="AS1076" s="174"/>
      <c r="AT1076" s="174"/>
      <c r="AV1076" s="174"/>
      <c r="AW1076" s="174"/>
      <c r="AX1076" s="174"/>
      <c r="AZ1076" s="174"/>
      <c r="BA1076" s="174"/>
      <c r="BB1076" s="174"/>
      <c r="BD1076" s="174"/>
      <c r="BE1076" s="174"/>
      <c r="BF1076" s="174"/>
      <c r="BG1076" s="174"/>
      <c r="BH1076" s="174"/>
      <c r="BI1076" s="174"/>
      <c r="BJ1076" s="174"/>
      <c r="BK1076" s="174"/>
      <c r="BL1076" s="237" t="s">
        <v>552</v>
      </c>
      <c r="BM1076" s="237" t="s">
        <v>409</v>
      </c>
      <c r="BN1076" s="237" t="s">
        <v>104</v>
      </c>
      <c r="BO1076" s="237" t="s">
        <v>186</v>
      </c>
      <c r="BP1076" s="238">
        <v>43147</v>
      </c>
      <c r="BQ1076" s="241">
        <v>0.4</v>
      </c>
      <c r="BR1076" s="239">
        <v>5</v>
      </c>
      <c r="BS1076" s="174"/>
      <c r="BT1076" s="174"/>
      <c r="BU1076" s="174"/>
      <c r="BV1076" s="174"/>
      <c r="BW1076" s="174"/>
      <c r="BX1076" s="174"/>
      <c r="BY1076" s="174"/>
      <c r="BZ1076" s="174"/>
      <c r="CA1076" s="174"/>
      <c r="CB1076"/>
      <c r="CC1076"/>
      <c r="CD1076"/>
      <c r="CE1076"/>
      <c r="CF1076"/>
      <c r="CG1076"/>
      <c r="CI1076"/>
      <c r="CJ1076"/>
      <c r="CK1076"/>
      <c r="CL1076"/>
      <c r="CM1076"/>
      <c r="CN1076"/>
      <c r="CO1076"/>
      <c r="CQ1076"/>
      <c r="CR1076"/>
      <c r="CS1076"/>
      <c r="CT1076"/>
      <c r="CU1076"/>
      <c r="CV1076"/>
      <c r="CW1076"/>
      <c r="CY1076"/>
      <c r="CZ1076"/>
      <c r="DA1076"/>
      <c r="DB1076"/>
      <c r="DC1076"/>
      <c r="DD1076"/>
      <c r="DF1076"/>
      <c r="DG1076"/>
      <c r="DH1076"/>
      <c r="DI1076"/>
      <c r="DJ1076"/>
      <c r="DK1076"/>
      <c r="DL1076"/>
      <c r="EC1076"/>
      <c r="ED1076"/>
      <c r="EE1076"/>
      <c r="EF1076"/>
      <c r="EG1076"/>
      <c r="EH1076"/>
      <c r="EI1076"/>
    </row>
    <row r="1077" spans="11:139" ht="15" x14ac:dyDescent="0.25">
      <c r="K1077" s="174"/>
      <c r="L1077" s="174"/>
      <c r="M1077" s="174"/>
      <c r="N1077" s="174"/>
      <c r="P1077" s="174"/>
      <c r="Q1077" s="174"/>
      <c r="R1077" s="174"/>
      <c r="T1077" s="174"/>
      <c r="U1077" s="174"/>
      <c r="V1077"/>
      <c r="W1077"/>
      <c r="X1077"/>
      <c r="Y1077"/>
      <c r="Z1077"/>
      <c r="AA1077"/>
      <c r="AB1077" s="174"/>
      <c r="AC1077" s="174"/>
      <c r="AD1077" s="174"/>
      <c r="AE1077" s="174"/>
      <c r="AF1077" s="174"/>
      <c r="AG1077" s="174"/>
      <c r="AH1077" s="174"/>
      <c r="AJ1077"/>
      <c r="AK1077"/>
      <c r="AL1077"/>
      <c r="AM1077"/>
      <c r="AN1077"/>
      <c r="AO1077"/>
      <c r="AP1077" s="174"/>
      <c r="AR1077" s="174"/>
      <c r="AS1077" s="174"/>
      <c r="AT1077" s="174"/>
      <c r="AV1077" s="174"/>
      <c r="AW1077" s="174"/>
      <c r="AX1077" s="174"/>
      <c r="AZ1077" s="174"/>
      <c r="BA1077" s="174"/>
      <c r="BB1077" s="174"/>
      <c r="BD1077" s="174"/>
      <c r="BE1077" s="174"/>
      <c r="BF1077" s="174"/>
      <c r="BG1077" s="174"/>
      <c r="BH1077" s="174"/>
      <c r="BI1077" s="174"/>
      <c r="BJ1077" s="174"/>
      <c r="BK1077" s="174"/>
      <c r="BL1077" s="237" t="s">
        <v>486</v>
      </c>
      <c r="BM1077" s="237" t="s">
        <v>406</v>
      </c>
      <c r="BN1077" s="237" t="s">
        <v>104</v>
      </c>
      <c r="BO1077" s="237" t="s">
        <v>192</v>
      </c>
      <c r="BP1077" s="238">
        <v>43118</v>
      </c>
      <c r="BQ1077" s="241">
        <v>0.4</v>
      </c>
      <c r="BR1077" s="239">
        <v>10</v>
      </c>
      <c r="BS1077" s="174"/>
      <c r="BT1077" s="174"/>
      <c r="BU1077" s="174"/>
      <c r="BV1077" s="174"/>
      <c r="BW1077" s="174"/>
      <c r="BX1077" s="174"/>
      <c r="BY1077" s="174"/>
      <c r="BZ1077" s="174"/>
      <c r="CA1077" s="174"/>
      <c r="CB1077"/>
      <c r="CC1077"/>
      <c r="CD1077"/>
      <c r="CE1077"/>
      <c r="CF1077"/>
      <c r="CG1077"/>
      <c r="CI1077"/>
      <c r="CJ1077"/>
      <c r="CK1077"/>
      <c r="CL1077"/>
      <c r="CM1077"/>
      <c r="CN1077"/>
      <c r="CO1077"/>
      <c r="CQ1077"/>
      <c r="CR1077"/>
      <c r="CS1077"/>
      <c r="CT1077"/>
      <c r="CU1077"/>
      <c r="CV1077"/>
      <c r="CW1077"/>
      <c r="CY1077"/>
      <c r="CZ1077"/>
      <c r="DA1077"/>
      <c r="DB1077"/>
      <c r="DC1077"/>
      <c r="DD1077"/>
      <c r="DF1077"/>
      <c r="DG1077"/>
      <c r="DH1077"/>
      <c r="DI1077"/>
      <c r="DJ1077"/>
      <c r="DK1077"/>
      <c r="DL1077"/>
      <c r="EC1077"/>
      <c r="ED1077"/>
      <c r="EE1077"/>
      <c r="EF1077"/>
      <c r="EG1077"/>
      <c r="EH1077"/>
      <c r="EI1077"/>
    </row>
    <row r="1078" spans="11:139" ht="15" x14ac:dyDescent="0.25">
      <c r="K1078" s="174"/>
      <c r="L1078" s="174"/>
      <c r="M1078" s="174"/>
      <c r="N1078" s="174"/>
      <c r="P1078" s="174"/>
      <c r="Q1078" s="174"/>
      <c r="R1078" s="174"/>
      <c r="T1078" s="174"/>
      <c r="U1078" s="174"/>
      <c r="V1078"/>
      <c r="W1078"/>
      <c r="X1078"/>
      <c r="Y1078"/>
      <c r="Z1078"/>
      <c r="AA1078"/>
      <c r="AB1078" s="174"/>
      <c r="AC1078" s="174"/>
      <c r="AD1078" s="174"/>
      <c r="AE1078" s="174"/>
      <c r="AF1078" s="174"/>
      <c r="AG1078" s="174"/>
      <c r="AH1078" s="174"/>
      <c r="AJ1078"/>
      <c r="AK1078"/>
      <c r="AL1078"/>
      <c r="AM1078"/>
      <c r="AN1078"/>
      <c r="AO1078"/>
      <c r="AP1078" s="174"/>
      <c r="AR1078" s="174"/>
      <c r="AS1078" s="174"/>
      <c r="AT1078" s="174"/>
      <c r="AV1078" s="174"/>
      <c r="AW1078" s="174"/>
      <c r="AX1078" s="174"/>
      <c r="AZ1078" s="174"/>
      <c r="BA1078" s="174"/>
      <c r="BB1078" s="174"/>
      <c r="BD1078" s="174"/>
      <c r="BE1078" s="174"/>
      <c r="BF1078" s="174"/>
      <c r="BG1078" s="174"/>
      <c r="BH1078" s="174"/>
      <c r="BI1078" s="174"/>
      <c r="BJ1078" s="174"/>
      <c r="BK1078" s="174"/>
      <c r="BL1078" s="237" t="s">
        <v>437</v>
      </c>
      <c r="BM1078" s="237" t="s">
        <v>406</v>
      </c>
      <c r="BN1078" s="237" t="s">
        <v>104</v>
      </c>
      <c r="BO1078" s="237" t="s">
        <v>92</v>
      </c>
      <c r="BP1078" s="238">
        <v>43085</v>
      </c>
      <c r="BQ1078" s="241">
        <v>0.4</v>
      </c>
      <c r="BR1078" s="239">
        <v>5</v>
      </c>
      <c r="BS1078" s="174"/>
      <c r="BT1078" s="174"/>
      <c r="BU1078" s="174"/>
      <c r="BV1078" s="174"/>
      <c r="BW1078" s="174"/>
      <c r="BX1078" s="174"/>
      <c r="BY1078" s="174"/>
      <c r="BZ1078" s="174"/>
      <c r="CA1078" s="174"/>
      <c r="CB1078"/>
      <c r="CC1078"/>
      <c r="CD1078"/>
      <c r="CE1078"/>
      <c r="CF1078"/>
      <c r="CG1078"/>
      <c r="CI1078"/>
      <c r="CJ1078"/>
      <c r="CK1078"/>
      <c r="CL1078"/>
      <c r="CM1078"/>
      <c r="CN1078"/>
      <c r="CO1078"/>
      <c r="CQ1078"/>
      <c r="CR1078"/>
      <c r="CS1078"/>
      <c r="CT1078"/>
      <c r="CU1078"/>
      <c r="CV1078"/>
      <c r="CW1078"/>
      <c r="CY1078"/>
      <c r="CZ1078"/>
      <c r="DA1078"/>
      <c r="DB1078"/>
      <c r="DC1078"/>
      <c r="DD1078"/>
      <c r="DF1078"/>
      <c r="DG1078"/>
      <c r="DH1078"/>
      <c r="DI1078"/>
      <c r="DJ1078"/>
      <c r="DK1078"/>
      <c r="DL1078"/>
      <c r="EC1078"/>
      <c r="ED1078"/>
      <c r="EE1078"/>
      <c r="EF1078"/>
      <c r="EG1078"/>
      <c r="EH1078"/>
      <c r="EI1078"/>
    </row>
    <row r="1079" spans="11:139" ht="15" x14ac:dyDescent="0.25">
      <c r="K1079" s="174"/>
      <c r="L1079" s="174"/>
      <c r="M1079" s="174"/>
      <c r="N1079" s="174"/>
      <c r="P1079" s="174"/>
      <c r="Q1079" s="174"/>
      <c r="R1079" s="174"/>
      <c r="T1079" s="174"/>
      <c r="U1079" s="174"/>
      <c r="V1079"/>
      <c r="W1079"/>
      <c r="X1079"/>
      <c r="Y1079"/>
      <c r="Z1079"/>
      <c r="AA1079"/>
      <c r="AB1079" s="174"/>
      <c r="AC1079" s="174"/>
      <c r="AD1079" s="174"/>
      <c r="AE1079" s="174"/>
      <c r="AF1079" s="174"/>
      <c r="AG1079" s="174"/>
      <c r="AH1079" s="174"/>
      <c r="AJ1079"/>
      <c r="AK1079"/>
      <c r="AL1079"/>
      <c r="AM1079"/>
      <c r="AN1079"/>
      <c r="AO1079"/>
      <c r="AP1079" s="174"/>
      <c r="AR1079" s="174"/>
      <c r="AS1079" s="174"/>
      <c r="AT1079" s="174"/>
      <c r="AV1079" s="174"/>
      <c r="AW1079" s="174"/>
      <c r="AX1079" s="174"/>
      <c r="AZ1079" s="174"/>
      <c r="BA1079" s="174"/>
      <c r="BB1079" s="174"/>
      <c r="BD1079" s="174"/>
      <c r="BE1079" s="174"/>
      <c r="BF1079" s="174"/>
      <c r="BG1079" s="174"/>
      <c r="BH1079" s="174"/>
      <c r="BI1079" s="174"/>
      <c r="BJ1079" s="174"/>
      <c r="BK1079" s="174"/>
      <c r="BL1079" s="237" t="s">
        <v>431</v>
      </c>
      <c r="BM1079" s="237" t="s">
        <v>403</v>
      </c>
      <c r="BN1079" s="237" t="s">
        <v>104</v>
      </c>
      <c r="BO1079" s="237" t="s">
        <v>82</v>
      </c>
      <c r="BP1079" s="238">
        <v>43083</v>
      </c>
      <c r="BQ1079" s="241">
        <v>0.375</v>
      </c>
      <c r="BR1079" s="239">
        <v>16</v>
      </c>
      <c r="BS1079" s="174"/>
      <c r="BT1079" s="174"/>
      <c r="BU1079" s="174"/>
      <c r="BV1079" s="174"/>
      <c r="BW1079" s="174"/>
      <c r="BX1079" s="174"/>
      <c r="BY1079" s="174"/>
      <c r="BZ1079" s="174"/>
      <c r="CA1079" s="174"/>
      <c r="CB1079"/>
      <c r="CC1079"/>
      <c r="CD1079"/>
      <c r="CE1079"/>
      <c r="CF1079"/>
      <c r="CG1079"/>
      <c r="CI1079"/>
      <c r="CJ1079"/>
      <c r="CK1079"/>
      <c r="CL1079"/>
      <c r="CM1079"/>
      <c r="CN1079"/>
      <c r="CO1079"/>
      <c r="CQ1079"/>
      <c r="CR1079"/>
      <c r="CS1079"/>
      <c r="CT1079"/>
      <c r="CU1079"/>
      <c r="CV1079"/>
      <c r="CW1079"/>
      <c r="CY1079"/>
      <c r="CZ1079"/>
      <c r="DA1079"/>
      <c r="DB1079"/>
      <c r="DC1079"/>
      <c r="DD1079"/>
      <c r="DF1079"/>
      <c r="DG1079"/>
      <c r="DH1079"/>
      <c r="DI1079"/>
      <c r="DJ1079"/>
      <c r="DK1079"/>
      <c r="DL1079"/>
      <c r="EC1079"/>
      <c r="ED1079"/>
      <c r="EE1079"/>
      <c r="EF1079"/>
      <c r="EG1079"/>
      <c r="EH1079"/>
      <c r="EI1079"/>
    </row>
    <row r="1080" spans="11:139" ht="15" x14ac:dyDescent="0.25">
      <c r="K1080" s="174"/>
      <c r="L1080" s="174"/>
      <c r="M1080" s="174"/>
      <c r="N1080" s="174"/>
      <c r="P1080" s="174"/>
      <c r="Q1080" s="174"/>
      <c r="R1080" s="174"/>
      <c r="T1080" s="174"/>
      <c r="U1080" s="174"/>
      <c r="V1080"/>
      <c r="W1080"/>
      <c r="X1080"/>
      <c r="Y1080"/>
      <c r="Z1080"/>
      <c r="AA1080"/>
      <c r="AB1080" s="174"/>
      <c r="AC1080" s="174"/>
      <c r="AD1080" s="174"/>
      <c r="AE1080" s="174"/>
      <c r="AF1080" s="174"/>
      <c r="AG1080" s="174"/>
      <c r="AH1080" s="174"/>
      <c r="AJ1080"/>
      <c r="AK1080"/>
      <c r="AL1080"/>
      <c r="AM1080"/>
      <c r="AN1080"/>
      <c r="AO1080"/>
      <c r="AP1080" s="174"/>
      <c r="AR1080" s="174"/>
      <c r="AS1080" s="174"/>
      <c r="AT1080" s="174"/>
      <c r="AV1080" s="174"/>
      <c r="AW1080" s="174"/>
      <c r="AX1080" s="174"/>
      <c r="AZ1080" s="174"/>
      <c r="BA1080" s="174"/>
      <c r="BB1080" s="174"/>
      <c r="BD1080" s="174"/>
      <c r="BE1080" s="174"/>
      <c r="BF1080" s="174"/>
      <c r="BG1080" s="174"/>
      <c r="BH1080" s="174"/>
      <c r="BI1080" s="174"/>
      <c r="BJ1080" s="174"/>
      <c r="BK1080" s="174"/>
      <c r="BL1080" s="237" t="s">
        <v>497</v>
      </c>
      <c r="BM1080" s="237" t="s">
        <v>406</v>
      </c>
      <c r="BN1080" s="237" t="s">
        <v>104</v>
      </c>
      <c r="BO1080" s="237" t="s">
        <v>197</v>
      </c>
      <c r="BP1080" s="238">
        <v>43125</v>
      </c>
      <c r="BQ1080" s="241">
        <v>0.375</v>
      </c>
      <c r="BR1080" s="239">
        <v>8</v>
      </c>
      <c r="BS1080" s="174"/>
      <c r="BT1080" s="174"/>
      <c r="BU1080" s="174"/>
      <c r="BV1080" s="174"/>
      <c r="BW1080" s="174"/>
      <c r="BX1080" s="174"/>
      <c r="BY1080" s="174"/>
      <c r="BZ1080" s="174"/>
      <c r="CA1080" s="174"/>
      <c r="CB1080"/>
      <c r="CC1080"/>
      <c r="CD1080"/>
      <c r="CE1080"/>
      <c r="CF1080"/>
      <c r="CG1080"/>
      <c r="CI1080"/>
      <c r="CJ1080"/>
      <c r="CK1080"/>
      <c r="CL1080"/>
      <c r="CM1080"/>
      <c r="CN1080"/>
      <c r="CO1080"/>
      <c r="CQ1080"/>
      <c r="CR1080"/>
      <c r="CS1080"/>
      <c r="CT1080"/>
      <c r="CU1080"/>
      <c r="CV1080"/>
      <c r="CW1080"/>
      <c r="CY1080"/>
      <c r="CZ1080"/>
      <c r="DA1080"/>
      <c r="DB1080"/>
      <c r="DC1080"/>
      <c r="DD1080"/>
      <c r="DF1080"/>
      <c r="DG1080"/>
      <c r="DH1080"/>
      <c r="DI1080"/>
      <c r="DJ1080"/>
      <c r="DK1080"/>
      <c r="DL1080"/>
      <c r="EC1080"/>
      <c r="ED1080"/>
      <c r="EE1080"/>
      <c r="EF1080"/>
      <c r="EG1080"/>
      <c r="EH1080"/>
      <c r="EI1080"/>
    </row>
    <row r="1081" spans="11:139" ht="15" x14ac:dyDescent="0.25">
      <c r="K1081" s="174"/>
      <c r="L1081" s="174"/>
      <c r="M1081" s="174"/>
      <c r="N1081" s="174"/>
      <c r="P1081" s="174"/>
      <c r="Q1081" s="174"/>
      <c r="R1081" s="174"/>
      <c r="T1081" s="174"/>
      <c r="U1081" s="174"/>
      <c r="V1081"/>
      <c r="W1081"/>
      <c r="X1081"/>
      <c r="Y1081"/>
      <c r="Z1081"/>
      <c r="AA1081"/>
      <c r="AB1081" s="174"/>
      <c r="AC1081" s="174"/>
      <c r="AD1081" s="174"/>
      <c r="AE1081" s="174"/>
      <c r="AF1081" s="174"/>
      <c r="AG1081" s="174"/>
      <c r="AH1081" s="174"/>
      <c r="AJ1081"/>
      <c r="AK1081"/>
      <c r="AL1081"/>
      <c r="AM1081"/>
      <c r="AN1081"/>
      <c r="AO1081"/>
      <c r="AP1081" s="174"/>
      <c r="AR1081" s="174"/>
      <c r="AS1081" s="174"/>
      <c r="AT1081" s="174"/>
      <c r="AV1081" s="174"/>
      <c r="AW1081" s="174"/>
      <c r="AX1081" s="174"/>
      <c r="AZ1081" s="174"/>
      <c r="BA1081" s="174"/>
      <c r="BB1081" s="174"/>
      <c r="BD1081" s="174"/>
      <c r="BE1081" s="174"/>
      <c r="BF1081" s="174"/>
      <c r="BG1081" s="174"/>
      <c r="BH1081" s="174"/>
      <c r="BI1081" s="174"/>
      <c r="BJ1081" s="174"/>
      <c r="BK1081" s="174"/>
      <c r="BL1081" s="237" t="s">
        <v>544</v>
      </c>
      <c r="BM1081" s="237" t="s">
        <v>400</v>
      </c>
      <c r="BN1081" s="237" t="s">
        <v>104</v>
      </c>
      <c r="BO1081" s="237" t="s">
        <v>186</v>
      </c>
      <c r="BP1081" s="238">
        <v>43147</v>
      </c>
      <c r="BQ1081" s="241">
        <v>0.36363636363636365</v>
      </c>
      <c r="BR1081" s="239">
        <v>11</v>
      </c>
      <c r="BS1081" s="174"/>
      <c r="BT1081" s="174"/>
      <c r="BU1081" s="174"/>
      <c r="BV1081" s="174"/>
      <c r="BW1081" s="174"/>
      <c r="BX1081" s="174"/>
      <c r="BY1081" s="174"/>
      <c r="BZ1081" s="174"/>
      <c r="CA1081" s="174"/>
      <c r="CB1081"/>
      <c r="CC1081"/>
      <c r="CD1081"/>
      <c r="CE1081"/>
      <c r="CF1081"/>
      <c r="CG1081"/>
      <c r="CI1081"/>
      <c r="CJ1081"/>
      <c r="CK1081"/>
      <c r="CL1081"/>
      <c r="CM1081"/>
      <c r="CN1081"/>
      <c r="CO1081"/>
      <c r="CQ1081"/>
      <c r="CR1081"/>
      <c r="CS1081"/>
      <c r="CT1081"/>
      <c r="CU1081"/>
      <c r="CV1081"/>
      <c r="CW1081"/>
      <c r="CY1081"/>
      <c r="CZ1081"/>
      <c r="DA1081"/>
      <c r="DB1081"/>
      <c r="DC1081"/>
      <c r="DD1081"/>
      <c r="DF1081"/>
      <c r="DG1081"/>
      <c r="DH1081"/>
      <c r="DI1081"/>
      <c r="DJ1081"/>
      <c r="DK1081"/>
      <c r="DL1081"/>
      <c r="EC1081"/>
      <c r="ED1081"/>
      <c r="EE1081"/>
      <c r="EF1081"/>
      <c r="EG1081"/>
      <c r="EH1081"/>
      <c r="EI1081"/>
    </row>
    <row r="1082" spans="11:139" ht="15" x14ac:dyDescent="0.25">
      <c r="K1082" s="174"/>
      <c r="L1082" s="174"/>
      <c r="M1082" s="174"/>
      <c r="N1082" s="174"/>
      <c r="P1082" s="174"/>
      <c r="Q1082" s="174"/>
      <c r="R1082" s="174"/>
      <c r="T1082" s="174"/>
      <c r="U1082" s="174"/>
      <c r="V1082"/>
      <c r="W1082"/>
      <c r="X1082"/>
      <c r="Y1082"/>
      <c r="Z1082"/>
      <c r="AA1082"/>
      <c r="AB1082" s="174"/>
      <c r="AC1082" s="174"/>
      <c r="AD1082" s="174"/>
      <c r="AE1082" s="174"/>
      <c r="AF1082" s="174"/>
      <c r="AG1082" s="174"/>
      <c r="AH1082" s="174"/>
      <c r="AJ1082"/>
      <c r="AK1082"/>
      <c r="AL1082"/>
      <c r="AM1082"/>
      <c r="AN1082"/>
      <c r="AO1082"/>
      <c r="AP1082" s="174"/>
      <c r="AR1082" s="174"/>
      <c r="AS1082" s="174"/>
      <c r="AT1082" s="174"/>
      <c r="AV1082" s="174"/>
      <c r="AW1082" s="174"/>
      <c r="AX1082" s="174"/>
      <c r="AZ1082" s="174"/>
      <c r="BA1082" s="174"/>
      <c r="BB1082" s="174"/>
      <c r="BD1082" s="174"/>
      <c r="BE1082" s="174"/>
      <c r="BF1082" s="174"/>
      <c r="BG1082" s="174"/>
      <c r="BH1082" s="174"/>
      <c r="BI1082" s="174"/>
      <c r="BJ1082" s="174"/>
      <c r="BK1082" s="174"/>
      <c r="BL1082" s="237" t="s">
        <v>411</v>
      </c>
      <c r="BM1082" s="237" t="s">
        <v>400</v>
      </c>
      <c r="BN1082" s="237" t="s">
        <v>104</v>
      </c>
      <c r="BO1082" s="237" t="s">
        <v>52</v>
      </c>
      <c r="BP1082" s="238">
        <v>43077</v>
      </c>
      <c r="BQ1082" s="241">
        <v>0.36363636363636365</v>
      </c>
      <c r="BR1082" s="239">
        <v>11</v>
      </c>
      <c r="BS1082" s="174"/>
      <c r="BT1082" s="174"/>
      <c r="BU1082" s="174"/>
      <c r="BV1082" s="174"/>
      <c r="BW1082" s="174"/>
      <c r="BX1082" s="174"/>
      <c r="BY1082" s="174"/>
      <c r="BZ1082" s="174"/>
      <c r="CA1082" s="174"/>
      <c r="CB1082"/>
      <c r="CC1082"/>
      <c r="CD1082"/>
      <c r="CE1082"/>
      <c r="CF1082"/>
      <c r="CG1082"/>
      <c r="CI1082"/>
      <c r="CJ1082"/>
      <c r="CK1082"/>
      <c r="CL1082"/>
      <c r="CM1082"/>
      <c r="CN1082"/>
      <c r="CO1082"/>
      <c r="CQ1082"/>
      <c r="CR1082"/>
      <c r="CS1082"/>
      <c r="CT1082"/>
      <c r="CU1082"/>
      <c r="CV1082"/>
      <c r="CW1082"/>
      <c r="CY1082"/>
      <c r="CZ1082"/>
      <c r="DA1082"/>
      <c r="DB1082"/>
      <c r="DC1082"/>
      <c r="DD1082"/>
      <c r="DF1082"/>
      <c r="DG1082"/>
      <c r="DH1082"/>
      <c r="DI1082"/>
      <c r="DJ1082"/>
      <c r="DK1082"/>
      <c r="DL1082"/>
      <c r="EC1082"/>
      <c r="ED1082"/>
      <c r="EE1082"/>
      <c r="EF1082"/>
      <c r="EG1082"/>
      <c r="EH1082"/>
      <c r="EI1082"/>
    </row>
    <row r="1083" spans="11:139" ht="15" x14ac:dyDescent="0.25">
      <c r="K1083" s="174"/>
      <c r="L1083" s="174"/>
      <c r="M1083" s="174"/>
      <c r="N1083" s="174"/>
      <c r="P1083" s="174"/>
      <c r="Q1083" s="174"/>
      <c r="R1083" s="174"/>
      <c r="T1083" s="174"/>
      <c r="U1083" s="174"/>
      <c r="V1083"/>
      <c r="W1083"/>
      <c r="X1083"/>
      <c r="Y1083"/>
      <c r="Z1083"/>
      <c r="AA1083"/>
      <c r="AB1083" s="174"/>
      <c r="AC1083" s="174"/>
      <c r="AD1083" s="174"/>
      <c r="AE1083" s="174"/>
      <c r="AF1083" s="174"/>
      <c r="AG1083" s="174"/>
      <c r="AH1083" s="174"/>
      <c r="AJ1083"/>
      <c r="AK1083"/>
      <c r="AL1083"/>
      <c r="AM1083"/>
      <c r="AN1083"/>
      <c r="AO1083"/>
      <c r="AP1083" s="174"/>
      <c r="AR1083" s="174"/>
      <c r="AS1083" s="174"/>
      <c r="AT1083" s="174"/>
      <c r="AV1083" s="174"/>
      <c r="AW1083" s="174"/>
      <c r="AX1083" s="174"/>
      <c r="AZ1083" s="174"/>
      <c r="BA1083" s="174"/>
      <c r="BB1083" s="174"/>
      <c r="BC1083" s="174"/>
      <c r="BD1083" s="174"/>
      <c r="BE1083" s="174"/>
      <c r="BF1083" s="174"/>
      <c r="BG1083" s="174"/>
      <c r="BH1083" s="174"/>
      <c r="BI1083" s="174"/>
      <c r="BJ1083" s="174"/>
      <c r="BK1083" s="174"/>
      <c r="BL1083" s="237" t="s">
        <v>504</v>
      </c>
      <c r="BM1083" s="237" t="s">
        <v>406</v>
      </c>
      <c r="BN1083" s="237" t="s">
        <v>104</v>
      </c>
      <c r="BO1083" s="237" t="s">
        <v>186</v>
      </c>
      <c r="BP1083" s="238">
        <v>43127</v>
      </c>
      <c r="BQ1083" s="241">
        <v>0.36363636363636365</v>
      </c>
      <c r="BR1083" s="239">
        <v>11</v>
      </c>
      <c r="BS1083" s="174"/>
      <c r="BT1083" s="174"/>
      <c r="BU1083" s="174"/>
      <c r="BV1083" s="174"/>
      <c r="BW1083" s="174"/>
      <c r="BX1083" s="174"/>
      <c r="BZ1083" s="174"/>
      <c r="CA1083" s="174"/>
      <c r="CB1083"/>
      <c r="CC1083"/>
      <c r="CD1083"/>
      <c r="CE1083"/>
      <c r="CF1083"/>
      <c r="CG1083"/>
      <c r="CH1083" s="174"/>
      <c r="CI1083"/>
      <c r="CJ1083"/>
      <c r="CK1083"/>
      <c r="CL1083"/>
      <c r="CM1083"/>
      <c r="CN1083"/>
      <c r="CO1083"/>
      <c r="CQ1083"/>
      <c r="CR1083"/>
      <c r="CS1083"/>
      <c r="CT1083"/>
      <c r="CU1083"/>
      <c r="CV1083"/>
      <c r="CW1083"/>
      <c r="CY1083"/>
      <c r="CZ1083"/>
      <c r="DA1083"/>
      <c r="DB1083"/>
      <c r="DC1083"/>
      <c r="DD1083"/>
      <c r="DF1083"/>
      <c r="DG1083"/>
      <c r="DH1083"/>
      <c r="DI1083"/>
      <c r="DJ1083"/>
      <c r="DK1083"/>
      <c r="DL1083"/>
      <c r="EC1083"/>
      <c r="ED1083"/>
      <c r="EE1083"/>
      <c r="EF1083"/>
      <c r="EG1083"/>
      <c r="EH1083"/>
      <c r="EI1083"/>
    </row>
    <row r="1084" spans="11:139" ht="15" x14ac:dyDescent="0.25">
      <c r="K1084" s="174"/>
      <c r="L1084" s="174"/>
      <c r="M1084" s="174"/>
      <c r="N1084" s="174"/>
      <c r="P1084" s="174"/>
      <c r="Q1084" s="174"/>
      <c r="R1084" s="174"/>
      <c r="T1084" s="174"/>
      <c r="U1084" s="174"/>
      <c r="V1084"/>
      <c r="W1084"/>
      <c r="X1084"/>
      <c r="Y1084"/>
      <c r="Z1084"/>
      <c r="AA1084"/>
      <c r="AB1084" s="174"/>
      <c r="AC1084" s="174"/>
      <c r="AD1084" s="174"/>
      <c r="AE1084" s="174"/>
      <c r="AF1084" s="174"/>
      <c r="AG1084" s="174"/>
      <c r="AH1084" s="174"/>
      <c r="AJ1084"/>
      <c r="AK1084"/>
      <c r="AL1084"/>
      <c r="AM1084"/>
      <c r="AN1084"/>
      <c r="AO1084"/>
      <c r="AP1084" s="174"/>
      <c r="AR1084" s="174"/>
      <c r="AS1084" s="174"/>
      <c r="AT1084" s="174"/>
      <c r="AV1084" s="174"/>
      <c r="AW1084" s="174"/>
      <c r="AX1084" s="174"/>
      <c r="AZ1084" s="174"/>
      <c r="BA1084" s="174"/>
      <c r="BB1084" s="174"/>
      <c r="BC1084" s="174"/>
      <c r="BD1084" s="174"/>
      <c r="BE1084" s="174"/>
      <c r="BF1084" s="174"/>
      <c r="BG1084" s="174"/>
      <c r="BH1084" s="174"/>
      <c r="BI1084" s="174"/>
      <c r="BJ1084" s="174"/>
      <c r="BK1084" s="174"/>
      <c r="BL1084" s="237" t="s">
        <v>421</v>
      </c>
      <c r="BM1084" s="237" t="s">
        <v>403</v>
      </c>
      <c r="BN1084" s="237" t="s">
        <v>104</v>
      </c>
      <c r="BO1084" s="237" t="s">
        <v>98</v>
      </c>
      <c r="BP1084" s="238">
        <v>43078</v>
      </c>
      <c r="BQ1084" s="241">
        <v>0.35714285714285715</v>
      </c>
      <c r="BR1084" s="239">
        <v>14</v>
      </c>
      <c r="BS1084" s="174"/>
      <c r="BT1084" s="174"/>
      <c r="BU1084" s="174"/>
      <c r="BV1084" s="174"/>
      <c r="BW1084" s="174"/>
      <c r="BX1084" s="174"/>
      <c r="BZ1084" s="174"/>
      <c r="CA1084" s="174"/>
      <c r="CB1084"/>
      <c r="CC1084"/>
      <c r="CD1084"/>
      <c r="CE1084"/>
      <c r="CF1084"/>
      <c r="CG1084"/>
      <c r="CH1084" s="174"/>
      <c r="CI1084"/>
      <c r="CJ1084"/>
      <c r="CK1084"/>
      <c r="CL1084"/>
      <c r="CM1084"/>
      <c r="CN1084"/>
      <c r="CO1084"/>
      <c r="CQ1084"/>
      <c r="CR1084"/>
      <c r="CS1084"/>
      <c r="CT1084"/>
      <c r="CU1084"/>
      <c r="CV1084"/>
      <c r="CW1084"/>
      <c r="CY1084"/>
      <c r="CZ1084"/>
      <c r="DA1084"/>
      <c r="DB1084"/>
      <c r="DC1084"/>
      <c r="DD1084"/>
      <c r="DF1084"/>
      <c r="DG1084"/>
      <c r="DH1084"/>
      <c r="DI1084"/>
      <c r="DJ1084"/>
      <c r="DK1084"/>
      <c r="DL1084"/>
      <c r="EC1084"/>
      <c r="ED1084"/>
      <c r="EE1084"/>
      <c r="EF1084"/>
      <c r="EG1084"/>
      <c r="EH1084"/>
      <c r="EI1084"/>
    </row>
    <row r="1085" spans="11:139" ht="15" x14ac:dyDescent="0.25">
      <c r="K1085" s="174"/>
      <c r="L1085" s="174"/>
      <c r="M1085" s="174"/>
      <c r="N1085" s="174"/>
      <c r="P1085" s="174"/>
      <c r="Q1085" s="174"/>
      <c r="R1085" s="174"/>
      <c r="T1085" s="174"/>
      <c r="U1085" s="174"/>
      <c r="V1085"/>
      <c r="W1085"/>
      <c r="X1085"/>
      <c r="Y1085"/>
      <c r="Z1085"/>
      <c r="AA1085"/>
      <c r="AB1085" s="174"/>
      <c r="AC1085" s="174"/>
      <c r="AD1085" s="174"/>
      <c r="AE1085" s="174"/>
      <c r="AF1085" s="174"/>
      <c r="AG1085" s="174"/>
      <c r="AH1085" s="174"/>
      <c r="AJ1085"/>
      <c r="AK1085"/>
      <c r="AL1085"/>
      <c r="AM1085"/>
      <c r="AN1085"/>
      <c r="AO1085"/>
      <c r="AP1085" s="174"/>
      <c r="AR1085" s="174"/>
      <c r="AS1085" s="174"/>
      <c r="AT1085" s="174"/>
      <c r="AV1085" s="174"/>
      <c r="AW1085" s="174"/>
      <c r="AX1085" s="174"/>
      <c r="AZ1085" s="174"/>
      <c r="BA1085" s="174"/>
      <c r="BB1085" s="174"/>
      <c r="BC1085" s="174"/>
      <c r="BD1085" s="174"/>
      <c r="BE1085" s="174"/>
      <c r="BF1085" s="174"/>
      <c r="BG1085" s="174"/>
      <c r="BH1085" s="174"/>
      <c r="BI1085" s="174"/>
      <c r="BJ1085" s="174"/>
      <c r="BK1085" s="174"/>
      <c r="BL1085" s="237" t="s">
        <v>526</v>
      </c>
      <c r="BM1085" s="237" t="s">
        <v>406</v>
      </c>
      <c r="BN1085" s="237" t="s">
        <v>104</v>
      </c>
      <c r="BO1085" s="237" t="s">
        <v>197</v>
      </c>
      <c r="BP1085" s="238">
        <v>43137</v>
      </c>
      <c r="BQ1085" s="241">
        <v>0.35714285714285715</v>
      </c>
      <c r="BR1085" s="239">
        <v>14</v>
      </c>
      <c r="BS1085" s="174"/>
      <c r="BT1085" s="174"/>
      <c r="BU1085" s="174"/>
      <c r="BV1085" s="174"/>
      <c r="BW1085" s="174"/>
      <c r="BX1085" s="174"/>
      <c r="BZ1085" s="174"/>
      <c r="CA1085" s="174"/>
      <c r="CB1085"/>
      <c r="CC1085"/>
      <c r="CD1085"/>
      <c r="CE1085"/>
      <c r="CF1085"/>
      <c r="CG1085"/>
      <c r="CH1085" s="174"/>
      <c r="CI1085"/>
      <c r="CJ1085"/>
      <c r="CK1085"/>
      <c r="CL1085"/>
      <c r="CM1085"/>
      <c r="CN1085"/>
      <c r="CO1085"/>
      <c r="CQ1085"/>
      <c r="CR1085"/>
      <c r="CS1085"/>
      <c r="CT1085"/>
      <c r="CU1085"/>
      <c r="CV1085"/>
      <c r="CW1085"/>
      <c r="CY1085"/>
      <c r="CZ1085"/>
      <c r="DA1085"/>
      <c r="DB1085"/>
      <c r="DC1085"/>
      <c r="DD1085"/>
      <c r="DF1085"/>
      <c r="DG1085"/>
      <c r="DH1085"/>
      <c r="DI1085"/>
      <c r="DJ1085"/>
      <c r="DK1085"/>
      <c r="DL1085"/>
      <c r="EC1085"/>
      <c r="ED1085"/>
      <c r="EE1085"/>
      <c r="EF1085"/>
      <c r="EG1085"/>
      <c r="EH1085"/>
      <c r="EI1085"/>
    </row>
    <row r="1086" spans="11:139" ht="15" x14ac:dyDescent="0.25">
      <c r="K1086" s="174"/>
      <c r="L1086" s="174"/>
      <c r="M1086" s="174"/>
      <c r="N1086" s="174"/>
      <c r="P1086" s="174"/>
      <c r="Q1086" s="174"/>
      <c r="R1086" s="174"/>
      <c r="T1086" s="174"/>
      <c r="U1086" s="174"/>
      <c r="V1086"/>
      <c r="W1086"/>
      <c r="X1086"/>
      <c r="Y1086"/>
      <c r="Z1086"/>
      <c r="AA1086"/>
      <c r="AB1086" s="174"/>
      <c r="AC1086" s="174"/>
      <c r="AD1086" s="174"/>
      <c r="AE1086" s="174"/>
      <c r="AF1086" s="174"/>
      <c r="AG1086" s="174"/>
      <c r="AH1086" s="174"/>
      <c r="AJ1086"/>
      <c r="AK1086"/>
      <c r="AL1086"/>
      <c r="AM1086"/>
      <c r="AN1086"/>
      <c r="AO1086"/>
      <c r="AP1086" s="174"/>
      <c r="AR1086" s="174"/>
      <c r="AS1086" s="174"/>
      <c r="AT1086" s="174"/>
      <c r="AV1086" s="174"/>
      <c r="AW1086" s="174"/>
      <c r="AX1086" s="174"/>
      <c r="AZ1086" s="174"/>
      <c r="BA1086" s="174"/>
      <c r="BB1086" s="174"/>
      <c r="BC1086" s="174"/>
      <c r="BD1086" s="174"/>
      <c r="BE1086" s="174"/>
      <c r="BF1086" s="174"/>
      <c r="BG1086" s="174"/>
      <c r="BH1086" s="174"/>
      <c r="BI1086" s="174"/>
      <c r="BJ1086" s="174"/>
      <c r="BK1086" s="174"/>
      <c r="BL1086" s="237" t="s">
        <v>470</v>
      </c>
      <c r="BM1086" s="237" t="s">
        <v>406</v>
      </c>
      <c r="BN1086" s="237" t="s">
        <v>104</v>
      </c>
      <c r="BO1086" s="237" t="s">
        <v>465</v>
      </c>
      <c r="BP1086" s="238">
        <v>43113</v>
      </c>
      <c r="BQ1086" s="241">
        <v>0.35714285714285715</v>
      </c>
      <c r="BR1086" s="239">
        <v>14</v>
      </c>
      <c r="BS1086" s="174"/>
      <c r="BT1086" s="174"/>
      <c r="BU1086" s="174"/>
      <c r="BV1086" s="174"/>
      <c r="BW1086" s="174"/>
      <c r="BX1086" s="174"/>
      <c r="BZ1086" s="174"/>
      <c r="CA1086" s="174"/>
      <c r="CB1086"/>
      <c r="CC1086"/>
      <c r="CD1086"/>
      <c r="CE1086"/>
      <c r="CF1086"/>
      <c r="CG1086"/>
      <c r="CH1086" s="174"/>
      <c r="CI1086"/>
      <c r="CJ1086"/>
      <c r="CK1086"/>
      <c r="CL1086"/>
      <c r="CM1086"/>
      <c r="CN1086"/>
      <c r="CO1086"/>
      <c r="CQ1086"/>
      <c r="CR1086"/>
      <c r="CS1086"/>
      <c r="CT1086"/>
      <c r="CU1086"/>
      <c r="CV1086"/>
      <c r="CW1086"/>
      <c r="CY1086"/>
      <c r="CZ1086"/>
      <c r="DA1086"/>
      <c r="DB1086"/>
      <c r="DC1086"/>
      <c r="DD1086"/>
      <c r="DF1086"/>
      <c r="DG1086"/>
      <c r="DH1086"/>
      <c r="DI1086"/>
      <c r="DJ1086"/>
      <c r="DK1086"/>
      <c r="DL1086"/>
      <c r="EC1086"/>
      <c r="ED1086"/>
      <c r="EE1086"/>
      <c r="EF1086"/>
      <c r="EG1086"/>
      <c r="EH1086"/>
      <c r="EI1086"/>
    </row>
    <row r="1087" spans="11:139" ht="15" x14ac:dyDescent="0.25">
      <c r="K1087" s="174"/>
      <c r="L1087" s="174"/>
      <c r="M1087" s="174"/>
      <c r="N1087" s="174"/>
      <c r="P1087" s="174"/>
      <c r="Q1087" s="174"/>
      <c r="R1087" s="174"/>
      <c r="T1087" s="174"/>
      <c r="U1087" s="174"/>
      <c r="V1087"/>
      <c r="W1087"/>
      <c r="X1087"/>
      <c r="Y1087"/>
      <c r="Z1087"/>
      <c r="AA1087"/>
      <c r="AB1087" s="174"/>
      <c r="AC1087" s="174"/>
      <c r="AD1087" s="174"/>
      <c r="AE1087" s="174"/>
      <c r="AF1087" s="174"/>
      <c r="AG1087" s="174"/>
      <c r="AH1087" s="174"/>
      <c r="AJ1087"/>
      <c r="AK1087"/>
      <c r="AL1087"/>
      <c r="AM1087"/>
      <c r="AN1087"/>
      <c r="AO1087"/>
      <c r="AP1087" s="174"/>
      <c r="AR1087" s="174"/>
      <c r="AS1087" s="174"/>
      <c r="AT1087" s="174"/>
      <c r="AV1087" s="174"/>
      <c r="AW1087" s="174"/>
      <c r="AX1087" s="174"/>
      <c r="AZ1087" s="174"/>
      <c r="BA1087" s="174"/>
      <c r="BB1087" s="174"/>
      <c r="BC1087" s="174"/>
      <c r="BD1087" s="174"/>
      <c r="BE1087" s="174"/>
      <c r="BF1087" s="174"/>
      <c r="BG1087" s="174"/>
      <c r="BH1087" s="174"/>
      <c r="BI1087" s="174"/>
      <c r="BJ1087" s="174"/>
      <c r="BK1087" s="174"/>
      <c r="BL1087" s="237" t="s">
        <v>579</v>
      </c>
      <c r="BM1087" s="237" t="s">
        <v>400</v>
      </c>
      <c r="BN1087" s="237" t="s">
        <v>104</v>
      </c>
      <c r="BO1087" s="237" t="s">
        <v>88</v>
      </c>
      <c r="BP1087" s="238">
        <v>43162</v>
      </c>
      <c r="BQ1087" s="241">
        <v>0.35294117647058826</v>
      </c>
      <c r="BR1087" s="239">
        <v>17</v>
      </c>
      <c r="BS1087" s="174"/>
      <c r="BT1087" s="174"/>
      <c r="BU1087" s="174"/>
      <c r="BV1087" s="174"/>
      <c r="BW1087" s="174"/>
      <c r="BX1087" s="174"/>
      <c r="BZ1087" s="174"/>
      <c r="CA1087" s="174"/>
      <c r="CB1087"/>
      <c r="CC1087"/>
      <c r="CD1087"/>
      <c r="CE1087"/>
      <c r="CF1087"/>
      <c r="CG1087"/>
      <c r="CH1087" s="174"/>
      <c r="CI1087"/>
      <c r="CJ1087"/>
      <c r="CK1087"/>
      <c r="CL1087"/>
      <c r="CM1087"/>
      <c r="CN1087"/>
      <c r="CO1087"/>
      <c r="CQ1087"/>
      <c r="CR1087"/>
      <c r="CS1087"/>
      <c r="CT1087"/>
      <c r="CU1087"/>
      <c r="CV1087"/>
      <c r="CW1087"/>
      <c r="CY1087"/>
      <c r="CZ1087"/>
      <c r="DA1087"/>
      <c r="DB1087"/>
      <c r="DC1087"/>
      <c r="DD1087"/>
      <c r="DF1087"/>
      <c r="DG1087"/>
      <c r="DH1087"/>
      <c r="DI1087"/>
      <c r="DJ1087"/>
      <c r="DK1087"/>
      <c r="DL1087"/>
      <c r="EC1087"/>
      <c r="ED1087"/>
      <c r="EE1087"/>
      <c r="EF1087"/>
      <c r="EG1087"/>
      <c r="EH1087"/>
      <c r="EI1087"/>
    </row>
    <row r="1088" spans="11:139" ht="15" x14ac:dyDescent="0.25">
      <c r="K1088" s="174"/>
      <c r="L1088" s="174"/>
      <c r="M1088" s="174"/>
      <c r="N1088" s="174"/>
      <c r="P1088" s="174"/>
      <c r="Q1088" s="174"/>
      <c r="R1088" s="174"/>
      <c r="T1088" s="174"/>
      <c r="U1088" s="174"/>
      <c r="V1088"/>
      <c r="W1088"/>
      <c r="X1088"/>
      <c r="Y1088"/>
      <c r="Z1088"/>
      <c r="AA1088"/>
      <c r="AB1088" s="174"/>
      <c r="AC1088" s="174"/>
      <c r="AD1088" s="174"/>
      <c r="AE1088" s="174"/>
      <c r="AF1088" s="174"/>
      <c r="AG1088" s="174"/>
      <c r="AH1088" s="174"/>
      <c r="AJ1088"/>
      <c r="AK1088"/>
      <c r="AL1088"/>
      <c r="AM1088"/>
      <c r="AN1088"/>
      <c r="AO1088"/>
      <c r="AP1088" s="174"/>
      <c r="AR1088" s="174"/>
      <c r="AS1088" s="174"/>
      <c r="AT1088" s="174"/>
      <c r="AV1088" s="174"/>
      <c r="AW1088" s="174"/>
      <c r="AX1088" s="174"/>
      <c r="AZ1088" s="174"/>
      <c r="BA1088" s="174"/>
      <c r="BB1088" s="174"/>
      <c r="BC1088" s="174"/>
      <c r="BD1088" s="174"/>
      <c r="BE1088" s="174"/>
      <c r="BF1088" s="174"/>
      <c r="BG1088" s="174"/>
      <c r="BH1088" s="174"/>
      <c r="BI1088" s="174"/>
      <c r="BJ1088" s="174"/>
      <c r="BK1088" s="174"/>
      <c r="BL1088" s="237" t="s">
        <v>467</v>
      </c>
      <c r="BM1088" s="237" t="s">
        <v>403</v>
      </c>
      <c r="BN1088" s="237" t="s">
        <v>104</v>
      </c>
      <c r="BO1088" s="237" t="s">
        <v>465</v>
      </c>
      <c r="BP1088" s="238">
        <v>43113</v>
      </c>
      <c r="BQ1088" s="241">
        <v>0.33333333333333331</v>
      </c>
      <c r="BR1088" s="239">
        <v>18</v>
      </c>
      <c r="BS1088" s="174"/>
      <c r="BT1088" s="174"/>
      <c r="BU1088" s="174"/>
      <c r="BV1088" s="174"/>
      <c r="BW1088" s="174"/>
      <c r="BX1088" s="174"/>
      <c r="BZ1088" s="174"/>
      <c r="CA1088" s="174"/>
      <c r="CB1088"/>
      <c r="CC1088"/>
      <c r="CD1088"/>
      <c r="CE1088"/>
      <c r="CF1088"/>
      <c r="CG1088"/>
      <c r="CH1088" s="174"/>
      <c r="CI1088"/>
      <c r="CJ1088"/>
      <c r="CK1088"/>
      <c r="CL1088"/>
      <c r="CM1088"/>
      <c r="CN1088"/>
      <c r="CO1088"/>
      <c r="CQ1088"/>
      <c r="CR1088"/>
      <c r="CS1088"/>
      <c r="CT1088"/>
      <c r="CU1088"/>
      <c r="CV1088"/>
      <c r="CW1088"/>
      <c r="CY1088"/>
      <c r="CZ1088"/>
      <c r="DA1088"/>
      <c r="DB1088"/>
      <c r="DC1088"/>
      <c r="DD1088"/>
      <c r="DF1088"/>
      <c r="DG1088"/>
      <c r="DH1088"/>
      <c r="DI1088"/>
      <c r="DJ1088"/>
      <c r="DK1088"/>
      <c r="DL1088"/>
      <c r="EC1088"/>
      <c r="ED1088"/>
      <c r="EE1088"/>
      <c r="EF1088"/>
      <c r="EG1088"/>
      <c r="EH1088"/>
      <c r="EI1088"/>
    </row>
    <row r="1089" spans="11:139" ht="15" x14ac:dyDescent="0.25">
      <c r="K1089" s="174"/>
      <c r="L1089" s="174"/>
      <c r="M1089" s="174"/>
      <c r="N1089" s="174"/>
      <c r="P1089" s="174"/>
      <c r="Q1089" s="174"/>
      <c r="R1089" s="174"/>
      <c r="T1089" s="174"/>
      <c r="U1089" s="174"/>
      <c r="V1089"/>
      <c r="W1089"/>
      <c r="X1089"/>
      <c r="Y1089"/>
      <c r="Z1089"/>
      <c r="AA1089"/>
      <c r="AB1089" s="174"/>
      <c r="AC1089" s="174"/>
      <c r="AD1089" s="174"/>
      <c r="AE1089" s="174"/>
      <c r="AF1089" s="174"/>
      <c r="AG1089" s="174"/>
      <c r="AH1089" s="174"/>
      <c r="AJ1089"/>
      <c r="AK1089"/>
      <c r="AL1089"/>
      <c r="AM1089"/>
      <c r="AN1089"/>
      <c r="AO1089"/>
      <c r="AP1089" s="174"/>
      <c r="AR1089" s="174"/>
      <c r="AS1089" s="174"/>
      <c r="AT1089" s="174"/>
      <c r="AV1089" s="174"/>
      <c r="AW1089" s="174"/>
      <c r="AX1089" s="174"/>
      <c r="AZ1089" s="174"/>
      <c r="BA1089" s="174"/>
      <c r="BB1089" s="174"/>
      <c r="BC1089" s="174"/>
      <c r="BD1089" s="174"/>
      <c r="BE1089" s="174"/>
      <c r="BF1089" s="174"/>
      <c r="BG1089" s="174"/>
      <c r="BH1089" s="174"/>
      <c r="BI1089" s="174"/>
      <c r="BJ1089" s="174"/>
      <c r="BK1089" s="174"/>
      <c r="BL1089" s="237" t="s">
        <v>560</v>
      </c>
      <c r="BM1089" s="237" t="s">
        <v>406</v>
      </c>
      <c r="BN1089" s="237" t="s">
        <v>104</v>
      </c>
      <c r="BO1089" s="237" t="s">
        <v>186</v>
      </c>
      <c r="BP1089" s="238">
        <v>43155</v>
      </c>
      <c r="BQ1089" s="241">
        <v>0.33333333333333331</v>
      </c>
      <c r="BR1089" s="239">
        <v>6</v>
      </c>
      <c r="BS1089" s="174"/>
      <c r="BT1089" s="174"/>
      <c r="BU1089" s="174"/>
      <c r="BV1089" s="174"/>
      <c r="BW1089" s="174"/>
      <c r="BX1089" s="174"/>
      <c r="BZ1089" s="174"/>
      <c r="CA1089" s="174"/>
      <c r="CB1089"/>
      <c r="CC1089"/>
      <c r="CD1089"/>
      <c r="CE1089"/>
      <c r="CF1089"/>
      <c r="CG1089"/>
      <c r="CH1089" s="174"/>
      <c r="CI1089"/>
      <c r="CJ1089"/>
      <c r="CK1089"/>
      <c r="CL1089"/>
      <c r="CM1089"/>
      <c r="CN1089"/>
      <c r="CO1089"/>
      <c r="CQ1089"/>
      <c r="CR1089"/>
      <c r="CS1089"/>
      <c r="CT1089"/>
      <c r="CU1089"/>
      <c r="CV1089"/>
      <c r="CW1089"/>
      <c r="CY1089"/>
      <c r="CZ1089"/>
      <c r="DA1089"/>
      <c r="DB1089"/>
      <c r="DC1089"/>
      <c r="DD1089"/>
      <c r="DF1089"/>
      <c r="DG1089"/>
      <c r="DH1089"/>
      <c r="DI1089"/>
      <c r="DJ1089"/>
      <c r="DK1089"/>
      <c r="DL1089"/>
      <c r="EC1089"/>
      <c r="ED1089"/>
      <c r="EE1089"/>
      <c r="EF1089"/>
      <c r="EG1089"/>
      <c r="EH1089"/>
      <c r="EI1089"/>
    </row>
    <row r="1090" spans="11:139" ht="15" x14ac:dyDescent="0.25">
      <c r="K1090" s="174"/>
      <c r="L1090" s="174"/>
      <c r="M1090" s="174"/>
      <c r="N1090" s="174"/>
      <c r="P1090" s="174"/>
      <c r="Q1090" s="174"/>
      <c r="R1090" s="174"/>
      <c r="T1090" s="174"/>
      <c r="U1090" s="174"/>
      <c r="V1090"/>
      <c r="W1090"/>
      <c r="X1090"/>
      <c r="Y1090"/>
      <c r="Z1090"/>
      <c r="AA1090"/>
      <c r="AB1090" s="174"/>
      <c r="AC1090" s="174"/>
      <c r="AD1090" s="174"/>
      <c r="AE1090" s="174"/>
      <c r="AF1090" s="174"/>
      <c r="AG1090" s="174"/>
      <c r="AH1090" s="174"/>
      <c r="AJ1090"/>
      <c r="AK1090"/>
      <c r="AL1090"/>
      <c r="AM1090"/>
      <c r="AN1090"/>
      <c r="AO1090"/>
      <c r="AP1090" s="174"/>
      <c r="AR1090" s="174"/>
      <c r="AS1090" s="174"/>
      <c r="AT1090" s="174"/>
      <c r="AV1090" s="174"/>
      <c r="AW1090" s="174"/>
      <c r="AX1090" s="174"/>
      <c r="AZ1090" s="174"/>
      <c r="BA1090" s="174"/>
      <c r="BB1090" s="174"/>
      <c r="BC1090" s="174"/>
      <c r="BD1090" s="174"/>
      <c r="BE1090" s="174"/>
      <c r="BF1090" s="174"/>
      <c r="BG1090" s="174"/>
      <c r="BH1090" s="174"/>
      <c r="BI1090" s="174"/>
      <c r="BJ1090" s="174"/>
      <c r="BK1090" s="174"/>
      <c r="BL1090" s="237" t="s">
        <v>407</v>
      </c>
      <c r="BM1090" s="237" t="s">
        <v>408</v>
      </c>
      <c r="BN1090" s="237" t="s">
        <v>104</v>
      </c>
      <c r="BO1090" s="237" t="s">
        <v>52</v>
      </c>
      <c r="BP1090" s="238">
        <v>43077</v>
      </c>
      <c r="BQ1090" s="241">
        <v>0.33333333333333331</v>
      </c>
      <c r="BR1090" s="239">
        <v>6</v>
      </c>
      <c r="BS1090" s="174"/>
      <c r="BT1090" s="174"/>
      <c r="BU1090" s="174"/>
      <c r="BV1090" s="174"/>
      <c r="BW1090" s="174"/>
      <c r="BX1090" s="174"/>
      <c r="BZ1090" s="174"/>
      <c r="CA1090" s="174"/>
      <c r="CB1090"/>
      <c r="CC1090"/>
      <c r="CD1090"/>
      <c r="CE1090"/>
      <c r="CF1090"/>
      <c r="CG1090"/>
      <c r="CH1090" s="174"/>
      <c r="CI1090"/>
      <c r="CJ1090"/>
      <c r="CK1090"/>
      <c r="CL1090"/>
      <c r="CM1090"/>
      <c r="CN1090"/>
      <c r="CO1090"/>
      <c r="CQ1090"/>
      <c r="CR1090"/>
      <c r="CS1090"/>
      <c r="CT1090"/>
      <c r="CU1090"/>
      <c r="CV1090"/>
      <c r="CW1090"/>
      <c r="CY1090"/>
      <c r="CZ1090"/>
      <c r="DA1090"/>
      <c r="DB1090"/>
      <c r="DC1090"/>
      <c r="DD1090"/>
      <c r="DF1090"/>
      <c r="DG1090"/>
      <c r="DH1090"/>
      <c r="DI1090"/>
      <c r="DJ1090"/>
      <c r="DK1090"/>
      <c r="DL1090"/>
      <c r="EC1090"/>
      <c r="ED1090"/>
      <c r="EE1090"/>
      <c r="EF1090"/>
      <c r="EG1090"/>
      <c r="EH1090"/>
      <c r="EI1090"/>
    </row>
    <row r="1091" spans="11:139" ht="15" x14ac:dyDescent="0.25">
      <c r="K1091" s="174"/>
      <c r="L1091" s="174"/>
      <c r="M1091" s="174"/>
      <c r="N1091" s="174"/>
      <c r="P1091" s="174"/>
      <c r="Q1091" s="174"/>
      <c r="R1091" s="174"/>
      <c r="T1091" s="174"/>
      <c r="U1091" s="174"/>
      <c r="V1091"/>
      <c r="W1091"/>
      <c r="X1091"/>
      <c r="Y1091"/>
      <c r="Z1091"/>
      <c r="AA1091"/>
      <c r="AB1091" s="174"/>
      <c r="AC1091" s="174"/>
      <c r="AD1091" s="174"/>
      <c r="AE1091" s="174"/>
      <c r="AF1091" s="174"/>
      <c r="AG1091" s="174"/>
      <c r="AH1091" s="174"/>
      <c r="AJ1091"/>
      <c r="AK1091"/>
      <c r="AL1091"/>
      <c r="AM1091"/>
      <c r="AN1091"/>
      <c r="AO1091"/>
      <c r="AP1091" s="174"/>
      <c r="AR1091" s="174"/>
      <c r="AS1091" s="174"/>
      <c r="AT1091" s="174"/>
      <c r="AV1091" s="174"/>
      <c r="AW1091" s="174"/>
      <c r="AX1091" s="174"/>
      <c r="AZ1091" s="174"/>
      <c r="BA1091" s="174"/>
      <c r="BB1091" s="174"/>
      <c r="BC1091" s="174"/>
      <c r="BD1091" s="174"/>
      <c r="BE1091" s="174"/>
      <c r="BF1091" s="174"/>
      <c r="BG1091" s="174"/>
      <c r="BH1091" s="174"/>
      <c r="BI1091" s="174"/>
      <c r="BJ1091" s="174"/>
      <c r="BK1091" s="174"/>
      <c r="BL1091" s="237" t="s">
        <v>520</v>
      </c>
      <c r="BM1091" s="237" t="s">
        <v>406</v>
      </c>
      <c r="BN1091" s="237" t="s">
        <v>104</v>
      </c>
      <c r="BO1091" s="237" t="s">
        <v>198</v>
      </c>
      <c r="BP1091" s="238">
        <v>43133</v>
      </c>
      <c r="BQ1091" s="241">
        <v>0.33333333333333331</v>
      </c>
      <c r="BR1091" s="239">
        <v>12</v>
      </c>
      <c r="BS1091" s="174"/>
      <c r="BT1091" s="174"/>
      <c r="BU1091" s="174"/>
      <c r="BV1091" s="174"/>
      <c r="BW1091" s="174"/>
      <c r="BX1091" s="174"/>
      <c r="BZ1091" s="174"/>
      <c r="CA1091" s="174"/>
      <c r="CB1091"/>
      <c r="CC1091"/>
      <c r="CD1091"/>
      <c r="CE1091"/>
      <c r="CF1091"/>
      <c r="CG1091"/>
      <c r="CH1091" s="174"/>
      <c r="CI1091"/>
      <c r="CJ1091"/>
      <c r="CK1091"/>
      <c r="CL1091"/>
      <c r="CM1091"/>
      <c r="CN1091"/>
      <c r="CO1091"/>
      <c r="CQ1091"/>
      <c r="CR1091"/>
      <c r="CS1091"/>
      <c r="CT1091"/>
      <c r="CU1091"/>
      <c r="CV1091"/>
      <c r="CW1091"/>
      <c r="CY1091"/>
      <c r="CZ1091"/>
      <c r="DA1091"/>
      <c r="DB1091"/>
      <c r="DC1091"/>
      <c r="DD1091"/>
      <c r="DF1091"/>
      <c r="DG1091"/>
      <c r="DH1091"/>
      <c r="DI1091"/>
      <c r="DJ1091"/>
      <c r="DK1091"/>
      <c r="DL1091"/>
      <c r="EC1091"/>
      <c r="ED1091"/>
      <c r="EE1091"/>
      <c r="EF1091"/>
      <c r="EG1091"/>
      <c r="EH1091"/>
      <c r="EI1091"/>
    </row>
    <row r="1092" spans="11:139" ht="15" x14ac:dyDescent="0.25">
      <c r="K1092" s="174"/>
      <c r="L1092" s="174"/>
      <c r="M1092" s="174"/>
      <c r="N1092" s="174"/>
      <c r="P1092" s="174"/>
      <c r="Q1092" s="174"/>
      <c r="R1092" s="174"/>
      <c r="T1092" s="174"/>
      <c r="U1092" s="174"/>
      <c r="V1092"/>
      <c r="W1092"/>
      <c r="X1092"/>
      <c r="Y1092"/>
      <c r="Z1092"/>
      <c r="AA1092"/>
      <c r="AB1092" s="174"/>
      <c r="AC1092" s="174"/>
      <c r="AD1092" s="174"/>
      <c r="AE1092" s="174"/>
      <c r="AF1092" s="174"/>
      <c r="AG1092" s="174"/>
      <c r="AH1092" s="174"/>
      <c r="AJ1092"/>
      <c r="AK1092"/>
      <c r="AL1092"/>
      <c r="AM1092"/>
      <c r="AN1092"/>
      <c r="AO1092"/>
      <c r="AP1092" s="174"/>
      <c r="AR1092" s="174"/>
      <c r="AS1092" s="174"/>
      <c r="AT1092" s="174"/>
      <c r="AV1092" s="174"/>
      <c r="AW1092" s="174"/>
      <c r="AX1092" s="174"/>
      <c r="AZ1092" s="174"/>
      <c r="BA1092" s="174"/>
      <c r="BB1092" s="174"/>
      <c r="BC1092" s="174"/>
      <c r="BD1092" s="174"/>
      <c r="BE1092" s="174"/>
      <c r="BF1092" s="174"/>
      <c r="BG1092" s="174"/>
      <c r="BH1092" s="174"/>
      <c r="BI1092" s="174"/>
      <c r="BJ1092" s="174"/>
      <c r="BK1092" s="174"/>
      <c r="BL1092" s="237" t="s">
        <v>463</v>
      </c>
      <c r="BM1092" s="237" t="s">
        <v>401</v>
      </c>
      <c r="BN1092" s="237" t="s">
        <v>104</v>
      </c>
      <c r="BO1092" s="237" t="s">
        <v>455</v>
      </c>
      <c r="BP1092" s="238">
        <v>43111</v>
      </c>
      <c r="BQ1092" s="241">
        <v>0.33333333333333331</v>
      </c>
      <c r="BR1092" s="239">
        <v>6</v>
      </c>
      <c r="BS1092" s="174"/>
      <c r="BT1092" s="174"/>
      <c r="BU1092" s="174"/>
      <c r="BV1092" s="174"/>
      <c r="BW1092" s="174"/>
      <c r="BX1092" s="174"/>
      <c r="BZ1092" s="174"/>
      <c r="CA1092" s="174"/>
      <c r="CB1092"/>
      <c r="CC1092"/>
      <c r="CD1092"/>
      <c r="CE1092"/>
      <c r="CF1092"/>
      <c r="CG1092"/>
      <c r="CH1092" s="174"/>
      <c r="CI1092"/>
      <c r="CJ1092"/>
      <c r="CK1092"/>
      <c r="CL1092"/>
      <c r="CM1092"/>
      <c r="CN1092"/>
      <c r="CO1092"/>
      <c r="CQ1092"/>
      <c r="CR1092"/>
      <c r="CS1092"/>
      <c r="CT1092"/>
      <c r="CU1092"/>
      <c r="CV1092"/>
      <c r="CW1092"/>
      <c r="CY1092"/>
      <c r="CZ1092"/>
      <c r="DA1092"/>
      <c r="DB1092"/>
      <c r="DC1092"/>
      <c r="DD1092"/>
      <c r="DF1092"/>
      <c r="DG1092"/>
      <c r="DH1092"/>
      <c r="DI1092"/>
      <c r="DJ1092"/>
      <c r="DK1092"/>
      <c r="DL1092"/>
      <c r="EC1092"/>
      <c r="ED1092"/>
      <c r="EE1092"/>
      <c r="EF1092"/>
      <c r="EG1092"/>
      <c r="EH1092"/>
      <c r="EI1092"/>
    </row>
    <row r="1093" spans="11:139" ht="15" x14ac:dyDescent="0.25">
      <c r="K1093" s="174"/>
      <c r="L1093" s="174"/>
      <c r="M1093" s="174"/>
      <c r="N1093" s="174"/>
      <c r="P1093" s="174"/>
      <c r="Q1093" s="174"/>
      <c r="R1093" s="174"/>
      <c r="T1093" s="174"/>
      <c r="U1093" s="174"/>
      <c r="V1093"/>
      <c r="W1093"/>
      <c r="X1093"/>
      <c r="Y1093"/>
      <c r="Z1093"/>
      <c r="AA1093"/>
      <c r="AB1093" s="174"/>
      <c r="AC1093" s="174"/>
      <c r="AD1093" s="174"/>
      <c r="AE1093" s="174"/>
      <c r="AF1093" s="174"/>
      <c r="AG1093" s="174"/>
      <c r="AH1093" s="174"/>
      <c r="AJ1093"/>
      <c r="AK1093"/>
      <c r="AL1093"/>
      <c r="AM1093"/>
      <c r="AN1093"/>
      <c r="AO1093"/>
      <c r="AP1093" s="174"/>
      <c r="AR1093" s="174"/>
      <c r="AS1093" s="174"/>
      <c r="AT1093" s="174"/>
      <c r="AV1093" s="174"/>
      <c r="AW1093" s="174"/>
      <c r="AX1093" s="174"/>
      <c r="AZ1093" s="174"/>
      <c r="BA1093" s="174"/>
      <c r="BB1093" s="174"/>
      <c r="BC1093" s="174"/>
      <c r="BD1093" s="174"/>
      <c r="BE1093" s="174"/>
      <c r="BF1093" s="174"/>
      <c r="BG1093" s="174"/>
      <c r="BH1093" s="174"/>
      <c r="BI1093" s="174"/>
      <c r="BJ1093" s="174"/>
      <c r="BK1093" s="174"/>
      <c r="BL1093" s="237" t="s">
        <v>555</v>
      </c>
      <c r="BM1093" s="237" t="s">
        <v>403</v>
      </c>
      <c r="BN1093" s="237" t="s">
        <v>104</v>
      </c>
      <c r="BO1093" s="237" t="s">
        <v>554</v>
      </c>
      <c r="BP1093" s="238">
        <v>43153</v>
      </c>
      <c r="BQ1093" s="241">
        <v>0.33333333333333331</v>
      </c>
      <c r="BR1093" s="239">
        <v>15</v>
      </c>
      <c r="BS1093" s="174"/>
      <c r="BT1093" s="174"/>
      <c r="BU1093" s="174"/>
      <c r="BV1093" s="174"/>
      <c r="BW1093" s="174"/>
      <c r="BX1093" s="174"/>
      <c r="BZ1093" s="174"/>
      <c r="CA1093" s="174"/>
      <c r="CB1093"/>
      <c r="CC1093"/>
      <c r="CD1093"/>
      <c r="CE1093"/>
      <c r="CF1093"/>
      <c r="CG1093"/>
      <c r="CH1093" s="174"/>
      <c r="CI1093"/>
      <c r="CJ1093"/>
      <c r="CK1093"/>
      <c r="CL1093"/>
      <c r="CM1093"/>
      <c r="CN1093"/>
      <c r="CO1093"/>
      <c r="CQ1093"/>
      <c r="CR1093"/>
      <c r="CS1093"/>
      <c r="CT1093"/>
      <c r="CU1093"/>
      <c r="CV1093"/>
      <c r="CW1093"/>
      <c r="CY1093"/>
      <c r="CZ1093"/>
      <c r="DA1093"/>
      <c r="DB1093"/>
      <c r="DC1093"/>
      <c r="DD1093"/>
      <c r="DF1093"/>
      <c r="DG1093"/>
      <c r="DH1093"/>
      <c r="DI1093"/>
      <c r="DJ1093"/>
      <c r="DK1093"/>
      <c r="DL1093"/>
      <c r="EC1093"/>
      <c r="ED1093"/>
      <c r="EE1093"/>
      <c r="EF1093"/>
      <c r="EG1093"/>
      <c r="EH1093"/>
      <c r="EI1093"/>
    </row>
    <row r="1094" spans="11:139" ht="15" x14ac:dyDescent="0.25">
      <c r="K1094" s="174"/>
      <c r="L1094" s="174"/>
      <c r="M1094" s="174"/>
      <c r="N1094" s="174"/>
      <c r="P1094" s="174"/>
      <c r="Q1094" s="174"/>
      <c r="R1094" s="174"/>
      <c r="T1094" s="174"/>
      <c r="U1094" s="174"/>
      <c r="V1094"/>
      <c r="W1094"/>
      <c r="X1094"/>
      <c r="Y1094"/>
      <c r="Z1094"/>
      <c r="AA1094"/>
      <c r="AB1094" s="174"/>
      <c r="AC1094" s="174"/>
      <c r="AD1094" s="174"/>
      <c r="AE1094" s="174"/>
      <c r="AF1094" s="174"/>
      <c r="AG1094" s="174"/>
      <c r="AH1094" s="174"/>
      <c r="AJ1094"/>
      <c r="AK1094"/>
      <c r="AL1094"/>
      <c r="AM1094"/>
      <c r="AN1094"/>
      <c r="AO1094"/>
      <c r="AP1094" s="174"/>
      <c r="AR1094" s="174"/>
      <c r="AS1094" s="174"/>
      <c r="AT1094" s="174"/>
      <c r="AV1094" s="174"/>
      <c r="AW1094" s="174"/>
      <c r="AX1094" s="174"/>
      <c r="AZ1094" s="174"/>
      <c r="BA1094" s="174"/>
      <c r="BB1094" s="174"/>
      <c r="BC1094" s="174"/>
      <c r="BD1094" s="174"/>
      <c r="BE1094" s="174"/>
      <c r="BF1094" s="174"/>
      <c r="BG1094" s="174"/>
      <c r="BH1094" s="174"/>
      <c r="BI1094" s="174"/>
      <c r="BJ1094" s="174"/>
      <c r="BK1094" s="174"/>
      <c r="BL1094" s="237" t="s">
        <v>432</v>
      </c>
      <c r="BM1094" s="237" t="s">
        <v>400</v>
      </c>
      <c r="BN1094" s="237" t="s">
        <v>104</v>
      </c>
      <c r="BO1094" s="237" t="s">
        <v>92</v>
      </c>
      <c r="BP1094" s="238">
        <v>43085</v>
      </c>
      <c r="BQ1094" s="241">
        <v>0.33333333333333331</v>
      </c>
      <c r="BR1094" s="239">
        <v>12</v>
      </c>
      <c r="BS1094" s="174"/>
      <c r="BT1094" s="174"/>
      <c r="BU1094" s="174"/>
      <c r="BV1094" s="174"/>
      <c r="BW1094" s="174"/>
      <c r="BX1094" s="174"/>
      <c r="BZ1094" s="174"/>
      <c r="CA1094" s="174"/>
      <c r="CB1094"/>
      <c r="CC1094"/>
      <c r="CD1094"/>
      <c r="CE1094"/>
      <c r="CF1094"/>
      <c r="CG1094"/>
      <c r="CH1094" s="174"/>
      <c r="CI1094"/>
      <c r="CJ1094"/>
      <c r="CK1094"/>
      <c r="CL1094"/>
      <c r="CM1094"/>
      <c r="CN1094"/>
      <c r="CO1094"/>
      <c r="CQ1094"/>
      <c r="CR1094"/>
      <c r="CS1094"/>
      <c r="CT1094"/>
      <c r="CU1094"/>
      <c r="CV1094"/>
      <c r="CW1094"/>
      <c r="CY1094"/>
      <c r="CZ1094"/>
      <c r="DA1094"/>
      <c r="DB1094"/>
      <c r="DC1094"/>
      <c r="DD1094"/>
      <c r="DF1094"/>
      <c r="DG1094"/>
      <c r="DH1094"/>
      <c r="DI1094"/>
      <c r="DJ1094"/>
      <c r="DK1094"/>
      <c r="DL1094"/>
      <c r="EC1094"/>
      <c r="ED1094"/>
      <c r="EE1094"/>
      <c r="EF1094"/>
      <c r="EG1094"/>
      <c r="EH1094"/>
      <c r="EI1094"/>
    </row>
    <row r="1095" spans="11:139" ht="15" x14ac:dyDescent="0.25">
      <c r="K1095" s="174"/>
      <c r="L1095" s="174"/>
      <c r="M1095" s="174"/>
      <c r="N1095" s="174"/>
      <c r="P1095" s="174"/>
      <c r="Q1095" s="174"/>
      <c r="R1095" s="174"/>
      <c r="T1095" s="174"/>
      <c r="U1095" s="174"/>
      <c r="V1095"/>
      <c r="W1095"/>
      <c r="X1095"/>
      <c r="Y1095"/>
      <c r="Z1095"/>
      <c r="AA1095"/>
      <c r="AB1095" s="174"/>
      <c r="AC1095" s="174"/>
      <c r="AD1095" s="174"/>
      <c r="AE1095" s="174"/>
      <c r="AF1095" s="174"/>
      <c r="AG1095" s="174"/>
      <c r="AH1095" s="174"/>
      <c r="AJ1095"/>
      <c r="AK1095"/>
      <c r="AL1095"/>
      <c r="AM1095"/>
      <c r="AN1095"/>
      <c r="AO1095"/>
      <c r="AP1095" s="174"/>
      <c r="AR1095" s="174"/>
      <c r="AS1095" s="174"/>
      <c r="AT1095" s="174"/>
      <c r="AV1095" s="174"/>
      <c r="AW1095" s="174"/>
      <c r="AX1095" s="174"/>
      <c r="AZ1095" s="174"/>
      <c r="BA1095" s="174"/>
      <c r="BB1095" s="174"/>
      <c r="BC1095" s="174"/>
      <c r="BD1095" s="174"/>
      <c r="BE1095" s="174"/>
      <c r="BF1095" s="174"/>
      <c r="BG1095" s="174"/>
      <c r="BH1095" s="174"/>
      <c r="BI1095" s="174"/>
      <c r="BJ1095" s="174"/>
      <c r="BK1095" s="174"/>
      <c r="BL1095" s="237" t="s">
        <v>419</v>
      </c>
      <c r="BM1095" s="237" t="s">
        <v>406</v>
      </c>
      <c r="BN1095" s="237" t="s">
        <v>104</v>
      </c>
      <c r="BO1095" s="237" t="s">
        <v>54</v>
      </c>
      <c r="BP1095" s="238">
        <v>43078</v>
      </c>
      <c r="BQ1095" s="241">
        <v>0.3</v>
      </c>
      <c r="BR1095" s="239">
        <v>10</v>
      </c>
      <c r="BS1095" s="174"/>
      <c r="BT1095" s="174"/>
      <c r="BU1095" s="174"/>
      <c r="BV1095" s="174"/>
      <c r="BW1095" s="174"/>
      <c r="BX1095" s="174"/>
      <c r="BZ1095" s="174"/>
      <c r="CA1095" s="174"/>
      <c r="CB1095"/>
      <c r="CC1095"/>
      <c r="CD1095"/>
      <c r="CE1095"/>
      <c r="CF1095"/>
      <c r="CG1095"/>
      <c r="CH1095" s="174"/>
      <c r="CI1095"/>
      <c r="CJ1095"/>
      <c r="CK1095"/>
      <c r="CL1095"/>
      <c r="CM1095"/>
      <c r="CN1095"/>
      <c r="CO1095"/>
      <c r="CQ1095"/>
      <c r="CR1095"/>
      <c r="CS1095"/>
      <c r="CT1095"/>
      <c r="CU1095"/>
      <c r="CV1095"/>
      <c r="CW1095"/>
      <c r="CY1095"/>
      <c r="CZ1095"/>
      <c r="DA1095"/>
      <c r="DB1095"/>
      <c r="DC1095"/>
      <c r="DD1095"/>
      <c r="DF1095"/>
      <c r="DG1095"/>
      <c r="DH1095"/>
      <c r="DI1095"/>
      <c r="DJ1095"/>
      <c r="DK1095"/>
      <c r="DL1095"/>
      <c r="EC1095"/>
      <c r="ED1095"/>
      <c r="EE1095"/>
      <c r="EF1095"/>
      <c r="EG1095"/>
      <c r="EH1095"/>
      <c r="EI1095"/>
    </row>
    <row r="1096" spans="11:139" ht="15" x14ac:dyDescent="0.25">
      <c r="K1096" s="174"/>
      <c r="L1096" s="174"/>
      <c r="M1096" s="174"/>
      <c r="N1096" s="174"/>
      <c r="P1096" s="174"/>
      <c r="Q1096" s="174"/>
      <c r="R1096" s="174"/>
      <c r="T1096" s="174"/>
      <c r="U1096" s="174"/>
      <c r="V1096"/>
      <c r="W1096"/>
      <c r="X1096"/>
      <c r="Y1096"/>
      <c r="Z1096"/>
      <c r="AA1096"/>
      <c r="AB1096" s="174"/>
      <c r="AC1096" s="174"/>
      <c r="AD1096" s="174"/>
      <c r="AE1096" s="174"/>
      <c r="AF1096" s="174"/>
      <c r="AG1096" s="174"/>
      <c r="AH1096" s="174"/>
      <c r="AJ1096"/>
      <c r="AK1096"/>
      <c r="AL1096"/>
      <c r="AM1096"/>
      <c r="AN1096"/>
      <c r="AO1096"/>
      <c r="AP1096" s="174"/>
      <c r="AR1096" s="174"/>
      <c r="AS1096" s="174"/>
      <c r="AT1096" s="174"/>
      <c r="AV1096" s="174"/>
      <c r="AW1096" s="174"/>
      <c r="AX1096" s="174"/>
      <c r="AZ1096" s="174"/>
      <c r="BA1096" s="174"/>
      <c r="BB1096" s="174"/>
      <c r="BC1096" s="174"/>
      <c r="BD1096" s="174"/>
      <c r="BE1096" s="174"/>
      <c r="BF1096" s="174"/>
      <c r="BG1096" s="174"/>
      <c r="BH1096" s="174"/>
      <c r="BI1096" s="174"/>
      <c r="BJ1096" s="174"/>
      <c r="BK1096" s="174"/>
      <c r="BL1096" s="237" t="s">
        <v>575</v>
      </c>
      <c r="BM1096" s="237" t="s">
        <v>406</v>
      </c>
      <c r="BN1096" s="237" t="s">
        <v>104</v>
      </c>
      <c r="BO1096" s="237" t="s">
        <v>88</v>
      </c>
      <c r="BP1096" s="238">
        <v>43162</v>
      </c>
      <c r="BQ1096" s="241">
        <v>0.3</v>
      </c>
      <c r="BR1096" s="239">
        <v>10</v>
      </c>
      <c r="BS1096" s="174"/>
      <c r="BT1096" s="174"/>
      <c r="BU1096" s="174"/>
      <c r="BV1096" s="174"/>
      <c r="BW1096" s="174"/>
      <c r="BX1096" s="174"/>
      <c r="BZ1096" s="174"/>
      <c r="CA1096" s="174"/>
      <c r="CB1096"/>
      <c r="CC1096"/>
      <c r="CD1096"/>
      <c r="CE1096"/>
      <c r="CF1096"/>
      <c r="CG1096"/>
      <c r="CH1096" s="174"/>
      <c r="CI1096"/>
      <c r="CJ1096"/>
      <c r="CK1096"/>
      <c r="CL1096"/>
      <c r="CM1096"/>
      <c r="CN1096"/>
      <c r="CO1096"/>
      <c r="CQ1096"/>
      <c r="CR1096"/>
      <c r="CS1096"/>
      <c r="CT1096"/>
      <c r="CU1096"/>
      <c r="CV1096"/>
      <c r="CW1096"/>
      <c r="CY1096"/>
      <c r="CZ1096"/>
      <c r="DA1096"/>
      <c r="DB1096"/>
      <c r="DC1096"/>
      <c r="DD1096"/>
      <c r="DF1096"/>
      <c r="DG1096"/>
      <c r="DH1096"/>
      <c r="DI1096"/>
      <c r="DJ1096"/>
      <c r="DK1096"/>
      <c r="DL1096"/>
      <c r="EC1096"/>
      <c r="ED1096"/>
      <c r="EE1096"/>
      <c r="EF1096"/>
      <c r="EG1096"/>
      <c r="EH1096"/>
      <c r="EI1096"/>
    </row>
    <row r="1097" spans="11:139" ht="15" x14ac:dyDescent="0.25">
      <c r="K1097" s="174"/>
      <c r="L1097" s="174"/>
      <c r="M1097" s="174"/>
      <c r="N1097" s="174"/>
      <c r="P1097" s="174"/>
      <c r="Q1097" s="174"/>
      <c r="R1097" s="174"/>
      <c r="T1097" s="174"/>
      <c r="U1097" s="174"/>
      <c r="V1097"/>
      <c r="W1097"/>
      <c r="X1097"/>
      <c r="Y1097"/>
      <c r="Z1097"/>
      <c r="AA1097"/>
      <c r="AB1097" s="174"/>
      <c r="AC1097" s="174"/>
      <c r="AD1097" s="174"/>
      <c r="AE1097" s="174"/>
      <c r="AF1097" s="174"/>
      <c r="AG1097" s="174"/>
      <c r="AH1097" s="174"/>
      <c r="AJ1097"/>
      <c r="AK1097"/>
      <c r="AL1097"/>
      <c r="AM1097"/>
      <c r="AN1097"/>
      <c r="AO1097"/>
      <c r="AP1097" s="174"/>
      <c r="AR1097" s="174"/>
      <c r="AS1097" s="174"/>
      <c r="AT1097" s="174"/>
      <c r="AV1097" s="174"/>
      <c r="AW1097" s="174"/>
      <c r="AX1097" s="174"/>
      <c r="AZ1097" s="174"/>
      <c r="BA1097" s="174"/>
      <c r="BB1097" s="174"/>
      <c r="BC1097" s="174"/>
      <c r="BD1097" s="174"/>
      <c r="BE1097" s="174"/>
      <c r="BF1097" s="174"/>
      <c r="BG1097" s="174"/>
      <c r="BH1097" s="174"/>
      <c r="BI1097" s="174"/>
      <c r="BJ1097" s="174"/>
      <c r="BK1097" s="174"/>
      <c r="BL1097" s="237" t="s">
        <v>580</v>
      </c>
      <c r="BM1097" s="237" t="s">
        <v>406</v>
      </c>
      <c r="BN1097" s="237" t="s">
        <v>104</v>
      </c>
      <c r="BO1097" s="237" t="s">
        <v>570</v>
      </c>
      <c r="BP1097" s="238">
        <v>43161</v>
      </c>
      <c r="BQ1097" s="241">
        <v>0.3</v>
      </c>
      <c r="BR1097" s="239">
        <v>10</v>
      </c>
      <c r="BS1097" s="174"/>
      <c r="BT1097" s="174"/>
      <c r="BU1097" s="174"/>
      <c r="BV1097" s="174"/>
      <c r="BW1097" s="174"/>
      <c r="BX1097" s="174"/>
      <c r="BZ1097" s="174"/>
      <c r="CA1097" s="174"/>
      <c r="CB1097"/>
      <c r="CC1097"/>
      <c r="CD1097"/>
      <c r="CE1097"/>
      <c r="CF1097"/>
      <c r="CG1097"/>
      <c r="CH1097" s="174"/>
      <c r="CI1097"/>
      <c r="CJ1097"/>
      <c r="CK1097"/>
      <c r="CL1097"/>
      <c r="CM1097"/>
      <c r="CN1097"/>
      <c r="CO1097"/>
      <c r="CQ1097"/>
      <c r="CR1097"/>
      <c r="CS1097"/>
      <c r="CT1097"/>
      <c r="CU1097"/>
      <c r="CV1097"/>
      <c r="CW1097"/>
      <c r="CY1097"/>
      <c r="CZ1097"/>
      <c r="DA1097"/>
      <c r="DB1097"/>
      <c r="DC1097"/>
      <c r="DD1097"/>
      <c r="DF1097"/>
      <c r="DG1097"/>
      <c r="DH1097"/>
      <c r="DI1097"/>
      <c r="DJ1097"/>
      <c r="DK1097"/>
      <c r="DL1097"/>
      <c r="EC1097"/>
      <c r="ED1097"/>
      <c r="EE1097"/>
      <c r="EF1097"/>
      <c r="EG1097"/>
      <c r="EH1097"/>
      <c r="EI1097"/>
    </row>
    <row r="1098" spans="11:139" ht="15" x14ac:dyDescent="0.25">
      <c r="K1098" s="174"/>
      <c r="L1098" s="174"/>
      <c r="M1098" s="174"/>
      <c r="N1098" s="174"/>
      <c r="P1098" s="174"/>
      <c r="Q1098" s="174"/>
      <c r="R1098" s="174"/>
      <c r="T1098" s="174"/>
      <c r="U1098" s="174"/>
      <c r="V1098"/>
      <c r="W1098"/>
      <c r="X1098"/>
      <c r="Y1098"/>
      <c r="Z1098"/>
      <c r="AA1098"/>
      <c r="AB1098" s="174"/>
      <c r="AC1098" s="174"/>
      <c r="AD1098" s="174"/>
      <c r="AE1098" s="174"/>
      <c r="AF1098" s="174"/>
      <c r="AG1098" s="174"/>
      <c r="AH1098" s="174"/>
      <c r="AJ1098"/>
      <c r="AK1098"/>
      <c r="AL1098"/>
      <c r="AM1098"/>
      <c r="AN1098"/>
      <c r="AO1098"/>
      <c r="AP1098" s="174"/>
      <c r="AR1098" s="174"/>
      <c r="AS1098" s="174"/>
      <c r="AT1098" s="174"/>
      <c r="AV1098" s="174"/>
      <c r="AW1098" s="174"/>
      <c r="AX1098" s="174"/>
      <c r="AZ1098" s="174"/>
      <c r="BA1098" s="174"/>
      <c r="BB1098" s="174"/>
      <c r="BC1098" s="174"/>
      <c r="BD1098" s="174"/>
      <c r="BE1098" s="174"/>
      <c r="BF1098" s="174"/>
      <c r="BG1098" s="174"/>
      <c r="BH1098" s="174"/>
      <c r="BI1098" s="174"/>
      <c r="BJ1098" s="174"/>
      <c r="BK1098" s="174"/>
      <c r="BL1098" s="237" t="s">
        <v>581</v>
      </c>
      <c r="BM1098" s="237" t="s">
        <v>400</v>
      </c>
      <c r="BN1098" s="237" t="s">
        <v>104</v>
      </c>
      <c r="BO1098" s="237" t="s">
        <v>570</v>
      </c>
      <c r="BP1098" s="238">
        <v>43161</v>
      </c>
      <c r="BQ1098" s="241">
        <v>0.29411764705882354</v>
      </c>
      <c r="BR1098" s="239">
        <v>17</v>
      </c>
      <c r="BS1098" s="174"/>
      <c r="BT1098" s="174"/>
      <c r="BU1098" s="174"/>
      <c r="BV1098" s="174"/>
      <c r="BW1098" s="174"/>
      <c r="BX1098" s="174"/>
      <c r="BZ1098" s="174"/>
      <c r="CA1098" s="174"/>
      <c r="CB1098"/>
      <c r="CC1098"/>
      <c r="CD1098"/>
      <c r="CE1098"/>
      <c r="CF1098"/>
      <c r="CG1098"/>
      <c r="CH1098" s="174"/>
      <c r="CI1098"/>
      <c r="CJ1098"/>
      <c r="CK1098"/>
      <c r="CL1098"/>
      <c r="CM1098"/>
      <c r="CN1098"/>
      <c r="CO1098"/>
      <c r="CQ1098"/>
      <c r="CR1098"/>
      <c r="CS1098"/>
      <c r="CT1098"/>
      <c r="CU1098"/>
      <c r="CV1098"/>
      <c r="CW1098"/>
      <c r="CY1098"/>
      <c r="CZ1098"/>
      <c r="DA1098"/>
      <c r="DB1098"/>
      <c r="DC1098"/>
      <c r="DD1098"/>
      <c r="DF1098"/>
      <c r="DG1098"/>
      <c r="DH1098"/>
      <c r="DI1098"/>
      <c r="DJ1098"/>
      <c r="DK1098"/>
      <c r="DL1098"/>
      <c r="EC1098"/>
      <c r="ED1098"/>
      <c r="EE1098"/>
      <c r="EF1098"/>
      <c r="EG1098"/>
      <c r="EH1098"/>
      <c r="EI1098"/>
    </row>
    <row r="1099" spans="11:139" ht="15" x14ac:dyDescent="0.25">
      <c r="K1099" s="174"/>
      <c r="L1099" s="174"/>
      <c r="M1099" s="174"/>
      <c r="N1099" s="174"/>
      <c r="P1099" s="174"/>
      <c r="Q1099" s="174"/>
      <c r="R1099" s="174"/>
      <c r="T1099" s="174"/>
      <c r="U1099" s="174"/>
      <c r="V1099"/>
      <c r="W1099"/>
      <c r="X1099"/>
      <c r="Y1099"/>
      <c r="Z1099"/>
      <c r="AA1099"/>
      <c r="AB1099" s="174"/>
      <c r="AC1099" s="174"/>
      <c r="AD1099" s="174"/>
      <c r="AE1099" s="174"/>
      <c r="AF1099" s="174"/>
      <c r="AG1099" s="174"/>
      <c r="AH1099" s="174"/>
      <c r="AJ1099"/>
      <c r="AK1099"/>
      <c r="AL1099"/>
      <c r="AM1099"/>
      <c r="AN1099"/>
      <c r="AO1099"/>
      <c r="AP1099" s="174"/>
      <c r="AR1099" s="174"/>
      <c r="AS1099" s="174"/>
      <c r="AT1099" s="174"/>
      <c r="AV1099" s="174"/>
      <c r="AW1099" s="174"/>
      <c r="AX1099" s="174"/>
      <c r="AZ1099" s="174"/>
      <c r="BA1099" s="174"/>
      <c r="BB1099" s="174"/>
      <c r="BC1099" s="174"/>
      <c r="BD1099" s="174"/>
      <c r="BE1099" s="174"/>
      <c r="BF1099" s="174"/>
      <c r="BG1099" s="174"/>
      <c r="BH1099" s="174"/>
      <c r="BI1099" s="174"/>
      <c r="BJ1099" s="174"/>
      <c r="BK1099" s="174"/>
      <c r="BL1099" s="237" t="s">
        <v>484</v>
      </c>
      <c r="BM1099" s="237" t="s">
        <v>414</v>
      </c>
      <c r="BN1099" s="237" t="s">
        <v>104</v>
      </c>
      <c r="BO1099" s="237" t="s">
        <v>192</v>
      </c>
      <c r="BP1099" s="238">
        <v>43118</v>
      </c>
      <c r="BQ1099" s="241">
        <v>0.2857142857142857</v>
      </c>
      <c r="BR1099" s="239">
        <v>7</v>
      </c>
      <c r="BS1099" s="174"/>
      <c r="BT1099" s="174"/>
      <c r="BU1099" s="174"/>
      <c r="BV1099" s="174"/>
      <c r="BW1099" s="174"/>
      <c r="BX1099" s="174"/>
      <c r="BZ1099" s="174"/>
      <c r="CA1099" s="174"/>
      <c r="CB1099"/>
      <c r="CC1099"/>
      <c r="CD1099"/>
      <c r="CE1099"/>
      <c r="CF1099"/>
      <c r="CG1099"/>
      <c r="CH1099" s="174"/>
      <c r="CI1099"/>
      <c r="CJ1099"/>
      <c r="CK1099"/>
      <c r="CL1099"/>
      <c r="CM1099"/>
      <c r="CN1099"/>
      <c r="CO1099"/>
      <c r="CQ1099"/>
      <c r="CR1099"/>
      <c r="CS1099"/>
      <c r="CT1099"/>
      <c r="CU1099"/>
      <c r="CV1099"/>
      <c r="CW1099"/>
      <c r="CY1099"/>
      <c r="CZ1099"/>
      <c r="DA1099"/>
      <c r="DB1099"/>
      <c r="DC1099"/>
      <c r="DD1099"/>
      <c r="DF1099"/>
      <c r="DG1099"/>
      <c r="DH1099"/>
      <c r="DI1099"/>
      <c r="DJ1099"/>
      <c r="DK1099"/>
      <c r="DL1099"/>
      <c r="EC1099"/>
      <c r="ED1099"/>
      <c r="EE1099"/>
      <c r="EF1099"/>
      <c r="EG1099"/>
      <c r="EH1099"/>
      <c r="EI1099"/>
    </row>
    <row r="1100" spans="11:139" ht="15" x14ac:dyDescent="0.25">
      <c r="K1100" s="174"/>
      <c r="L1100" s="174"/>
      <c r="M1100" s="174"/>
      <c r="N1100" s="174"/>
      <c r="P1100" s="174"/>
      <c r="Q1100" s="174"/>
      <c r="R1100" s="174"/>
      <c r="T1100" s="174"/>
      <c r="U1100" s="174"/>
      <c r="V1100"/>
      <c r="W1100"/>
      <c r="X1100"/>
      <c r="Y1100"/>
      <c r="Z1100"/>
      <c r="AA1100"/>
      <c r="AB1100" s="174"/>
      <c r="AC1100" s="174"/>
      <c r="AD1100" s="174"/>
      <c r="AE1100" s="174"/>
      <c r="AF1100" s="174"/>
      <c r="AG1100" s="174"/>
      <c r="AH1100" s="174"/>
      <c r="AJ1100"/>
      <c r="AK1100"/>
      <c r="AL1100"/>
      <c r="AM1100"/>
      <c r="AN1100"/>
      <c r="AO1100"/>
      <c r="AP1100" s="174"/>
      <c r="AR1100" s="174"/>
      <c r="AS1100" s="174"/>
      <c r="AT1100" s="174"/>
      <c r="AV1100" s="174"/>
      <c r="AW1100" s="174"/>
      <c r="AX1100" s="174"/>
      <c r="AZ1100" s="174"/>
      <c r="BA1100" s="174"/>
      <c r="BB1100" s="174"/>
      <c r="BC1100" s="174"/>
      <c r="BD1100" s="174"/>
      <c r="BE1100" s="174"/>
      <c r="BF1100" s="174"/>
      <c r="BG1100" s="174"/>
      <c r="BH1100" s="174"/>
      <c r="BI1100" s="174"/>
      <c r="BJ1100" s="174"/>
      <c r="BK1100" s="174"/>
      <c r="BL1100" s="237" t="s">
        <v>595</v>
      </c>
      <c r="BM1100" s="237" t="s">
        <v>414</v>
      </c>
      <c r="BN1100" s="237" t="s">
        <v>104</v>
      </c>
      <c r="BO1100" s="237" t="s">
        <v>587</v>
      </c>
      <c r="BP1100" s="238">
        <v>43155</v>
      </c>
      <c r="BQ1100" s="241">
        <v>0.27272727272727271</v>
      </c>
      <c r="BR1100" s="239">
        <v>11</v>
      </c>
      <c r="BS1100" s="174"/>
      <c r="BT1100" s="174"/>
      <c r="BU1100" s="174"/>
      <c r="BV1100" s="174"/>
      <c r="BW1100" s="174"/>
      <c r="BX1100" s="174"/>
      <c r="BZ1100" s="174"/>
      <c r="CA1100" s="174"/>
      <c r="CB1100"/>
      <c r="CC1100"/>
      <c r="CD1100"/>
      <c r="CE1100"/>
      <c r="CF1100"/>
      <c r="CG1100"/>
      <c r="CH1100" s="174"/>
      <c r="CI1100"/>
      <c r="CJ1100"/>
      <c r="CK1100"/>
      <c r="CL1100"/>
      <c r="CM1100"/>
      <c r="CN1100"/>
      <c r="CO1100"/>
      <c r="CQ1100"/>
      <c r="CR1100"/>
      <c r="CS1100"/>
      <c r="CT1100"/>
      <c r="CU1100"/>
      <c r="CV1100"/>
      <c r="CW1100"/>
      <c r="CY1100"/>
      <c r="CZ1100"/>
      <c r="DA1100"/>
      <c r="DB1100"/>
      <c r="DC1100"/>
      <c r="DD1100"/>
      <c r="DF1100"/>
      <c r="DG1100"/>
      <c r="DH1100"/>
      <c r="DI1100"/>
      <c r="DJ1100"/>
      <c r="DK1100"/>
      <c r="DL1100"/>
      <c r="EC1100"/>
      <c r="ED1100"/>
      <c r="EE1100"/>
      <c r="EF1100"/>
      <c r="EG1100"/>
      <c r="EH1100"/>
      <c r="EI1100"/>
    </row>
    <row r="1101" spans="11:139" ht="15" x14ac:dyDescent="0.25">
      <c r="K1101" s="174"/>
      <c r="L1101" s="174"/>
      <c r="M1101" s="174"/>
      <c r="N1101" s="174"/>
      <c r="P1101" s="174"/>
      <c r="Q1101" s="174"/>
      <c r="R1101" s="174"/>
      <c r="T1101" s="174"/>
      <c r="U1101" s="174"/>
      <c r="V1101"/>
      <c r="W1101"/>
      <c r="X1101"/>
      <c r="Y1101"/>
      <c r="Z1101"/>
      <c r="AA1101"/>
      <c r="AB1101" s="174"/>
      <c r="AC1101" s="174"/>
      <c r="AD1101" s="174"/>
      <c r="AE1101" s="174"/>
      <c r="AF1101" s="174"/>
      <c r="AG1101" s="174"/>
      <c r="AH1101" s="174"/>
      <c r="AJ1101"/>
      <c r="AK1101"/>
      <c r="AL1101"/>
      <c r="AM1101"/>
      <c r="AN1101"/>
      <c r="AO1101"/>
      <c r="AP1101" s="174"/>
      <c r="AR1101" s="174"/>
      <c r="AS1101" s="174"/>
      <c r="AT1101" s="174"/>
      <c r="AV1101" s="174"/>
      <c r="AW1101" s="174"/>
      <c r="AX1101" s="174"/>
      <c r="AZ1101" s="174"/>
      <c r="BA1101" s="174"/>
      <c r="BB1101" s="174"/>
      <c r="BC1101" s="174"/>
      <c r="BD1101" s="174"/>
      <c r="BE1101" s="174"/>
      <c r="BF1101" s="174"/>
      <c r="BG1101" s="174"/>
      <c r="BH1101" s="174"/>
      <c r="BJ1101" s="174"/>
      <c r="BK1101" s="174"/>
      <c r="BL1101" s="237" t="s">
        <v>561</v>
      </c>
      <c r="BM1101" s="237" t="s">
        <v>400</v>
      </c>
      <c r="BN1101" s="237" t="s">
        <v>104</v>
      </c>
      <c r="BO1101" s="237" t="s">
        <v>554</v>
      </c>
      <c r="BP1101" s="238">
        <v>43153</v>
      </c>
      <c r="BQ1101" s="241">
        <v>0.27272727272727271</v>
      </c>
      <c r="BR1101" s="239">
        <v>11</v>
      </c>
      <c r="CB1101"/>
      <c r="CC1101"/>
      <c r="CD1101"/>
      <c r="CE1101"/>
      <c r="CF1101"/>
      <c r="CG1101"/>
      <c r="CI1101"/>
      <c r="CJ1101"/>
      <c r="CK1101"/>
      <c r="CL1101"/>
      <c r="CM1101"/>
      <c r="CN1101"/>
      <c r="CO1101"/>
      <c r="CQ1101"/>
      <c r="CR1101"/>
      <c r="CS1101"/>
      <c r="CT1101"/>
      <c r="CU1101"/>
      <c r="CV1101"/>
      <c r="CW1101"/>
      <c r="CY1101"/>
      <c r="CZ1101"/>
      <c r="DA1101"/>
      <c r="DB1101"/>
      <c r="DC1101"/>
      <c r="DD1101"/>
      <c r="DF1101"/>
      <c r="DG1101"/>
      <c r="DH1101"/>
      <c r="DI1101"/>
      <c r="DJ1101"/>
      <c r="DK1101"/>
      <c r="DL1101"/>
      <c r="EC1101"/>
      <c r="ED1101"/>
      <c r="EE1101"/>
      <c r="EF1101"/>
      <c r="EG1101"/>
      <c r="EH1101"/>
      <c r="EI1101"/>
    </row>
    <row r="1102" spans="11:139" ht="15" x14ac:dyDescent="0.25">
      <c r="K1102" s="174"/>
      <c r="L1102" s="174"/>
      <c r="M1102" s="174"/>
      <c r="N1102" s="174"/>
      <c r="P1102" s="174"/>
      <c r="Q1102" s="174"/>
      <c r="R1102" s="174"/>
      <c r="T1102" s="174"/>
      <c r="U1102" s="174"/>
      <c r="V1102"/>
      <c r="W1102"/>
      <c r="X1102"/>
      <c r="Y1102"/>
      <c r="Z1102"/>
      <c r="AA1102"/>
      <c r="AB1102" s="174"/>
      <c r="AC1102" s="174"/>
      <c r="AD1102" s="174"/>
      <c r="AE1102" s="174"/>
      <c r="AF1102" s="174"/>
      <c r="AG1102" s="174"/>
      <c r="AH1102" s="174"/>
      <c r="AJ1102"/>
      <c r="AK1102"/>
      <c r="AL1102"/>
      <c r="AM1102"/>
      <c r="AN1102"/>
      <c r="AO1102"/>
      <c r="AP1102" s="174"/>
      <c r="AR1102" s="174"/>
      <c r="AS1102" s="174"/>
      <c r="AT1102" s="174"/>
      <c r="AV1102" s="174"/>
      <c r="AW1102" s="174"/>
      <c r="AX1102" s="174"/>
      <c r="AZ1102" s="174"/>
      <c r="BA1102" s="174"/>
      <c r="BB1102" s="174"/>
      <c r="BC1102" s="174"/>
      <c r="BD1102" s="174"/>
      <c r="BE1102" s="174"/>
      <c r="BF1102" s="174"/>
      <c r="BG1102" s="174"/>
      <c r="BH1102" s="174"/>
      <c r="BJ1102" s="174"/>
      <c r="BK1102" s="174"/>
      <c r="BL1102" s="237" t="s">
        <v>562</v>
      </c>
      <c r="BM1102" s="237" t="s">
        <v>406</v>
      </c>
      <c r="BN1102" s="237" t="s">
        <v>104</v>
      </c>
      <c r="BO1102" s="237" t="s">
        <v>554</v>
      </c>
      <c r="BP1102" s="238">
        <v>43153</v>
      </c>
      <c r="BQ1102" s="241">
        <v>0.25</v>
      </c>
      <c r="BR1102" s="239">
        <v>12</v>
      </c>
      <c r="CB1102"/>
      <c r="CC1102"/>
      <c r="CD1102"/>
      <c r="CE1102"/>
      <c r="CF1102"/>
      <c r="CG1102"/>
      <c r="CI1102"/>
      <c r="CJ1102"/>
      <c r="CK1102"/>
      <c r="CL1102"/>
      <c r="CM1102"/>
      <c r="CN1102"/>
      <c r="CO1102"/>
      <c r="CQ1102"/>
      <c r="CR1102"/>
      <c r="CS1102"/>
      <c r="CT1102"/>
      <c r="CU1102"/>
      <c r="CV1102"/>
      <c r="CW1102"/>
      <c r="CY1102"/>
      <c r="CZ1102"/>
      <c r="DA1102"/>
      <c r="DB1102"/>
      <c r="DC1102"/>
      <c r="DD1102"/>
      <c r="DF1102"/>
      <c r="DG1102"/>
      <c r="DH1102"/>
      <c r="DI1102"/>
      <c r="DJ1102"/>
      <c r="DK1102"/>
      <c r="DL1102"/>
      <c r="EC1102"/>
      <c r="ED1102"/>
      <c r="EE1102"/>
      <c r="EF1102"/>
      <c r="EG1102"/>
      <c r="EH1102"/>
      <c r="EI1102"/>
    </row>
    <row r="1103" spans="11:139" ht="15" x14ac:dyDescent="0.25">
      <c r="K1103" s="174"/>
      <c r="L1103" s="174"/>
      <c r="M1103" s="174"/>
      <c r="N1103" s="174"/>
      <c r="P1103" s="174"/>
      <c r="Q1103" s="174"/>
      <c r="R1103" s="174"/>
      <c r="T1103" s="174"/>
      <c r="U1103" s="174"/>
      <c r="V1103"/>
      <c r="W1103"/>
      <c r="X1103"/>
      <c r="Y1103"/>
      <c r="Z1103"/>
      <c r="AA1103"/>
      <c r="AB1103" s="174"/>
      <c r="AC1103" s="174"/>
      <c r="AD1103" s="174"/>
      <c r="AE1103" s="174"/>
      <c r="AF1103" s="174"/>
      <c r="AG1103" s="174"/>
      <c r="AH1103" s="174"/>
      <c r="AJ1103"/>
      <c r="AK1103"/>
      <c r="AL1103"/>
      <c r="AM1103"/>
      <c r="AN1103"/>
      <c r="AO1103"/>
      <c r="AP1103" s="174"/>
      <c r="AR1103" s="174"/>
      <c r="AS1103" s="174"/>
      <c r="AT1103" s="174"/>
      <c r="AV1103" s="174"/>
      <c r="AW1103" s="174"/>
      <c r="AX1103" s="174"/>
      <c r="AZ1103" s="174"/>
      <c r="BA1103" s="174"/>
      <c r="BB1103" s="174"/>
      <c r="BC1103" s="174"/>
      <c r="BD1103" s="174"/>
      <c r="BE1103" s="174"/>
      <c r="BF1103" s="174"/>
      <c r="BG1103" s="174"/>
      <c r="BH1103" s="174"/>
      <c r="BJ1103" s="174"/>
      <c r="BK1103" s="174"/>
      <c r="BL1103" s="237" t="s">
        <v>548</v>
      </c>
      <c r="BM1103" s="237" t="s">
        <v>408</v>
      </c>
      <c r="BN1103" s="237" t="s">
        <v>104</v>
      </c>
      <c r="BO1103" s="237" t="s">
        <v>198</v>
      </c>
      <c r="BP1103" s="238">
        <v>43148</v>
      </c>
      <c r="BQ1103" s="241">
        <v>0.25</v>
      </c>
      <c r="BR1103" s="239">
        <v>8</v>
      </c>
      <c r="CB1103"/>
      <c r="CC1103"/>
      <c r="CD1103"/>
      <c r="CE1103"/>
      <c r="CF1103"/>
      <c r="CG1103"/>
      <c r="CI1103"/>
      <c r="CJ1103"/>
      <c r="CK1103"/>
      <c r="CL1103"/>
      <c r="CM1103"/>
      <c r="CN1103"/>
      <c r="CO1103"/>
      <c r="CQ1103"/>
      <c r="CR1103"/>
      <c r="CS1103"/>
      <c r="CT1103"/>
      <c r="CU1103"/>
      <c r="CV1103"/>
      <c r="CW1103"/>
      <c r="CY1103"/>
      <c r="CZ1103"/>
      <c r="DA1103"/>
      <c r="DB1103"/>
      <c r="DC1103"/>
      <c r="DD1103"/>
      <c r="DF1103"/>
      <c r="DG1103"/>
      <c r="DH1103"/>
      <c r="DI1103"/>
      <c r="DJ1103"/>
      <c r="DK1103"/>
      <c r="DL1103"/>
      <c r="EC1103"/>
      <c r="ED1103"/>
      <c r="EE1103"/>
      <c r="EF1103"/>
      <c r="EG1103"/>
      <c r="EH1103"/>
      <c r="EI1103"/>
    </row>
    <row r="1104" spans="11:139" ht="15" x14ac:dyDescent="0.25">
      <c r="K1104" s="174"/>
      <c r="L1104" s="174"/>
      <c r="M1104" s="174"/>
      <c r="N1104" s="174"/>
      <c r="P1104" s="174"/>
      <c r="Q1104" s="174"/>
      <c r="R1104" s="174"/>
      <c r="T1104" s="174"/>
      <c r="U1104" s="174"/>
      <c r="V1104"/>
      <c r="W1104"/>
      <c r="X1104"/>
      <c r="Y1104"/>
      <c r="Z1104"/>
      <c r="AA1104"/>
      <c r="AB1104" s="174"/>
      <c r="AC1104" s="174"/>
      <c r="AD1104" s="174"/>
      <c r="AE1104" s="174"/>
      <c r="AF1104" s="174"/>
      <c r="AG1104" s="174"/>
      <c r="AH1104" s="174"/>
      <c r="AJ1104"/>
      <c r="AK1104"/>
      <c r="AL1104"/>
      <c r="AM1104"/>
      <c r="AN1104"/>
      <c r="AO1104"/>
      <c r="AP1104" s="174"/>
      <c r="AR1104" s="174"/>
      <c r="AS1104" s="174"/>
      <c r="AT1104" s="174"/>
      <c r="AV1104" s="174"/>
      <c r="AW1104" s="174"/>
      <c r="AX1104" s="174"/>
      <c r="AZ1104" s="174"/>
      <c r="BA1104" s="174"/>
      <c r="BB1104" s="174"/>
      <c r="BC1104" s="174"/>
      <c r="BD1104" s="174"/>
      <c r="BE1104" s="174"/>
      <c r="BF1104" s="174"/>
      <c r="BG1104" s="174"/>
      <c r="BH1104" s="174"/>
      <c r="BJ1104" s="174"/>
      <c r="BK1104" s="174"/>
      <c r="BL1104" s="237" t="s">
        <v>442</v>
      </c>
      <c r="BM1104" s="237" t="s">
        <v>406</v>
      </c>
      <c r="BN1104" s="237" t="s">
        <v>104</v>
      </c>
      <c r="BO1104" s="237" t="s">
        <v>29</v>
      </c>
      <c r="BP1104" s="238">
        <v>43084</v>
      </c>
      <c r="BQ1104" s="241">
        <v>0.22222222222222221</v>
      </c>
      <c r="BR1104" s="239">
        <v>9</v>
      </c>
      <c r="CB1104"/>
      <c r="CC1104"/>
      <c r="CD1104"/>
      <c r="CE1104"/>
      <c r="CF1104"/>
      <c r="CG1104"/>
      <c r="CI1104"/>
      <c r="CJ1104"/>
      <c r="CK1104"/>
      <c r="CL1104"/>
      <c r="CM1104"/>
      <c r="CN1104"/>
      <c r="CO1104"/>
      <c r="CQ1104"/>
      <c r="CR1104"/>
      <c r="CS1104"/>
      <c r="CT1104"/>
      <c r="CU1104"/>
      <c r="CV1104"/>
      <c r="CW1104"/>
      <c r="CY1104"/>
      <c r="CZ1104"/>
      <c r="DA1104"/>
      <c r="DB1104"/>
      <c r="DC1104"/>
      <c r="DD1104"/>
      <c r="DF1104"/>
      <c r="DG1104"/>
      <c r="DH1104"/>
      <c r="DI1104"/>
      <c r="DJ1104"/>
      <c r="DK1104"/>
      <c r="DL1104"/>
      <c r="EC1104"/>
      <c r="ED1104"/>
      <c r="EE1104"/>
      <c r="EF1104"/>
      <c r="EG1104"/>
      <c r="EH1104"/>
      <c r="EI1104"/>
    </row>
    <row r="1105" spans="11:139" ht="15" x14ac:dyDescent="0.25">
      <c r="K1105" s="174"/>
      <c r="L1105" s="174"/>
      <c r="M1105" s="174"/>
      <c r="N1105" s="174"/>
      <c r="P1105" s="174"/>
      <c r="Q1105" s="174"/>
      <c r="R1105" s="174"/>
      <c r="T1105" s="174"/>
      <c r="U1105" s="174"/>
      <c r="V1105"/>
      <c r="W1105"/>
      <c r="X1105"/>
      <c r="Y1105"/>
      <c r="Z1105"/>
      <c r="AA1105"/>
      <c r="AB1105" s="174"/>
      <c r="AC1105" s="174"/>
      <c r="AD1105" s="174"/>
      <c r="AE1105" s="174"/>
      <c r="AF1105" s="174"/>
      <c r="AG1105" s="174"/>
      <c r="AH1105" s="174"/>
      <c r="AJ1105"/>
      <c r="AK1105"/>
      <c r="AL1105"/>
      <c r="AM1105"/>
      <c r="AN1105"/>
      <c r="AO1105"/>
      <c r="AP1105" s="174"/>
      <c r="AR1105" s="174"/>
      <c r="AS1105" s="174"/>
      <c r="AT1105" s="174"/>
      <c r="AV1105" s="174"/>
      <c r="AW1105" s="174"/>
      <c r="AX1105" s="174"/>
      <c r="AZ1105" s="174"/>
      <c r="BA1105" s="174"/>
      <c r="BB1105" s="174"/>
      <c r="BC1105" s="174"/>
      <c r="BD1105" s="174"/>
      <c r="BE1105" s="174"/>
      <c r="BF1105" s="174"/>
      <c r="BG1105" s="174"/>
      <c r="BH1105" s="174"/>
      <c r="BJ1105" s="174"/>
      <c r="BK1105" s="174"/>
      <c r="BL1105" s="237" t="s">
        <v>563</v>
      </c>
      <c r="BM1105" s="237" t="s">
        <v>414</v>
      </c>
      <c r="BN1105" s="237" t="s">
        <v>104</v>
      </c>
      <c r="BO1105" s="237" t="s">
        <v>554</v>
      </c>
      <c r="BP1105" s="238">
        <v>43153</v>
      </c>
      <c r="BQ1105" s="241">
        <v>0.2</v>
      </c>
      <c r="BR1105" s="239">
        <v>5</v>
      </c>
      <c r="CB1105"/>
      <c r="CC1105"/>
      <c r="CD1105"/>
      <c r="CE1105"/>
      <c r="CF1105"/>
      <c r="CG1105"/>
      <c r="CI1105"/>
      <c r="CJ1105"/>
      <c r="CK1105"/>
      <c r="CL1105"/>
      <c r="CM1105"/>
      <c r="CN1105"/>
      <c r="CO1105"/>
      <c r="CQ1105"/>
      <c r="CR1105"/>
      <c r="CS1105"/>
      <c r="CT1105"/>
      <c r="CU1105"/>
      <c r="CV1105"/>
      <c r="CW1105"/>
      <c r="CY1105"/>
      <c r="CZ1105"/>
      <c r="DA1105"/>
      <c r="DB1105"/>
      <c r="DC1105"/>
      <c r="DD1105"/>
      <c r="DF1105"/>
      <c r="DG1105"/>
      <c r="DH1105"/>
      <c r="DI1105"/>
      <c r="DJ1105"/>
      <c r="DK1105"/>
      <c r="DL1105"/>
      <c r="EC1105"/>
      <c r="ED1105"/>
      <c r="EE1105"/>
      <c r="EF1105"/>
      <c r="EG1105"/>
      <c r="EH1105"/>
      <c r="EI1105"/>
    </row>
    <row r="1106" spans="11:139" ht="15" x14ac:dyDescent="0.25">
      <c r="K1106" s="174"/>
      <c r="L1106" s="174"/>
      <c r="M1106" s="174"/>
      <c r="N1106" s="174"/>
      <c r="P1106" s="174"/>
      <c r="Q1106" s="174"/>
      <c r="R1106" s="174"/>
      <c r="T1106" s="174"/>
      <c r="U1106" s="174"/>
      <c r="V1106"/>
      <c r="W1106"/>
      <c r="X1106"/>
      <c r="Y1106"/>
      <c r="Z1106"/>
      <c r="AA1106"/>
      <c r="AB1106" s="174"/>
      <c r="AC1106" s="174"/>
      <c r="AD1106" s="174"/>
      <c r="AE1106" s="174"/>
      <c r="AF1106" s="174"/>
      <c r="AG1106" s="174"/>
      <c r="AH1106" s="174"/>
      <c r="AJ1106"/>
      <c r="AK1106"/>
      <c r="AL1106"/>
      <c r="AM1106"/>
      <c r="AN1106"/>
      <c r="AO1106"/>
      <c r="AP1106" s="174"/>
      <c r="AR1106" s="174"/>
      <c r="AS1106" s="174"/>
      <c r="AT1106" s="174"/>
      <c r="AV1106" s="174"/>
      <c r="AW1106" s="174"/>
      <c r="AX1106" s="174"/>
      <c r="AZ1106" s="174"/>
      <c r="BA1106" s="174"/>
      <c r="BB1106" s="174"/>
      <c r="BC1106" s="174"/>
      <c r="BD1106" s="174"/>
      <c r="BE1106" s="174"/>
      <c r="BF1106" s="174"/>
      <c r="BG1106" s="174"/>
      <c r="BH1106" s="174"/>
      <c r="BJ1106" s="174"/>
      <c r="BK1106" s="174"/>
      <c r="BL1106" s="237" t="s">
        <v>449</v>
      </c>
      <c r="BM1106" s="237" t="s">
        <v>403</v>
      </c>
      <c r="BN1106" s="237" t="s">
        <v>104</v>
      </c>
      <c r="BO1106" s="237" t="s">
        <v>448</v>
      </c>
      <c r="BP1106" s="238">
        <v>43104</v>
      </c>
      <c r="BQ1106" s="241">
        <v>0.2</v>
      </c>
      <c r="BR1106" s="239">
        <v>10</v>
      </c>
      <c r="CB1106"/>
      <c r="CC1106"/>
      <c r="CD1106"/>
      <c r="CE1106"/>
      <c r="CF1106"/>
      <c r="CG1106"/>
      <c r="CI1106"/>
      <c r="CJ1106"/>
      <c r="CK1106"/>
      <c r="CL1106"/>
      <c r="CM1106"/>
      <c r="CN1106"/>
      <c r="CO1106"/>
      <c r="CQ1106"/>
      <c r="CR1106"/>
      <c r="CS1106"/>
      <c r="CT1106"/>
      <c r="CU1106"/>
      <c r="CV1106"/>
      <c r="CW1106"/>
      <c r="CY1106"/>
      <c r="CZ1106"/>
      <c r="DA1106"/>
      <c r="DB1106"/>
      <c r="DC1106"/>
      <c r="DD1106"/>
      <c r="DF1106"/>
      <c r="DG1106"/>
      <c r="DH1106"/>
      <c r="DI1106"/>
      <c r="DJ1106"/>
      <c r="DK1106"/>
      <c r="DL1106"/>
      <c r="EC1106"/>
      <c r="ED1106"/>
      <c r="EE1106"/>
      <c r="EF1106"/>
      <c r="EG1106"/>
      <c r="EH1106"/>
      <c r="EI1106"/>
    </row>
    <row r="1107" spans="11:139" ht="15" x14ac:dyDescent="0.25">
      <c r="K1107" s="174"/>
      <c r="L1107" s="174"/>
      <c r="M1107" s="174"/>
      <c r="N1107" s="174"/>
      <c r="P1107" s="174"/>
      <c r="Q1107" s="174"/>
      <c r="R1107" s="174"/>
      <c r="T1107" s="174"/>
      <c r="U1107" s="174"/>
      <c r="V1107"/>
      <c r="W1107"/>
      <c r="X1107"/>
      <c r="Y1107"/>
      <c r="Z1107"/>
      <c r="AA1107"/>
      <c r="AB1107" s="174"/>
      <c r="AC1107" s="174"/>
      <c r="AD1107" s="174"/>
      <c r="AE1107" s="174"/>
      <c r="AF1107" s="174"/>
      <c r="AG1107" s="174"/>
      <c r="AH1107" s="174"/>
      <c r="AJ1107"/>
      <c r="AK1107"/>
      <c r="AL1107"/>
      <c r="AM1107"/>
      <c r="AN1107"/>
      <c r="AO1107"/>
      <c r="AP1107" s="174"/>
      <c r="AR1107" s="174"/>
      <c r="AS1107" s="174"/>
      <c r="AT1107" s="174"/>
      <c r="AV1107" s="174"/>
      <c r="AW1107" s="174"/>
      <c r="AX1107" s="174"/>
      <c r="AZ1107" s="174"/>
      <c r="BA1107" s="174"/>
      <c r="BB1107" s="174"/>
      <c r="BC1107" s="174"/>
      <c r="BD1107" s="174"/>
      <c r="BE1107" s="174"/>
      <c r="BF1107" s="174"/>
      <c r="BG1107" s="174"/>
      <c r="BH1107" s="174"/>
      <c r="BJ1107" s="174"/>
      <c r="BK1107" s="174"/>
      <c r="BL1107" s="237" t="s">
        <v>596</v>
      </c>
      <c r="BM1107" s="237" t="s">
        <v>406</v>
      </c>
      <c r="BN1107" s="237" t="s">
        <v>104</v>
      </c>
      <c r="BO1107" s="237" t="s">
        <v>587</v>
      </c>
      <c r="BP1107" s="238">
        <v>43155</v>
      </c>
      <c r="BQ1107" s="241">
        <v>0.2</v>
      </c>
      <c r="BR1107" s="239">
        <v>10</v>
      </c>
      <c r="CB1107"/>
      <c r="CC1107"/>
      <c r="CD1107"/>
      <c r="CE1107"/>
      <c r="CF1107"/>
      <c r="CG1107"/>
      <c r="CI1107"/>
      <c r="CJ1107"/>
      <c r="CK1107"/>
      <c r="CL1107"/>
      <c r="CM1107"/>
      <c r="CN1107"/>
      <c r="CO1107"/>
      <c r="CQ1107"/>
      <c r="CR1107"/>
      <c r="CS1107"/>
      <c r="CT1107"/>
      <c r="CU1107"/>
      <c r="CV1107"/>
      <c r="CW1107"/>
      <c r="CY1107"/>
      <c r="CZ1107"/>
      <c r="DA1107"/>
      <c r="DB1107"/>
      <c r="DC1107"/>
      <c r="DD1107"/>
      <c r="DF1107"/>
      <c r="DG1107"/>
      <c r="DH1107"/>
      <c r="DI1107"/>
      <c r="DJ1107"/>
      <c r="DK1107"/>
      <c r="DL1107"/>
      <c r="EC1107"/>
      <c r="ED1107"/>
      <c r="EE1107"/>
      <c r="EF1107"/>
      <c r="EG1107"/>
      <c r="EH1107"/>
      <c r="EI1107"/>
    </row>
    <row r="1108" spans="11:139" ht="15" x14ac:dyDescent="0.25">
      <c r="K1108" s="174"/>
      <c r="L1108" s="174"/>
      <c r="M1108" s="174"/>
      <c r="N1108" s="174"/>
      <c r="P1108" s="174"/>
      <c r="Q1108" s="174"/>
      <c r="R1108" s="174"/>
      <c r="T1108" s="174"/>
      <c r="U1108" s="174"/>
      <c r="V1108"/>
      <c r="W1108"/>
      <c r="X1108"/>
      <c r="Y1108"/>
      <c r="Z1108"/>
      <c r="AA1108"/>
      <c r="AB1108" s="174"/>
      <c r="AC1108" s="174"/>
      <c r="AD1108" s="174"/>
      <c r="AE1108" s="174"/>
      <c r="AF1108" s="174"/>
      <c r="AG1108" s="174"/>
      <c r="AH1108" s="174"/>
      <c r="AJ1108"/>
      <c r="AK1108"/>
      <c r="AL1108"/>
      <c r="AM1108"/>
      <c r="AN1108"/>
      <c r="AO1108"/>
      <c r="AP1108" s="174"/>
      <c r="AR1108" s="174"/>
      <c r="AS1108" s="174"/>
      <c r="AT1108" s="174"/>
      <c r="AV1108" s="174"/>
      <c r="AW1108" s="174"/>
      <c r="AX1108" s="174"/>
      <c r="AZ1108" s="174"/>
      <c r="BA1108" s="174"/>
      <c r="BB1108" s="174"/>
      <c r="BC1108" s="174"/>
      <c r="BD1108" s="174"/>
      <c r="BE1108" s="174"/>
      <c r="BF1108" s="174"/>
      <c r="BG1108" s="174"/>
      <c r="BH1108" s="174"/>
      <c r="BJ1108" s="174"/>
      <c r="BK1108" s="174"/>
      <c r="BL1108" s="237" t="s">
        <v>511</v>
      </c>
      <c r="BM1108" s="237" t="s">
        <v>406</v>
      </c>
      <c r="BN1108" s="237" t="s">
        <v>104</v>
      </c>
      <c r="BO1108" s="237" t="s">
        <v>192</v>
      </c>
      <c r="BP1108" s="238">
        <v>43132</v>
      </c>
      <c r="BQ1108" s="241">
        <v>0.2</v>
      </c>
      <c r="BR1108" s="239">
        <v>10</v>
      </c>
      <c r="CB1108"/>
      <c r="CC1108"/>
      <c r="CD1108"/>
      <c r="CE1108"/>
      <c r="CF1108"/>
      <c r="CG1108"/>
      <c r="CI1108"/>
      <c r="CJ1108"/>
      <c r="CK1108"/>
      <c r="CL1108"/>
      <c r="CM1108"/>
      <c r="CN1108"/>
      <c r="CO1108"/>
      <c r="CQ1108"/>
      <c r="CR1108"/>
      <c r="CS1108"/>
      <c r="CT1108"/>
      <c r="CU1108"/>
      <c r="CV1108"/>
      <c r="CW1108"/>
      <c r="CY1108"/>
      <c r="CZ1108"/>
      <c r="DA1108"/>
      <c r="DB1108"/>
      <c r="DC1108"/>
      <c r="DD1108"/>
      <c r="DF1108"/>
      <c r="DG1108"/>
      <c r="DH1108"/>
      <c r="DI1108"/>
      <c r="DJ1108"/>
      <c r="DK1108"/>
      <c r="DL1108"/>
      <c r="EC1108"/>
      <c r="ED1108"/>
      <c r="EE1108"/>
      <c r="EF1108"/>
      <c r="EG1108"/>
      <c r="EH1108"/>
      <c r="EI1108"/>
    </row>
    <row r="1109" spans="11:139" ht="15" x14ac:dyDescent="0.25">
      <c r="K1109" s="174"/>
      <c r="L1109" s="174"/>
      <c r="M1109" s="174"/>
      <c r="N1109" s="174"/>
      <c r="P1109" s="174"/>
      <c r="Q1109" s="174"/>
      <c r="R1109" s="174"/>
      <c r="T1109" s="174"/>
      <c r="U1109" s="174"/>
      <c r="V1109"/>
      <c r="W1109"/>
      <c r="X1109"/>
      <c r="Y1109"/>
      <c r="Z1109"/>
      <c r="AA1109"/>
      <c r="AB1109" s="174"/>
      <c r="AC1109" s="174"/>
      <c r="AD1109" s="174"/>
      <c r="AE1109" s="174"/>
      <c r="AF1109" s="174"/>
      <c r="AG1109" s="174"/>
      <c r="AH1109" s="174"/>
      <c r="AJ1109"/>
      <c r="AK1109"/>
      <c r="AL1109"/>
      <c r="AM1109"/>
      <c r="AN1109"/>
      <c r="AO1109"/>
      <c r="AP1109" s="174"/>
      <c r="AR1109" s="174"/>
      <c r="AS1109" s="174"/>
      <c r="AT1109" s="174"/>
      <c r="AV1109" s="174"/>
      <c r="AW1109" s="174"/>
      <c r="AX1109" s="174"/>
      <c r="AZ1109" s="174"/>
      <c r="BA1109" s="174"/>
      <c r="BB1109" s="174"/>
      <c r="BC1109" s="174"/>
      <c r="BD1109" s="174"/>
      <c r="BE1109" s="174"/>
      <c r="BF1109" s="174"/>
      <c r="BG1109" s="174"/>
      <c r="BH1109" s="174"/>
      <c r="BJ1109" s="174"/>
      <c r="BK1109" s="174"/>
      <c r="BL1109" s="237" t="s">
        <v>491</v>
      </c>
      <c r="BM1109" s="237" t="s">
        <v>401</v>
      </c>
      <c r="BN1109" s="237" t="s">
        <v>104</v>
      </c>
      <c r="BO1109" s="237" t="s">
        <v>199</v>
      </c>
      <c r="BP1109" s="238">
        <v>43120</v>
      </c>
      <c r="BQ1109" s="241">
        <v>0.2</v>
      </c>
      <c r="BR1109" s="239">
        <v>10</v>
      </c>
      <c r="CB1109"/>
      <c r="CC1109"/>
      <c r="CD1109"/>
      <c r="CE1109"/>
      <c r="CF1109"/>
      <c r="CG1109"/>
      <c r="CI1109"/>
      <c r="CJ1109"/>
      <c r="CK1109"/>
      <c r="CL1109"/>
      <c r="CM1109"/>
      <c r="CN1109"/>
      <c r="CO1109"/>
      <c r="CQ1109"/>
      <c r="CR1109"/>
      <c r="CS1109"/>
      <c r="CT1109"/>
      <c r="CU1109"/>
      <c r="CV1109"/>
      <c r="CW1109"/>
      <c r="CY1109"/>
      <c r="CZ1109"/>
      <c r="DA1109"/>
      <c r="DB1109"/>
      <c r="DC1109"/>
      <c r="DD1109"/>
      <c r="DF1109"/>
      <c r="DG1109"/>
      <c r="DH1109"/>
      <c r="DI1109"/>
      <c r="DJ1109"/>
      <c r="DK1109"/>
      <c r="DL1109"/>
      <c r="EC1109"/>
      <c r="ED1109"/>
      <c r="EE1109"/>
      <c r="EF1109"/>
      <c r="EG1109"/>
      <c r="EH1109"/>
      <c r="EI1109"/>
    </row>
    <row r="1110" spans="11:139" ht="15" x14ac:dyDescent="0.25">
      <c r="K1110" s="174"/>
      <c r="L1110" s="174"/>
      <c r="M1110" s="174"/>
      <c r="N1110" s="174"/>
      <c r="P1110" s="174"/>
      <c r="Q1110" s="174"/>
      <c r="R1110" s="174"/>
      <c r="T1110" s="174"/>
      <c r="U1110" s="174"/>
      <c r="V1110"/>
      <c r="W1110"/>
      <c r="X1110"/>
      <c r="Y1110"/>
      <c r="Z1110"/>
      <c r="AA1110"/>
      <c r="AB1110" s="174"/>
      <c r="AC1110" s="174"/>
      <c r="AD1110" s="174"/>
      <c r="AE1110" s="174"/>
      <c r="AF1110" s="174"/>
      <c r="AG1110" s="174"/>
      <c r="AH1110" s="174"/>
      <c r="AJ1110"/>
      <c r="AK1110"/>
      <c r="AL1110"/>
      <c r="AM1110"/>
      <c r="AN1110"/>
      <c r="AO1110"/>
      <c r="AP1110" s="174"/>
      <c r="AR1110" s="174"/>
      <c r="AS1110" s="174"/>
      <c r="AT1110" s="174"/>
      <c r="AV1110" s="174"/>
      <c r="AW1110" s="174"/>
      <c r="AX1110" s="174"/>
      <c r="AZ1110" s="174"/>
      <c r="BA1110" s="174"/>
      <c r="BB1110" s="174"/>
      <c r="BC1110" s="174"/>
      <c r="BD1110" s="174"/>
      <c r="BE1110" s="174"/>
      <c r="BF1110" s="174"/>
      <c r="BG1110" s="174"/>
      <c r="BH1110" s="174"/>
      <c r="BJ1110" s="174"/>
      <c r="BK1110" s="174"/>
      <c r="BL1110" s="237" t="s">
        <v>532</v>
      </c>
      <c r="BM1110" s="237" t="s">
        <v>414</v>
      </c>
      <c r="BN1110" s="237" t="s">
        <v>104</v>
      </c>
      <c r="BO1110" s="237" t="s">
        <v>199</v>
      </c>
      <c r="BP1110" s="238">
        <v>43139</v>
      </c>
      <c r="BQ1110" s="241">
        <v>0.16666666666666666</v>
      </c>
      <c r="BR1110" s="239">
        <v>6</v>
      </c>
      <c r="CB1110"/>
      <c r="CC1110"/>
      <c r="CD1110"/>
      <c r="CE1110"/>
      <c r="CF1110"/>
      <c r="CG1110"/>
      <c r="CI1110"/>
      <c r="CJ1110"/>
      <c r="CK1110"/>
      <c r="CL1110"/>
      <c r="CM1110"/>
      <c r="CN1110"/>
      <c r="CO1110"/>
      <c r="CQ1110"/>
      <c r="CR1110"/>
      <c r="CS1110"/>
      <c r="CT1110"/>
      <c r="CU1110"/>
      <c r="CV1110"/>
      <c r="CW1110"/>
      <c r="CY1110"/>
      <c r="CZ1110"/>
      <c r="DA1110"/>
      <c r="DB1110"/>
      <c r="DC1110"/>
      <c r="DD1110"/>
      <c r="DF1110"/>
      <c r="DG1110"/>
      <c r="DH1110"/>
      <c r="DI1110"/>
      <c r="DJ1110"/>
      <c r="DK1110"/>
      <c r="DL1110"/>
      <c r="EC1110"/>
      <c r="ED1110"/>
      <c r="EE1110"/>
      <c r="EF1110"/>
      <c r="EG1110"/>
      <c r="EH1110"/>
      <c r="EI1110"/>
    </row>
    <row r="1111" spans="11:139" ht="15" x14ac:dyDescent="0.25">
      <c r="K1111" s="174"/>
      <c r="L1111" s="174"/>
      <c r="M1111" s="174"/>
      <c r="N1111" s="174"/>
      <c r="P1111" s="174"/>
      <c r="Q1111" s="174"/>
      <c r="R1111" s="174"/>
      <c r="T1111" s="174"/>
      <c r="U1111" s="174"/>
      <c r="V1111"/>
      <c r="W1111"/>
      <c r="X1111"/>
      <c r="Y1111"/>
      <c r="Z1111"/>
      <c r="AA1111"/>
      <c r="AB1111" s="174"/>
      <c r="AC1111" s="174"/>
      <c r="AD1111" s="174"/>
      <c r="AE1111" s="174"/>
      <c r="AF1111" s="174"/>
      <c r="AG1111" s="174"/>
      <c r="AH1111" s="174"/>
      <c r="AJ1111"/>
      <c r="AK1111"/>
      <c r="AL1111"/>
      <c r="AM1111"/>
      <c r="AN1111"/>
      <c r="AO1111"/>
      <c r="AP1111" s="174"/>
      <c r="AR1111" s="174"/>
      <c r="AS1111" s="174"/>
      <c r="AT1111" s="174"/>
      <c r="AV1111" s="174"/>
      <c r="AW1111" s="174"/>
      <c r="AX1111" s="174"/>
      <c r="AZ1111" s="174"/>
      <c r="BA1111" s="174"/>
      <c r="BB1111" s="174"/>
      <c r="BC1111" s="174"/>
      <c r="BD1111" s="174"/>
      <c r="BE1111" s="174"/>
      <c r="BF1111" s="174"/>
      <c r="BG1111" s="174"/>
      <c r="BH1111" s="174"/>
      <c r="BJ1111" s="174"/>
      <c r="BK1111" s="174"/>
      <c r="BL1111" s="237" t="s">
        <v>597</v>
      </c>
      <c r="BM1111" s="237" t="s">
        <v>401</v>
      </c>
      <c r="BN1111" s="237" t="s">
        <v>104</v>
      </c>
      <c r="BO1111" s="237" t="s">
        <v>587</v>
      </c>
      <c r="BP1111" s="238">
        <v>43155</v>
      </c>
      <c r="BQ1111" s="241">
        <v>0.16666666666666666</v>
      </c>
      <c r="BR1111" s="239">
        <v>6</v>
      </c>
      <c r="CB1111"/>
      <c r="CC1111"/>
      <c r="CD1111"/>
      <c r="CE1111"/>
      <c r="CF1111"/>
      <c r="CG1111"/>
      <c r="CI1111"/>
      <c r="CJ1111"/>
      <c r="CK1111"/>
      <c r="CL1111"/>
      <c r="CM1111"/>
      <c r="CN1111"/>
      <c r="CO1111"/>
      <c r="CQ1111"/>
      <c r="CR1111"/>
      <c r="CS1111"/>
      <c r="CT1111"/>
      <c r="CU1111"/>
      <c r="CV1111"/>
      <c r="CW1111"/>
      <c r="CY1111"/>
      <c r="CZ1111"/>
      <c r="DA1111"/>
      <c r="DB1111"/>
      <c r="DC1111"/>
      <c r="DD1111"/>
      <c r="DF1111"/>
      <c r="DG1111"/>
      <c r="DH1111"/>
      <c r="DI1111"/>
      <c r="DJ1111"/>
      <c r="DK1111"/>
      <c r="DL1111"/>
      <c r="EC1111"/>
      <c r="ED1111"/>
      <c r="EE1111"/>
      <c r="EF1111"/>
      <c r="EG1111"/>
      <c r="EH1111"/>
      <c r="EI1111"/>
    </row>
    <row r="1112" spans="11:139" ht="15" x14ac:dyDescent="0.25">
      <c r="K1112" s="174"/>
      <c r="L1112" s="174"/>
      <c r="M1112" s="174"/>
      <c r="N1112" s="174"/>
      <c r="P1112" s="174"/>
      <c r="Q1112" s="174"/>
      <c r="R1112" s="174"/>
      <c r="T1112" s="174"/>
      <c r="U1112" s="174"/>
      <c r="V1112"/>
      <c r="W1112"/>
      <c r="X1112"/>
      <c r="Y1112"/>
      <c r="Z1112"/>
      <c r="AA1112"/>
      <c r="AB1112" s="174"/>
      <c r="AC1112" s="174"/>
      <c r="AD1112" s="174"/>
      <c r="AE1112" s="174"/>
      <c r="AF1112" s="174"/>
      <c r="AG1112" s="174"/>
      <c r="AH1112" s="174"/>
      <c r="AJ1112"/>
      <c r="AK1112"/>
      <c r="AL1112"/>
      <c r="AM1112"/>
      <c r="AN1112"/>
      <c r="AO1112"/>
      <c r="AP1112" s="174"/>
      <c r="AR1112" s="174"/>
      <c r="AS1112" s="174"/>
      <c r="AT1112" s="174"/>
      <c r="AV1112" s="174"/>
      <c r="AW1112" s="174"/>
      <c r="AX1112" s="174"/>
      <c r="AZ1112" s="174"/>
      <c r="BA1112" s="174"/>
      <c r="BB1112" s="174"/>
      <c r="BC1112" s="174"/>
      <c r="BD1112" s="174"/>
      <c r="BE1112" s="174"/>
      <c r="BF1112" s="174"/>
      <c r="BG1112" s="174"/>
      <c r="BH1112" s="174"/>
      <c r="BJ1112" s="174"/>
      <c r="BK1112" s="174"/>
      <c r="BL1112" s="237" t="s">
        <v>598</v>
      </c>
      <c r="BM1112" s="237" t="s">
        <v>408</v>
      </c>
      <c r="BN1112" s="237" t="s">
        <v>104</v>
      </c>
      <c r="BO1112" s="237" t="s">
        <v>587</v>
      </c>
      <c r="BP1112" s="238">
        <v>43155</v>
      </c>
      <c r="BQ1112" s="241">
        <v>0.16666666666666666</v>
      </c>
      <c r="BR1112" s="239">
        <v>6</v>
      </c>
      <c r="CB1112"/>
      <c r="CC1112"/>
      <c r="CD1112"/>
      <c r="CE1112"/>
      <c r="CF1112"/>
      <c r="CG1112"/>
      <c r="CI1112"/>
      <c r="CJ1112"/>
      <c r="CK1112"/>
      <c r="CL1112"/>
      <c r="CM1112"/>
      <c r="CN1112"/>
      <c r="CO1112"/>
      <c r="CQ1112"/>
      <c r="CR1112"/>
      <c r="CS1112"/>
      <c r="CT1112"/>
      <c r="CU1112"/>
      <c r="CV1112"/>
      <c r="CW1112"/>
      <c r="CY1112"/>
      <c r="CZ1112"/>
      <c r="DA1112"/>
      <c r="DB1112"/>
      <c r="DC1112"/>
      <c r="DD1112"/>
      <c r="DF1112"/>
      <c r="DG1112"/>
      <c r="DH1112"/>
      <c r="DI1112"/>
      <c r="DJ1112"/>
      <c r="DK1112"/>
      <c r="DL1112"/>
      <c r="EC1112"/>
      <c r="ED1112"/>
      <c r="EE1112"/>
      <c r="EF1112"/>
      <c r="EG1112"/>
      <c r="EH1112"/>
      <c r="EI1112"/>
    </row>
    <row r="1113" spans="11:139" ht="15" x14ac:dyDescent="0.25">
      <c r="K1113" s="174"/>
      <c r="L1113" s="174"/>
      <c r="M1113" s="174"/>
      <c r="N1113" s="174"/>
      <c r="P1113" s="174"/>
      <c r="Q1113" s="174"/>
      <c r="R1113" s="174"/>
      <c r="T1113" s="174"/>
      <c r="U1113" s="174"/>
      <c r="V1113"/>
      <c r="W1113"/>
      <c r="X1113"/>
      <c r="Y1113"/>
      <c r="Z1113"/>
      <c r="AA1113"/>
      <c r="AB1113" s="174"/>
      <c r="AC1113" s="174"/>
      <c r="AD1113" s="174"/>
      <c r="AE1113" s="174"/>
      <c r="AF1113" s="174"/>
      <c r="AG1113" s="174"/>
      <c r="AH1113" s="174"/>
      <c r="AJ1113"/>
      <c r="AK1113"/>
      <c r="AL1113"/>
      <c r="AM1113"/>
      <c r="AN1113"/>
      <c r="AO1113"/>
      <c r="AP1113" s="174"/>
      <c r="AR1113" s="174"/>
      <c r="AS1113" s="174"/>
      <c r="AT1113" s="174"/>
      <c r="AV1113" s="174"/>
      <c r="AW1113" s="174"/>
      <c r="AX1113" s="174"/>
      <c r="AZ1113" s="174"/>
      <c r="BA1113" s="174"/>
      <c r="BB1113" s="174"/>
      <c r="BC1113" s="174"/>
      <c r="BD1113" s="174"/>
      <c r="BE1113" s="174"/>
      <c r="BF1113" s="174"/>
      <c r="BG1113" s="174"/>
      <c r="BH1113" s="174"/>
      <c r="BJ1113" s="174"/>
      <c r="BK1113" s="174"/>
      <c r="BL1113" s="237" t="s">
        <v>536</v>
      </c>
      <c r="BM1113" s="237" t="s">
        <v>406</v>
      </c>
      <c r="BN1113" s="237" t="s">
        <v>104</v>
      </c>
      <c r="BO1113" s="237" t="s">
        <v>199</v>
      </c>
      <c r="BP1113" s="238">
        <v>43139</v>
      </c>
      <c r="BQ1113" s="241">
        <v>0.15384615384615385</v>
      </c>
      <c r="BR1113" s="239">
        <v>13</v>
      </c>
      <c r="CB1113"/>
      <c r="CC1113"/>
      <c r="CD1113"/>
      <c r="CE1113"/>
      <c r="CF1113"/>
      <c r="CG1113"/>
      <c r="CI1113"/>
      <c r="CJ1113"/>
      <c r="CK1113"/>
      <c r="CL1113"/>
      <c r="CM1113"/>
      <c r="CN1113"/>
      <c r="CO1113"/>
      <c r="CQ1113"/>
      <c r="CR1113"/>
      <c r="CS1113"/>
      <c r="CT1113"/>
      <c r="CU1113"/>
      <c r="CV1113"/>
      <c r="CW1113"/>
      <c r="CY1113"/>
      <c r="CZ1113"/>
      <c r="DA1113"/>
      <c r="DB1113"/>
      <c r="DC1113"/>
      <c r="DD1113"/>
      <c r="DF1113"/>
      <c r="DG1113"/>
      <c r="DH1113"/>
      <c r="DI1113"/>
      <c r="DJ1113"/>
      <c r="DK1113"/>
      <c r="DL1113"/>
      <c r="EC1113"/>
      <c r="ED1113"/>
      <c r="EE1113"/>
      <c r="EF1113"/>
      <c r="EG1113"/>
      <c r="EH1113"/>
      <c r="EI1113"/>
    </row>
    <row r="1114" spans="11:139" ht="15" x14ac:dyDescent="0.25">
      <c r="K1114" s="174"/>
      <c r="L1114" s="174"/>
      <c r="M1114" s="174"/>
      <c r="N1114" s="174"/>
      <c r="P1114" s="174"/>
      <c r="Q1114" s="174"/>
      <c r="R1114" s="174"/>
      <c r="T1114" s="174"/>
      <c r="U1114" s="174"/>
      <c r="V1114"/>
      <c r="W1114"/>
      <c r="X1114"/>
      <c r="Y1114"/>
      <c r="Z1114"/>
      <c r="AA1114"/>
      <c r="AB1114" s="174"/>
      <c r="AC1114" s="174"/>
      <c r="AD1114" s="174"/>
      <c r="AE1114" s="174"/>
      <c r="AF1114" s="174"/>
      <c r="AG1114" s="174"/>
      <c r="AH1114" s="174"/>
      <c r="AJ1114"/>
      <c r="AK1114"/>
      <c r="AL1114"/>
      <c r="AM1114"/>
      <c r="AN1114"/>
      <c r="AO1114"/>
      <c r="AP1114" s="174"/>
      <c r="AR1114" s="174"/>
      <c r="AS1114" s="174"/>
      <c r="AT1114" s="174"/>
      <c r="AV1114" s="174"/>
      <c r="AW1114" s="174"/>
      <c r="AX1114" s="174"/>
      <c r="AZ1114" s="174"/>
      <c r="BA1114" s="174"/>
      <c r="BB1114" s="174"/>
      <c r="BC1114" s="174"/>
      <c r="BD1114" s="174"/>
      <c r="BE1114" s="174"/>
      <c r="BF1114" s="174"/>
      <c r="BG1114" s="174"/>
      <c r="BH1114" s="174"/>
      <c r="BJ1114" s="174"/>
      <c r="BK1114" s="174"/>
      <c r="BL1114" s="237" t="s">
        <v>458</v>
      </c>
      <c r="BM1114" s="237" t="s">
        <v>408</v>
      </c>
      <c r="BN1114" s="237" t="s">
        <v>104</v>
      </c>
      <c r="BO1114" s="237" t="s">
        <v>455</v>
      </c>
      <c r="BP1114" s="238">
        <v>43111</v>
      </c>
      <c r="BQ1114" s="241">
        <v>0.14285714285714285</v>
      </c>
      <c r="BR1114" s="239">
        <v>7</v>
      </c>
      <c r="CB1114"/>
      <c r="CC1114"/>
      <c r="CD1114"/>
      <c r="CE1114"/>
      <c r="CF1114"/>
      <c r="CG1114"/>
      <c r="CI1114"/>
      <c r="CJ1114"/>
      <c r="CK1114"/>
      <c r="CL1114"/>
      <c r="CM1114"/>
      <c r="CN1114"/>
      <c r="CO1114"/>
      <c r="CQ1114"/>
      <c r="CR1114"/>
      <c r="CS1114"/>
      <c r="CT1114"/>
      <c r="CU1114"/>
      <c r="CV1114"/>
      <c r="CW1114"/>
      <c r="CY1114"/>
      <c r="CZ1114"/>
      <c r="DA1114"/>
      <c r="DB1114"/>
      <c r="DC1114"/>
      <c r="DD1114"/>
      <c r="DF1114"/>
      <c r="DG1114"/>
      <c r="DH1114"/>
      <c r="DI1114"/>
      <c r="DJ1114"/>
      <c r="DK1114"/>
      <c r="DL1114"/>
      <c r="EC1114"/>
      <c r="ED1114"/>
      <c r="EE1114"/>
      <c r="EF1114"/>
      <c r="EG1114"/>
      <c r="EH1114"/>
      <c r="EI1114"/>
    </row>
    <row r="1115" spans="11:139" ht="15" x14ac:dyDescent="0.25">
      <c r="K1115" s="174"/>
      <c r="L1115" s="174"/>
      <c r="M1115" s="174"/>
      <c r="N1115" s="174"/>
      <c r="P1115" s="174"/>
      <c r="Q1115" s="174"/>
      <c r="R1115" s="174"/>
      <c r="T1115" s="174"/>
      <c r="U1115" s="174"/>
      <c r="V1115"/>
      <c r="W1115"/>
      <c r="X1115"/>
      <c r="Y1115"/>
      <c r="Z1115"/>
      <c r="AA1115"/>
      <c r="AB1115" s="174"/>
      <c r="AC1115" s="174"/>
      <c r="AD1115" s="174"/>
      <c r="AE1115" s="174"/>
      <c r="AF1115" s="174"/>
      <c r="AG1115" s="174"/>
      <c r="AH1115" s="174"/>
      <c r="AJ1115"/>
      <c r="AK1115"/>
      <c r="AL1115"/>
      <c r="AM1115"/>
      <c r="AN1115"/>
      <c r="AO1115"/>
      <c r="AP1115" s="174"/>
      <c r="AR1115" s="174"/>
      <c r="AS1115" s="174"/>
      <c r="AT1115" s="174"/>
      <c r="AV1115" s="174"/>
      <c r="AW1115" s="174"/>
      <c r="AX1115" s="174"/>
      <c r="AZ1115" s="174"/>
      <c r="BA1115" s="174"/>
      <c r="BB1115" s="174"/>
      <c r="BC1115" s="174"/>
      <c r="BD1115" s="174"/>
      <c r="BE1115" s="174"/>
      <c r="BF1115" s="174"/>
      <c r="BG1115" s="174"/>
      <c r="BH1115" s="174"/>
      <c r="BJ1115" s="174"/>
      <c r="BK1115" s="174"/>
      <c r="BL1115" s="237" t="s">
        <v>490</v>
      </c>
      <c r="BM1115" s="237" t="s">
        <v>403</v>
      </c>
      <c r="BN1115" s="237" t="s">
        <v>104</v>
      </c>
      <c r="BO1115" s="237" t="s">
        <v>199</v>
      </c>
      <c r="BP1115" s="238">
        <v>43120</v>
      </c>
      <c r="BQ1115" s="241">
        <v>0.14285714285714285</v>
      </c>
      <c r="BR1115" s="239">
        <v>14</v>
      </c>
      <c r="CB1115"/>
      <c r="CC1115"/>
      <c r="CD1115"/>
      <c r="CE1115"/>
      <c r="CF1115"/>
      <c r="CG1115"/>
      <c r="CI1115"/>
      <c r="CJ1115"/>
      <c r="CK1115"/>
      <c r="CL1115"/>
      <c r="CM1115"/>
      <c r="CN1115"/>
      <c r="CO1115"/>
      <c r="CQ1115"/>
      <c r="CR1115"/>
      <c r="CS1115"/>
      <c r="CT1115"/>
      <c r="CU1115"/>
      <c r="CV1115"/>
      <c r="CW1115"/>
      <c r="CY1115"/>
      <c r="CZ1115"/>
      <c r="DA1115"/>
      <c r="DB1115"/>
      <c r="DC1115"/>
      <c r="DD1115"/>
      <c r="DF1115"/>
      <c r="DG1115"/>
      <c r="DH1115"/>
      <c r="DI1115"/>
      <c r="DJ1115"/>
      <c r="DK1115"/>
      <c r="DL1115"/>
      <c r="EC1115"/>
      <c r="ED1115"/>
      <c r="EE1115"/>
      <c r="EF1115"/>
      <c r="EG1115"/>
      <c r="EH1115"/>
      <c r="EI1115"/>
    </row>
    <row r="1116" spans="11:139" ht="15" x14ac:dyDescent="0.25">
      <c r="K1116" s="174"/>
      <c r="L1116" s="174"/>
      <c r="M1116" s="174"/>
      <c r="N1116" s="174"/>
      <c r="P1116" s="174"/>
      <c r="Q1116" s="174"/>
      <c r="R1116" s="174"/>
      <c r="T1116" s="174"/>
      <c r="U1116" s="174"/>
      <c r="V1116"/>
      <c r="W1116"/>
      <c r="X1116"/>
      <c r="Y1116"/>
      <c r="Z1116"/>
      <c r="AA1116"/>
      <c r="AB1116" s="174"/>
      <c r="AC1116" s="174"/>
      <c r="AD1116" s="174"/>
      <c r="AE1116" s="174"/>
      <c r="AF1116" s="174"/>
      <c r="AG1116" s="174"/>
      <c r="AH1116" s="174"/>
      <c r="AJ1116"/>
      <c r="AK1116"/>
      <c r="AL1116"/>
      <c r="AM1116"/>
      <c r="AN1116"/>
      <c r="AO1116"/>
      <c r="AP1116" s="174"/>
      <c r="AR1116" s="174"/>
      <c r="AS1116" s="174"/>
      <c r="AT1116" s="174"/>
      <c r="AV1116" s="174"/>
      <c r="AW1116" s="174"/>
      <c r="AX1116" s="174"/>
      <c r="AZ1116" s="174"/>
      <c r="BA1116" s="174"/>
      <c r="BB1116" s="174"/>
      <c r="BC1116" s="174"/>
      <c r="BD1116" s="174"/>
      <c r="BE1116" s="174"/>
      <c r="BF1116" s="174"/>
      <c r="BG1116" s="174"/>
      <c r="BH1116" s="174"/>
      <c r="BJ1116" s="174"/>
      <c r="BK1116" s="174"/>
      <c r="BL1116" s="237" t="s">
        <v>492</v>
      </c>
      <c r="BM1116" s="237" t="s">
        <v>408</v>
      </c>
      <c r="BN1116" s="237" t="s">
        <v>104</v>
      </c>
      <c r="BO1116" s="237" t="s">
        <v>199</v>
      </c>
      <c r="BP1116" s="238">
        <v>43120</v>
      </c>
      <c r="BQ1116" s="241">
        <v>0.14285714285714285</v>
      </c>
      <c r="BR1116" s="239">
        <v>7</v>
      </c>
      <c r="CB1116"/>
      <c r="CC1116"/>
      <c r="CD1116"/>
      <c r="CE1116"/>
      <c r="CF1116"/>
      <c r="CG1116"/>
      <c r="CI1116"/>
      <c r="CJ1116"/>
      <c r="CK1116"/>
      <c r="CL1116"/>
      <c r="CM1116"/>
      <c r="CN1116"/>
      <c r="CO1116"/>
      <c r="CQ1116"/>
      <c r="CR1116"/>
      <c r="CS1116"/>
      <c r="CT1116"/>
      <c r="CU1116"/>
      <c r="CV1116"/>
      <c r="CW1116"/>
      <c r="CY1116"/>
      <c r="CZ1116"/>
      <c r="DA1116"/>
      <c r="DB1116"/>
      <c r="DC1116"/>
      <c r="DD1116"/>
      <c r="DF1116"/>
      <c r="DG1116"/>
      <c r="DH1116"/>
      <c r="DI1116"/>
      <c r="DJ1116"/>
      <c r="DK1116"/>
      <c r="DL1116"/>
      <c r="EC1116"/>
      <c r="ED1116"/>
      <c r="EE1116"/>
      <c r="EF1116"/>
      <c r="EG1116"/>
      <c r="EH1116"/>
      <c r="EI1116"/>
    </row>
    <row r="1117" spans="11:139" ht="15" x14ac:dyDescent="0.25">
      <c r="K1117" s="174"/>
      <c r="L1117" s="174"/>
      <c r="M1117" s="174"/>
      <c r="N1117" s="174"/>
      <c r="P1117" s="174"/>
      <c r="Q1117" s="174"/>
      <c r="R1117" s="174"/>
      <c r="T1117" s="174"/>
      <c r="U1117" s="174"/>
      <c r="V1117"/>
      <c r="W1117"/>
      <c r="X1117"/>
      <c r="Y1117"/>
      <c r="Z1117"/>
      <c r="AA1117"/>
      <c r="AB1117" s="174"/>
      <c r="AC1117" s="174"/>
      <c r="AD1117" s="174"/>
      <c r="AE1117" s="174"/>
      <c r="AF1117" s="174"/>
      <c r="AG1117" s="174"/>
      <c r="AH1117" s="174"/>
      <c r="AJ1117"/>
      <c r="AK1117"/>
      <c r="AL1117"/>
      <c r="AM1117"/>
      <c r="AN1117"/>
      <c r="AO1117"/>
      <c r="AP1117" s="174"/>
      <c r="AR1117" s="174"/>
      <c r="AS1117" s="174"/>
      <c r="AT1117" s="174"/>
      <c r="AV1117" s="174"/>
      <c r="AW1117" s="174"/>
      <c r="AX1117" s="174"/>
      <c r="AZ1117" s="174"/>
      <c r="BA1117" s="174"/>
      <c r="BB1117" s="174"/>
      <c r="BC1117" s="174"/>
      <c r="BD1117" s="174"/>
      <c r="BE1117" s="174"/>
      <c r="BF1117" s="174"/>
      <c r="BG1117" s="174"/>
      <c r="BH1117" s="174"/>
      <c r="BJ1117" s="174"/>
      <c r="BK1117" s="174"/>
      <c r="BL1117" s="237" t="s">
        <v>530</v>
      </c>
      <c r="BM1117" s="237" t="s">
        <v>400</v>
      </c>
      <c r="BN1117" s="237" t="s">
        <v>104</v>
      </c>
      <c r="BO1117" s="237" t="s">
        <v>199</v>
      </c>
      <c r="BP1117" s="238">
        <v>43139</v>
      </c>
      <c r="BQ1117" s="241">
        <v>0.14285714285714285</v>
      </c>
      <c r="BR1117" s="239">
        <v>14</v>
      </c>
      <c r="CB1117"/>
      <c r="CC1117"/>
      <c r="CD1117"/>
      <c r="CE1117"/>
      <c r="CF1117"/>
      <c r="CG1117"/>
      <c r="CI1117"/>
      <c r="CJ1117"/>
      <c r="CK1117"/>
      <c r="CL1117"/>
      <c r="CM1117"/>
      <c r="CN1117"/>
      <c r="CO1117"/>
      <c r="CQ1117"/>
      <c r="CR1117"/>
      <c r="CS1117"/>
      <c r="CT1117"/>
      <c r="CU1117"/>
      <c r="CV1117"/>
      <c r="CW1117"/>
      <c r="CY1117"/>
      <c r="CZ1117"/>
      <c r="DA1117"/>
      <c r="DB1117"/>
      <c r="DC1117"/>
      <c r="DD1117"/>
      <c r="DF1117"/>
      <c r="DG1117"/>
      <c r="DH1117"/>
      <c r="DI1117"/>
      <c r="DJ1117"/>
      <c r="DK1117"/>
      <c r="DL1117"/>
      <c r="EC1117"/>
      <c r="ED1117"/>
      <c r="EE1117"/>
      <c r="EF1117"/>
      <c r="EG1117"/>
      <c r="EH1117"/>
      <c r="EI1117"/>
    </row>
    <row r="1118" spans="11:139" ht="15" x14ac:dyDescent="0.25">
      <c r="K1118" s="174"/>
      <c r="L1118" s="174"/>
      <c r="M1118" s="174"/>
      <c r="N1118" s="174"/>
      <c r="P1118" s="174"/>
      <c r="Q1118" s="174"/>
      <c r="R1118" s="174"/>
      <c r="T1118" s="174"/>
      <c r="U1118" s="174"/>
      <c r="V1118"/>
      <c r="W1118"/>
      <c r="X1118"/>
      <c r="Y1118"/>
      <c r="Z1118"/>
      <c r="AA1118"/>
      <c r="AB1118" s="174"/>
      <c r="AC1118" s="174"/>
      <c r="AD1118" s="174"/>
      <c r="AE1118" s="174"/>
      <c r="AF1118" s="174"/>
      <c r="AG1118" s="174"/>
      <c r="AH1118" s="174"/>
      <c r="AJ1118"/>
      <c r="AK1118"/>
      <c r="AL1118"/>
      <c r="AM1118"/>
      <c r="AN1118"/>
      <c r="AO1118"/>
      <c r="AP1118" s="174"/>
      <c r="AR1118" s="174"/>
      <c r="AS1118" s="174"/>
      <c r="AT1118" s="174"/>
      <c r="AV1118" s="174"/>
      <c r="AW1118" s="174"/>
      <c r="AX1118" s="174"/>
      <c r="AZ1118" s="174"/>
      <c r="BA1118" s="174"/>
      <c r="BB1118" s="174"/>
      <c r="BC1118" s="174"/>
      <c r="BD1118" s="174"/>
      <c r="BE1118" s="174"/>
      <c r="BF1118" s="174"/>
      <c r="BG1118" s="174"/>
      <c r="BH1118" s="174"/>
      <c r="BJ1118" s="174"/>
      <c r="BK1118" s="174"/>
      <c r="BL1118" s="237" t="s">
        <v>582</v>
      </c>
      <c r="BM1118" s="237" t="s">
        <v>406</v>
      </c>
      <c r="BN1118" s="237" t="s">
        <v>104</v>
      </c>
      <c r="BO1118" s="237" t="s">
        <v>110</v>
      </c>
      <c r="BP1118" s="238">
        <v>43160</v>
      </c>
      <c r="BQ1118" s="241">
        <v>0.125</v>
      </c>
      <c r="BR1118" s="239">
        <v>8</v>
      </c>
      <c r="CB1118"/>
      <c r="CC1118"/>
      <c r="CD1118"/>
      <c r="CE1118"/>
      <c r="CF1118"/>
      <c r="CG1118"/>
      <c r="CI1118"/>
      <c r="CJ1118"/>
      <c r="CK1118"/>
      <c r="CL1118"/>
      <c r="CM1118"/>
      <c r="CN1118"/>
      <c r="CO1118"/>
      <c r="CQ1118"/>
      <c r="CR1118"/>
      <c r="CS1118"/>
      <c r="CT1118"/>
      <c r="CU1118"/>
      <c r="CV1118"/>
      <c r="CW1118"/>
      <c r="CY1118"/>
      <c r="CZ1118"/>
      <c r="DA1118"/>
      <c r="DB1118"/>
      <c r="DC1118"/>
      <c r="DD1118"/>
      <c r="DF1118"/>
      <c r="DG1118"/>
      <c r="DH1118"/>
      <c r="DI1118"/>
      <c r="DJ1118"/>
      <c r="DK1118"/>
      <c r="DL1118"/>
      <c r="EC1118"/>
      <c r="ED1118"/>
      <c r="EE1118"/>
      <c r="EF1118"/>
      <c r="EG1118"/>
      <c r="EH1118"/>
      <c r="EI1118"/>
    </row>
    <row r="1119" spans="11:139" ht="15" x14ac:dyDescent="0.25">
      <c r="K1119" s="174"/>
      <c r="L1119" s="174"/>
      <c r="M1119" s="174"/>
      <c r="N1119" s="174"/>
      <c r="P1119" s="174"/>
      <c r="Q1119" s="174"/>
      <c r="R1119" s="174"/>
      <c r="T1119" s="174"/>
      <c r="U1119" s="174"/>
      <c r="V1119"/>
      <c r="W1119"/>
      <c r="X1119"/>
      <c r="Y1119"/>
      <c r="Z1119"/>
      <c r="AA1119"/>
      <c r="AB1119" s="174"/>
      <c r="AC1119" s="174"/>
      <c r="AD1119" s="174"/>
      <c r="AE1119" s="174"/>
      <c r="AF1119" s="174"/>
      <c r="AG1119" s="174"/>
      <c r="AH1119" s="174"/>
      <c r="AJ1119"/>
      <c r="AK1119"/>
      <c r="AL1119"/>
      <c r="AM1119"/>
      <c r="AN1119"/>
      <c r="AO1119"/>
      <c r="AP1119" s="174"/>
      <c r="AR1119" s="174"/>
      <c r="AS1119" s="174"/>
      <c r="AT1119" s="174"/>
      <c r="AV1119" s="174"/>
      <c r="AW1119" s="174"/>
      <c r="AX1119" s="174"/>
      <c r="AZ1119" s="174"/>
      <c r="BA1119" s="174"/>
      <c r="BB1119" s="174"/>
      <c r="BC1119" s="174"/>
      <c r="BD1119" s="174"/>
      <c r="BE1119" s="174"/>
      <c r="BF1119" s="174"/>
      <c r="BG1119" s="174"/>
      <c r="BH1119" s="174"/>
      <c r="BJ1119" s="174"/>
      <c r="BK1119" s="174"/>
      <c r="BL1119"/>
      <c r="BM1119"/>
      <c r="BN1119"/>
      <c r="BO1119"/>
      <c r="BP1119"/>
      <c r="BQ1119"/>
      <c r="BR1119"/>
      <c r="CB1119"/>
      <c r="CC1119"/>
      <c r="CD1119"/>
      <c r="CE1119"/>
      <c r="CF1119"/>
      <c r="CG1119"/>
      <c r="CI1119"/>
      <c r="CJ1119"/>
      <c r="CK1119"/>
      <c r="CL1119"/>
      <c r="CM1119"/>
      <c r="CN1119"/>
      <c r="CO1119"/>
      <c r="CQ1119"/>
      <c r="CR1119"/>
      <c r="CS1119"/>
      <c r="CT1119"/>
      <c r="CU1119"/>
      <c r="CV1119"/>
      <c r="CW1119"/>
      <c r="CY1119"/>
      <c r="CZ1119"/>
      <c r="DA1119"/>
      <c r="DB1119"/>
      <c r="DC1119"/>
      <c r="DD1119"/>
      <c r="DF1119"/>
      <c r="DG1119"/>
      <c r="DH1119"/>
      <c r="DI1119"/>
      <c r="DJ1119"/>
      <c r="DK1119"/>
      <c r="DL1119"/>
      <c r="EC1119"/>
      <c r="ED1119"/>
      <c r="EE1119"/>
      <c r="EF1119"/>
      <c r="EG1119"/>
      <c r="EH1119"/>
      <c r="EI1119"/>
    </row>
    <row r="1120" spans="11:139" ht="15" x14ac:dyDescent="0.25">
      <c r="K1120" s="174"/>
      <c r="L1120" s="174"/>
      <c r="M1120" s="174"/>
      <c r="N1120" s="174"/>
      <c r="P1120" s="174"/>
      <c r="Q1120" s="174"/>
      <c r="R1120" s="174"/>
      <c r="T1120" s="174"/>
      <c r="U1120" s="174"/>
      <c r="V1120"/>
      <c r="W1120"/>
      <c r="X1120"/>
      <c r="Y1120"/>
      <c r="Z1120"/>
      <c r="AA1120"/>
      <c r="AB1120" s="174"/>
      <c r="AC1120" s="174"/>
      <c r="AD1120" s="174"/>
      <c r="AE1120" s="174"/>
      <c r="AF1120" s="174"/>
      <c r="AG1120" s="174"/>
      <c r="AH1120" s="174"/>
      <c r="AJ1120"/>
      <c r="AK1120"/>
      <c r="AL1120"/>
      <c r="AM1120"/>
      <c r="AN1120"/>
      <c r="AO1120"/>
      <c r="AP1120" s="174"/>
      <c r="AR1120" s="174"/>
      <c r="AS1120" s="174"/>
      <c r="AT1120" s="174"/>
      <c r="AV1120" s="174"/>
      <c r="AW1120" s="174"/>
      <c r="AX1120" s="174"/>
      <c r="AZ1120" s="174"/>
      <c r="BA1120" s="174"/>
      <c r="BB1120" s="174"/>
      <c r="BC1120" s="174"/>
      <c r="BD1120" s="174"/>
      <c r="BE1120" s="174"/>
      <c r="BF1120" s="174"/>
      <c r="BG1120" s="174"/>
      <c r="BH1120" s="174"/>
      <c r="BJ1120" s="174"/>
      <c r="BK1120" s="174"/>
      <c r="BL1120"/>
      <c r="BM1120"/>
      <c r="BN1120"/>
      <c r="BO1120"/>
      <c r="BP1120"/>
      <c r="BQ1120"/>
      <c r="BR1120"/>
      <c r="CB1120"/>
      <c r="CC1120"/>
      <c r="CD1120"/>
      <c r="CE1120"/>
      <c r="CF1120"/>
      <c r="CG1120"/>
      <c r="CI1120"/>
      <c r="CJ1120"/>
      <c r="CK1120"/>
      <c r="CL1120"/>
      <c r="CM1120"/>
      <c r="CN1120"/>
      <c r="CO1120"/>
      <c r="CQ1120"/>
      <c r="CR1120"/>
      <c r="CS1120"/>
      <c r="CT1120"/>
      <c r="CU1120"/>
      <c r="CV1120"/>
      <c r="CW1120"/>
      <c r="CY1120"/>
      <c r="CZ1120"/>
      <c r="DA1120"/>
      <c r="DB1120"/>
      <c r="DC1120"/>
      <c r="DD1120"/>
      <c r="DF1120"/>
      <c r="DG1120"/>
      <c r="DH1120"/>
      <c r="DI1120"/>
      <c r="DJ1120"/>
      <c r="DK1120"/>
      <c r="DL1120"/>
      <c r="EC1120"/>
      <c r="ED1120"/>
      <c r="EE1120"/>
      <c r="EF1120"/>
      <c r="EG1120"/>
      <c r="EH1120"/>
      <c r="EI1120"/>
    </row>
    <row r="1121" spans="11:139" ht="15" x14ac:dyDescent="0.25">
      <c r="K1121" s="174"/>
      <c r="L1121" s="174"/>
      <c r="M1121" s="174"/>
      <c r="N1121" s="174"/>
      <c r="P1121" s="174"/>
      <c r="Q1121" s="174"/>
      <c r="R1121" s="174"/>
      <c r="T1121" s="174"/>
      <c r="U1121" s="174"/>
      <c r="V1121"/>
      <c r="W1121"/>
      <c r="X1121"/>
      <c r="Y1121"/>
      <c r="Z1121"/>
      <c r="AA1121"/>
      <c r="AB1121" s="174"/>
      <c r="AC1121" s="174"/>
      <c r="AD1121" s="174"/>
      <c r="AE1121" s="174"/>
      <c r="AF1121" s="174"/>
      <c r="AG1121" s="174"/>
      <c r="AH1121" s="174"/>
      <c r="AJ1121"/>
      <c r="AK1121"/>
      <c r="AL1121"/>
      <c r="AM1121"/>
      <c r="AN1121"/>
      <c r="AO1121"/>
      <c r="AP1121" s="174"/>
      <c r="AR1121" s="174"/>
      <c r="AS1121" s="174"/>
      <c r="AT1121" s="174"/>
      <c r="AV1121" s="174"/>
      <c r="AW1121" s="174"/>
      <c r="AX1121" s="174"/>
      <c r="AZ1121" s="174"/>
      <c r="BA1121" s="174"/>
      <c r="BB1121" s="174"/>
      <c r="BC1121" s="174"/>
      <c r="BD1121" s="174"/>
      <c r="BE1121" s="174"/>
      <c r="BF1121" s="174"/>
      <c r="BG1121" s="174"/>
      <c r="BH1121" s="174"/>
      <c r="BJ1121" s="174"/>
      <c r="BK1121" s="174"/>
      <c r="BL1121"/>
      <c r="BM1121"/>
      <c r="BN1121"/>
      <c r="BO1121"/>
      <c r="BP1121"/>
      <c r="BQ1121"/>
      <c r="BR1121"/>
      <c r="CB1121"/>
      <c r="CC1121"/>
      <c r="CD1121"/>
      <c r="CE1121"/>
      <c r="CF1121"/>
      <c r="CG1121"/>
      <c r="CI1121"/>
      <c r="CJ1121"/>
      <c r="CK1121"/>
      <c r="CL1121"/>
      <c r="CM1121"/>
      <c r="CN1121"/>
      <c r="CO1121"/>
      <c r="CQ1121"/>
      <c r="CR1121"/>
      <c r="CS1121"/>
      <c r="CT1121"/>
      <c r="CU1121"/>
      <c r="CV1121"/>
      <c r="CW1121"/>
      <c r="CY1121"/>
      <c r="CZ1121"/>
      <c r="DA1121"/>
      <c r="DB1121"/>
      <c r="DC1121"/>
      <c r="DD1121"/>
      <c r="DF1121"/>
      <c r="DG1121"/>
      <c r="DH1121"/>
      <c r="DI1121"/>
      <c r="DJ1121"/>
      <c r="DK1121"/>
      <c r="DL1121"/>
      <c r="EC1121"/>
      <c r="ED1121"/>
      <c r="EE1121"/>
      <c r="EF1121"/>
      <c r="EG1121"/>
      <c r="EH1121"/>
      <c r="EI1121"/>
    </row>
    <row r="1122" spans="11:139" ht="15" x14ac:dyDescent="0.25">
      <c r="K1122" s="174"/>
      <c r="L1122" s="174"/>
      <c r="M1122" s="174"/>
      <c r="N1122" s="174"/>
      <c r="P1122" s="174"/>
      <c r="Q1122" s="174"/>
      <c r="R1122" s="174"/>
      <c r="T1122" s="174"/>
      <c r="U1122" s="174"/>
      <c r="V1122"/>
      <c r="W1122"/>
      <c r="X1122"/>
      <c r="Y1122"/>
      <c r="Z1122"/>
      <c r="AA1122"/>
      <c r="AB1122" s="174"/>
      <c r="AC1122" s="174"/>
      <c r="AD1122" s="174"/>
      <c r="AE1122" s="174"/>
      <c r="AF1122" s="174"/>
      <c r="AG1122" s="174"/>
      <c r="AH1122" s="174"/>
      <c r="AJ1122"/>
      <c r="AK1122"/>
      <c r="AL1122"/>
      <c r="AM1122"/>
      <c r="AN1122"/>
      <c r="AO1122"/>
      <c r="AP1122" s="174"/>
      <c r="AR1122" s="174"/>
      <c r="AS1122" s="174"/>
      <c r="AT1122" s="174"/>
      <c r="AV1122" s="174"/>
      <c r="AW1122" s="174"/>
      <c r="AX1122" s="174"/>
      <c r="AZ1122" s="174"/>
      <c r="BA1122" s="174"/>
      <c r="BB1122" s="174"/>
      <c r="BC1122" s="174"/>
      <c r="BD1122" s="174"/>
      <c r="BE1122" s="174"/>
      <c r="BF1122" s="174"/>
      <c r="BG1122" s="174"/>
      <c r="BH1122" s="174"/>
      <c r="BJ1122" s="174"/>
      <c r="BK1122" s="174"/>
      <c r="BL1122"/>
      <c r="BM1122"/>
      <c r="BN1122"/>
      <c r="BO1122"/>
      <c r="BP1122"/>
      <c r="BQ1122"/>
      <c r="BR1122"/>
      <c r="CB1122"/>
      <c r="CC1122"/>
      <c r="CD1122"/>
      <c r="CE1122"/>
      <c r="CF1122"/>
      <c r="CG1122"/>
      <c r="CI1122"/>
      <c r="CJ1122"/>
      <c r="CK1122"/>
      <c r="CL1122"/>
      <c r="CM1122"/>
      <c r="CN1122"/>
      <c r="CO1122"/>
      <c r="CQ1122"/>
      <c r="CR1122"/>
      <c r="CS1122"/>
      <c r="CT1122"/>
      <c r="CU1122"/>
      <c r="CV1122"/>
      <c r="CW1122"/>
      <c r="CY1122"/>
      <c r="CZ1122"/>
      <c r="DA1122"/>
      <c r="DB1122"/>
      <c r="DC1122"/>
      <c r="DD1122"/>
      <c r="DF1122"/>
      <c r="DG1122"/>
      <c r="DH1122"/>
      <c r="DI1122"/>
      <c r="DJ1122"/>
      <c r="DK1122"/>
      <c r="DL1122"/>
      <c r="EC1122"/>
      <c r="ED1122"/>
      <c r="EE1122"/>
      <c r="EF1122"/>
      <c r="EG1122"/>
      <c r="EH1122"/>
      <c r="EI1122"/>
    </row>
    <row r="1123" spans="11:139" ht="15" x14ac:dyDescent="0.25">
      <c r="K1123" s="174"/>
      <c r="L1123" s="174"/>
      <c r="M1123" s="174"/>
      <c r="N1123" s="174"/>
      <c r="P1123" s="174"/>
      <c r="Q1123" s="174"/>
      <c r="R1123" s="174"/>
      <c r="T1123" s="174"/>
      <c r="U1123" s="174"/>
      <c r="V1123"/>
      <c r="W1123"/>
      <c r="X1123"/>
      <c r="Y1123"/>
      <c r="Z1123"/>
      <c r="AA1123"/>
      <c r="AB1123" s="174"/>
      <c r="AC1123" s="174"/>
      <c r="AD1123" s="174"/>
      <c r="AE1123" s="174"/>
      <c r="AF1123" s="174"/>
      <c r="AG1123" s="174"/>
      <c r="AH1123" s="174"/>
      <c r="AJ1123"/>
      <c r="AK1123"/>
      <c r="AL1123"/>
      <c r="AM1123"/>
      <c r="AN1123"/>
      <c r="AO1123"/>
      <c r="AP1123" s="174"/>
      <c r="AR1123" s="174"/>
      <c r="AS1123" s="174"/>
      <c r="AT1123" s="174"/>
      <c r="AV1123" s="174"/>
      <c r="AW1123" s="174"/>
      <c r="AX1123" s="174"/>
      <c r="AZ1123" s="174"/>
      <c r="BA1123" s="174"/>
      <c r="BB1123" s="174"/>
      <c r="BC1123" s="174"/>
      <c r="BD1123" s="174"/>
      <c r="BE1123" s="174"/>
      <c r="BF1123" s="174"/>
      <c r="BG1123" s="174"/>
      <c r="BH1123" s="174"/>
      <c r="BJ1123" s="174"/>
      <c r="BK1123" s="174"/>
      <c r="BL1123"/>
      <c r="BM1123"/>
      <c r="BN1123"/>
      <c r="BO1123"/>
      <c r="BP1123"/>
      <c r="BQ1123"/>
      <c r="BR1123"/>
      <c r="CB1123"/>
      <c r="CC1123"/>
      <c r="CD1123"/>
      <c r="CE1123"/>
      <c r="CF1123"/>
      <c r="CG1123"/>
      <c r="CI1123"/>
      <c r="CJ1123"/>
      <c r="CK1123"/>
      <c r="CL1123"/>
      <c r="CM1123"/>
      <c r="CN1123"/>
      <c r="CO1123"/>
      <c r="CQ1123"/>
      <c r="CR1123"/>
      <c r="CS1123"/>
      <c r="CT1123"/>
      <c r="CU1123"/>
      <c r="CV1123"/>
      <c r="CW1123"/>
      <c r="CY1123"/>
      <c r="CZ1123"/>
      <c r="DA1123"/>
      <c r="DB1123"/>
      <c r="DC1123"/>
      <c r="DD1123"/>
      <c r="DF1123"/>
      <c r="DG1123"/>
      <c r="DH1123"/>
      <c r="DI1123"/>
      <c r="DJ1123"/>
      <c r="DK1123"/>
      <c r="DL1123"/>
      <c r="EC1123"/>
      <c r="ED1123"/>
      <c r="EE1123"/>
      <c r="EF1123"/>
      <c r="EG1123"/>
      <c r="EH1123"/>
      <c r="EI1123"/>
    </row>
    <row r="1124" spans="11:139" ht="15" x14ac:dyDescent="0.25">
      <c r="K1124" s="174"/>
      <c r="L1124" s="174"/>
      <c r="M1124" s="174"/>
      <c r="N1124" s="174"/>
      <c r="P1124" s="174"/>
      <c r="Q1124" s="174"/>
      <c r="R1124" s="174"/>
      <c r="T1124" s="174"/>
      <c r="U1124" s="174"/>
      <c r="V1124"/>
      <c r="W1124"/>
      <c r="X1124"/>
      <c r="Y1124"/>
      <c r="Z1124"/>
      <c r="AA1124"/>
      <c r="AB1124" s="174"/>
      <c r="AC1124" s="174"/>
      <c r="AD1124" s="174"/>
      <c r="AE1124" s="174"/>
      <c r="AF1124" s="174"/>
      <c r="AG1124" s="174"/>
      <c r="AH1124" s="174"/>
      <c r="AJ1124"/>
      <c r="AK1124"/>
      <c r="AL1124"/>
      <c r="AM1124"/>
      <c r="AN1124"/>
      <c r="AO1124"/>
      <c r="AP1124" s="174"/>
      <c r="AR1124" s="174"/>
      <c r="AS1124" s="174"/>
      <c r="AT1124" s="174"/>
      <c r="AV1124" s="174"/>
      <c r="AW1124" s="174"/>
      <c r="AX1124" s="174"/>
      <c r="AZ1124" s="174"/>
      <c r="BA1124" s="174"/>
      <c r="BB1124" s="174"/>
      <c r="BC1124" s="174"/>
      <c r="BD1124" s="174"/>
      <c r="BE1124" s="174"/>
      <c r="BF1124" s="174"/>
      <c r="BG1124" s="174"/>
      <c r="BH1124" s="174"/>
      <c r="BJ1124" s="174"/>
      <c r="BK1124" s="174"/>
      <c r="BL1124"/>
      <c r="BM1124"/>
      <c r="BN1124"/>
      <c r="BO1124"/>
      <c r="BP1124"/>
      <c r="BQ1124"/>
      <c r="BR1124"/>
      <c r="CB1124"/>
      <c r="CC1124"/>
      <c r="CD1124"/>
      <c r="CE1124"/>
      <c r="CF1124"/>
      <c r="CG1124"/>
      <c r="CI1124"/>
      <c r="CJ1124"/>
      <c r="CK1124"/>
      <c r="CL1124"/>
      <c r="CM1124"/>
      <c r="CN1124"/>
      <c r="CO1124"/>
      <c r="CQ1124"/>
      <c r="CR1124"/>
      <c r="CS1124"/>
      <c r="CT1124"/>
      <c r="CU1124"/>
      <c r="CV1124"/>
      <c r="CW1124"/>
      <c r="CY1124"/>
      <c r="CZ1124"/>
      <c r="DA1124"/>
      <c r="DB1124"/>
      <c r="DC1124"/>
      <c r="DD1124"/>
      <c r="DF1124"/>
      <c r="DG1124"/>
      <c r="DH1124"/>
      <c r="DI1124"/>
      <c r="DJ1124"/>
      <c r="DK1124"/>
      <c r="DL1124"/>
      <c r="EC1124"/>
      <c r="ED1124"/>
      <c r="EE1124"/>
      <c r="EF1124"/>
      <c r="EG1124"/>
      <c r="EH1124"/>
      <c r="EI1124"/>
    </row>
    <row r="1125" spans="11:139" ht="15" x14ac:dyDescent="0.25">
      <c r="K1125" s="174"/>
      <c r="L1125" s="174"/>
      <c r="M1125" s="174"/>
      <c r="N1125" s="174"/>
      <c r="P1125" s="174"/>
      <c r="Q1125" s="174"/>
      <c r="R1125" s="174"/>
      <c r="T1125" s="174"/>
      <c r="U1125" s="174"/>
      <c r="V1125"/>
      <c r="W1125"/>
      <c r="X1125"/>
      <c r="Y1125"/>
      <c r="Z1125"/>
      <c r="AA1125"/>
      <c r="AB1125" s="174"/>
      <c r="AC1125" s="174"/>
      <c r="AD1125" s="174"/>
      <c r="AE1125" s="174"/>
      <c r="AF1125" s="174"/>
      <c r="AG1125" s="174"/>
      <c r="AH1125" s="174"/>
      <c r="AJ1125"/>
      <c r="AK1125"/>
      <c r="AL1125"/>
      <c r="AM1125"/>
      <c r="AN1125"/>
      <c r="AO1125"/>
      <c r="AP1125" s="174"/>
      <c r="AR1125" s="174"/>
      <c r="AS1125" s="174"/>
      <c r="AT1125" s="174"/>
      <c r="AV1125" s="174"/>
      <c r="AW1125" s="174"/>
      <c r="AX1125" s="174"/>
      <c r="AZ1125" s="174"/>
      <c r="BA1125" s="174"/>
      <c r="BB1125" s="174"/>
      <c r="BC1125" s="174"/>
      <c r="BD1125" s="174"/>
      <c r="BE1125" s="174"/>
      <c r="BF1125" s="174"/>
      <c r="BG1125" s="174"/>
      <c r="BH1125" s="174"/>
      <c r="BJ1125" s="174"/>
      <c r="BK1125" s="174"/>
      <c r="BL1125"/>
      <c r="BM1125"/>
      <c r="BN1125"/>
      <c r="BO1125"/>
      <c r="BP1125"/>
      <c r="BQ1125"/>
      <c r="BR1125"/>
      <c r="CB1125"/>
      <c r="CC1125"/>
      <c r="CD1125"/>
      <c r="CE1125"/>
      <c r="CF1125"/>
      <c r="CG1125"/>
      <c r="CI1125"/>
      <c r="CJ1125"/>
      <c r="CK1125"/>
      <c r="CL1125"/>
      <c r="CM1125"/>
      <c r="CN1125"/>
      <c r="CO1125"/>
      <c r="CQ1125"/>
      <c r="CR1125"/>
      <c r="CS1125"/>
      <c r="CT1125"/>
      <c r="CU1125"/>
      <c r="CV1125"/>
      <c r="CW1125"/>
      <c r="CY1125"/>
      <c r="CZ1125"/>
      <c r="DA1125"/>
      <c r="DB1125"/>
      <c r="DC1125"/>
      <c r="DD1125"/>
      <c r="DF1125"/>
      <c r="DG1125"/>
      <c r="DH1125"/>
      <c r="DI1125"/>
      <c r="DJ1125"/>
      <c r="DK1125"/>
      <c r="DL1125"/>
      <c r="EC1125"/>
      <c r="ED1125"/>
      <c r="EE1125"/>
      <c r="EF1125"/>
      <c r="EG1125"/>
      <c r="EH1125"/>
      <c r="EI1125"/>
    </row>
    <row r="1126" spans="11:139" ht="15" x14ac:dyDescent="0.25">
      <c r="K1126" s="174"/>
      <c r="L1126" s="174"/>
      <c r="M1126" s="174"/>
      <c r="N1126" s="174"/>
      <c r="P1126" s="174"/>
      <c r="Q1126" s="174"/>
      <c r="R1126" s="174"/>
      <c r="T1126" s="174"/>
      <c r="U1126" s="174"/>
      <c r="V1126"/>
      <c r="W1126"/>
      <c r="X1126"/>
      <c r="Y1126"/>
      <c r="Z1126"/>
      <c r="AA1126"/>
      <c r="AB1126" s="174"/>
      <c r="AC1126" s="174"/>
      <c r="AD1126" s="174"/>
      <c r="AE1126" s="174"/>
      <c r="AF1126" s="174"/>
      <c r="AG1126" s="174"/>
      <c r="AH1126" s="174"/>
      <c r="AJ1126"/>
      <c r="AK1126"/>
      <c r="AL1126"/>
      <c r="AM1126"/>
      <c r="AN1126"/>
      <c r="AO1126"/>
      <c r="AP1126" s="174"/>
      <c r="AR1126" s="174"/>
      <c r="AS1126" s="174"/>
      <c r="AT1126" s="174"/>
      <c r="AV1126" s="174"/>
      <c r="AW1126" s="174"/>
      <c r="AX1126" s="174"/>
      <c r="AZ1126" s="174"/>
      <c r="BA1126" s="174"/>
      <c r="BB1126" s="174"/>
      <c r="BC1126" s="174"/>
      <c r="BD1126" s="174"/>
      <c r="BE1126" s="174"/>
      <c r="BF1126" s="174"/>
      <c r="BG1126" s="174"/>
      <c r="BH1126" s="174"/>
      <c r="BJ1126" s="174"/>
      <c r="BK1126" s="174"/>
      <c r="BL1126"/>
      <c r="BM1126"/>
      <c r="BN1126"/>
      <c r="BO1126"/>
      <c r="BP1126"/>
      <c r="BQ1126"/>
      <c r="BR1126"/>
      <c r="CB1126"/>
      <c r="CC1126"/>
      <c r="CD1126"/>
      <c r="CE1126"/>
      <c r="CF1126"/>
      <c r="CG1126"/>
      <c r="CI1126"/>
      <c r="CJ1126"/>
      <c r="CK1126"/>
      <c r="CL1126"/>
      <c r="CM1126"/>
      <c r="CN1126"/>
      <c r="CO1126"/>
      <c r="CQ1126"/>
      <c r="CR1126"/>
      <c r="CS1126"/>
      <c r="CT1126"/>
      <c r="CU1126"/>
      <c r="CV1126"/>
      <c r="CW1126"/>
      <c r="CY1126"/>
      <c r="CZ1126"/>
      <c r="DA1126"/>
      <c r="DB1126"/>
      <c r="DC1126"/>
      <c r="DD1126"/>
      <c r="DF1126"/>
      <c r="DG1126"/>
      <c r="DH1126"/>
      <c r="DI1126"/>
      <c r="DJ1126"/>
      <c r="DK1126"/>
      <c r="DL1126"/>
      <c r="EC1126"/>
      <c r="ED1126"/>
      <c r="EE1126"/>
      <c r="EF1126"/>
      <c r="EG1126"/>
      <c r="EH1126"/>
      <c r="EI1126"/>
    </row>
    <row r="1127" spans="11:139" ht="15" x14ac:dyDescent="0.25">
      <c r="K1127" s="174"/>
      <c r="L1127" s="174"/>
      <c r="M1127" s="174"/>
      <c r="N1127" s="174"/>
      <c r="P1127" s="174"/>
      <c r="Q1127" s="174"/>
      <c r="R1127" s="174"/>
      <c r="T1127" s="174"/>
      <c r="U1127" s="174"/>
      <c r="V1127"/>
      <c r="W1127"/>
      <c r="X1127"/>
      <c r="Y1127"/>
      <c r="Z1127"/>
      <c r="AA1127"/>
      <c r="AB1127" s="174"/>
      <c r="AC1127" s="174"/>
      <c r="AD1127" s="174"/>
      <c r="AE1127" s="174"/>
      <c r="AF1127" s="174"/>
      <c r="AG1127" s="174"/>
      <c r="AH1127" s="174"/>
      <c r="AJ1127"/>
      <c r="AK1127"/>
      <c r="AL1127"/>
      <c r="AM1127"/>
      <c r="AN1127"/>
      <c r="AO1127"/>
      <c r="AP1127" s="174"/>
      <c r="AR1127" s="174"/>
      <c r="AS1127" s="174"/>
      <c r="AT1127" s="174"/>
      <c r="AV1127" s="174"/>
      <c r="AW1127" s="174"/>
      <c r="AX1127" s="174"/>
      <c r="AZ1127" s="174"/>
      <c r="BA1127" s="174"/>
      <c r="BB1127" s="174"/>
      <c r="BC1127" s="174"/>
      <c r="BD1127" s="174"/>
      <c r="BE1127" s="174"/>
      <c r="BF1127" s="174"/>
      <c r="BG1127" s="174"/>
      <c r="BH1127" s="174"/>
      <c r="BJ1127" s="174"/>
      <c r="BK1127" s="174"/>
      <c r="BL1127"/>
      <c r="BM1127"/>
      <c r="BN1127"/>
      <c r="BO1127"/>
      <c r="BP1127"/>
      <c r="BQ1127"/>
      <c r="BR1127"/>
      <c r="CB1127"/>
      <c r="CC1127"/>
      <c r="CD1127"/>
      <c r="CE1127"/>
      <c r="CF1127"/>
      <c r="CG1127"/>
      <c r="CI1127"/>
      <c r="CJ1127"/>
      <c r="CK1127"/>
      <c r="CL1127"/>
      <c r="CM1127"/>
      <c r="CN1127"/>
      <c r="CO1127"/>
      <c r="CQ1127"/>
      <c r="CR1127"/>
      <c r="CS1127"/>
      <c r="CT1127"/>
      <c r="CU1127"/>
      <c r="CV1127"/>
      <c r="CW1127"/>
      <c r="CY1127"/>
      <c r="CZ1127"/>
      <c r="DA1127"/>
      <c r="DB1127"/>
      <c r="DC1127"/>
      <c r="DD1127"/>
      <c r="DF1127"/>
      <c r="DG1127"/>
      <c r="DH1127"/>
      <c r="DI1127"/>
      <c r="DJ1127"/>
      <c r="DK1127"/>
      <c r="DL1127"/>
      <c r="EC1127"/>
      <c r="ED1127"/>
      <c r="EE1127"/>
      <c r="EF1127"/>
      <c r="EG1127"/>
      <c r="EH1127"/>
      <c r="EI1127"/>
    </row>
    <row r="1128" spans="11:139" ht="15" x14ac:dyDescent="0.25">
      <c r="K1128" s="174"/>
      <c r="L1128" s="174"/>
      <c r="M1128" s="174"/>
      <c r="N1128" s="174"/>
      <c r="P1128" s="174"/>
      <c r="Q1128" s="174"/>
      <c r="R1128" s="174"/>
      <c r="T1128" s="174"/>
      <c r="U1128" s="174"/>
      <c r="V1128"/>
      <c r="W1128"/>
      <c r="X1128"/>
      <c r="Y1128"/>
      <c r="Z1128"/>
      <c r="AA1128"/>
      <c r="AB1128" s="174"/>
      <c r="AC1128" s="174"/>
      <c r="AD1128" s="174"/>
      <c r="AE1128" s="174"/>
      <c r="AF1128" s="174"/>
      <c r="AG1128" s="174"/>
      <c r="AH1128" s="174"/>
      <c r="AJ1128"/>
      <c r="AK1128"/>
      <c r="AL1128"/>
      <c r="AM1128"/>
      <c r="AN1128"/>
      <c r="AO1128"/>
      <c r="AP1128" s="174"/>
      <c r="AR1128" s="174"/>
      <c r="AS1128" s="174"/>
      <c r="AT1128" s="174"/>
      <c r="AV1128" s="174"/>
      <c r="AW1128" s="174"/>
      <c r="AX1128" s="174"/>
      <c r="AZ1128" s="174"/>
      <c r="BA1128" s="174"/>
      <c r="BB1128" s="174"/>
      <c r="BC1128" s="174"/>
      <c r="BD1128" s="174"/>
      <c r="BE1128" s="174"/>
      <c r="BF1128" s="174"/>
      <c r="BG1128" s="174"/>
      <c r="BH1128" s="174"/>
      <c r="BJ1128" s="174"/>
      <c r="BK1128" s="174"/>
      <c r="BL1128"/>
      <c r="BM1128"/>
      <c r="BN1128"/>
      <c r="BO1128"/>
      <c r="BP1128"/>
      <c r="BQ1128"/>
      <c r="BR1128"/>
      <c r="CB1128"/>
      <c r="CC1128"/>
      <c r="CD1128"/>
      <c r="CE1128"/>
      <c r="CF1128"/>
      <c r="CG1128"/>
      <c r="CI1128"/>
      <c r="CJ1128"/>
      <c r="CK1128"/>
      <c r="CL1128"/>
      <c r="CM1128"/>
      <c r="CN1128"/>
      <c r="CO1128"/>
      <c r="CQ1128"/>
      <c r="CR1128"/>
      <c r="CS1128"/>
      <c r="CT1128"/>
      <c r="CU1128"/>
      <c r="CV1128"/>
      <c r="CW1128"/>
      <c r="CY1128"/>
      <c r="CZ1128"/>
      <c r="DA1128"/>
      <c r="DB1128"/>
      <c r="DC1128"/>
      <c r="DD1128"/>
      <c r="DF1128"/>
      <c r="DG1128"/>
      <c r="DH1128"/>
      <c r="DI1128"/>
      <c r="DJ1128"/>
      <c r="DK1128"/>
      <c r="DL1128"/>
      <c r="EC1128"/>
      <c r="ED1128"/>
      <c r="EE1128"/>
      <c r="EF1128"/>
      <c r="EG1128"/>
      <c r="EH1128"/>
      <c r="EI1128"/>
    </row>
    <row r="1129" spans="11:139" ht="15" x14ac:dyDescent="0.25">
      <c r="K1129" s="174"/>
      <c r="L1129" s="174"/>
      <c r="M1129" s="174"/>
      <c r="N1129" s="174"/>
      <c r="P1129" s="174"/>
      <c r="Q1129" s="174"/>
      <c r="R1129" s="174"/>
      <c r="T1129" s="174"/>
      <c r="U1129" s="174"/>
      <c r="V1129"/>
      <c r="W1129"/>
      <c r="X1129"/>
      <c r="Y1129"/>
      <c r="Z1129"/>
      <c r="AA1129"/>
      <c r="AB1129" s="174"/>
      <c r="AC1129" s="174"/>
      <c r="AD1129" s="174"/>
      <c r="AE1129" s="174"/>
      <c r="AF1129" s="174"/>
      <c r="AG1129" s="174"/>
      <c r="AH1129" s="174"/>
      <c r="AJ1129"/>
      <c r="AK1129"/>
      <c r="AL1129"/>
      <c r="AM1129"/>
      <c r="AN1129"/>
      <c r="AO1129"/>
      <c r="AP1129" s="174"/>
      <c r="AR1129" s="174"/>
      <c r="AS1129" s="174"/>
      <c r="AT1129" s="174"/>
      <c r="AV1129" s="174"/>
      <c r="AW1129" s="174"/>
      <c r="AX1129" s="174"/>
      <c r="AZ1129" s="174"/>
      <c r="BA1129" s="174"/>
      <c r="BB1129" s="174"/>
      <c r="BC1129" s="174"/>
      <c r="BD1129" s="174"/>
      <c r="BE1129" s="174"/>
      <c r="BF1129" s="174"/>
      <c r="BG1129" s="174"/>
      <c r="BH1129" s="174"/>
      <c r="BJ1129" s="174"/>
      <c r="BK1129" s="174"/>
      <c r="BL1129"/>
      <c r="BM1129"/>
      <c r="BN1129"/>
      <c r="BO1129"/>
      <c r="BP1129"/>
      <c r="BQ1129"/>
      <c r="BR1129"/>
      <c r="CB1129"/>
      <c r="CC1129"/>
      <c r="CD1129"/>
      <c r="CE1129"/>
      <c r="CF1129"/>
      <c r="CG1129"/>
      <c r="CI1129"/>
      <c r="CJ1129"/>
      <c r="CK1129"/>
      <c r="CL1129"/>
      <c r="CM1129"/>
      <c r="CN1129"/>
      <c r="CO1129"/>
      <c r="CQ1129"/>
      <c r="CR1129"/>
      <c r="CS1129"/>
      <c r="CT1129"/>
      <c r="CU1129"/>
      <c r="CV1129"/>
      <c r="CW1129"/>
      <c r="CY1129"/>
      <c r="CZ1129"/>
      <c r="DA1129"/>
      <c r="DB1129"/>
      <c r="DC1129"/>
      <c r="DD1129"/>
      <c r="DF1129"/>
      <c r="DG1129"/>
      <c r="DH1129"/>
      <c r="DI1129"/>
      <c r="DJ1129"/>
      <c r="DK1129"/>
      <c r="DL1129"/>
      <c r="EC1129"/>
      <c r="ED1129"/>
      <c r="EE1129"/>
      <c r="EF1129"/>
      <c r="EG1129"/>
      <c r="EH1129"/>
      <c r="EI1129"/>
    </row>
    <row r="1130" spans="11:139" ht="15" x14ac:dyDescent="0.25">
      <c r="K1130" s="174"/>
      <c r="L1130" s="174"/>
      <c r="M1130" s="174"/>
      <c r="N1130" s="174"/>
      <c r="P1130" s="174"/>
      <c r="Q1130" s="174"/>
      <c r="R1130" s="174"/>
      <c r="T1130" s="174"/>
      <c r="U1130" s="174"/>
      <c r="V1130"/>
      <c r="W1130"/>
      <c r="X1130"/>
      <c r="Y1130"/>
      <c r="Z1130"/>
      <c r="AA1130"/>
      <c r="AB1130" s="174"/>
      <c r="AC1130" s="174"/>
      <c r="AD1130" s="174"/>
      <c r="AE1130" s="174"/>
      <c r="AF1130" s="174"/>
      <c r="AG1130" s="174"/>
      <c r="AH1130" s="174"/>
      <c r="AJ1130"/>
      <c r="AK1130"/>
      <c r="AL1130"/>
      <c r="AM1130"/>
      <c r="AN1130"/>
      <c r="AO1130"/>
      <c r="AP1130" s="174"/>
      <c r="AR1130" s="174"/>
      <c r="AS1130" s="174"/>
      <c r="AT1130" s="174"/>
      <c r="AV1130" s="174"/>
      <c r="AW1130" s="174"/>
      <c r="AX1130" s="174"/>
      <c r="AZ1130" s="174"/>
      <c r="BA1130" s="174"/>
      <c r="BB1130" s="174"/>
      <c r="BC1130" s="174"/>
      <c r="BD1130" s="174"/>
      <c r="BE1130" s="174"/>
      <c r="BF1130" s="174"/>
      <c r="BG1130" s="174"/>
      <c r="BH1130" s="174"/>
      <c r="BJ1130" s="174"/>
      <c r="BK1130" s="174"/>
      <c r="BL1130"/>
      <c r="BM1130"/>
      <c r="BN1130"/>
      <c r="BO1130"/>
      <c r="BP1130"/>
      <c r="BQ1130"/>
      <c r="BR1130"/>
      <c r="CB1130"/>
      <c r="CC1130"/>
      <c r="CD1130"/>
      <c r="CE1130"/>
      <c r="CF1130"/>
      <c r="CG1130"/>
      <c r="CI1130"/>
      <c r="CJ1130"/>
      <c r="CK1130"/>
      <c r="CL1130"/>
      <c r="CM1130"/>
      <c r="CN1130"/>
      <c r="CO1130"/>
      <c r="CQ1130"/>
      <c r="CR1130"/>
      <c r="CS1130"/>
      <c r="CT1130"/>
      <c r="CU1130"/>
      <c r="CV1130"/>
      <c r="CW1130"/>
      <c r="CY1130"/>
      <c r="CZ1130"/>
      <c r="DA1130"/>
      <c r="DB1130"/>
      <c r="DC1130"/>
      <c r="DD1130"/>
      <c r="DF1130"/>
      <c r="DG1130"/>
      <c r="DH1130"/>
      <c r="DI1130"/>
      <c r="DJ1130"/>
      <c r="DK1130"/>
      <c r="DL1130"/>
      <c r="EC1130"/>
      <c r="ED1130"/>
      <c r="EE1130"/>
      <c r="EF1130"/>
      <c r="EG1130"/>
      <c r="EH1130"/>
      <c r="EI1130"/>
    </row>
    <row r="1131" spans="11:139" ht="15" x14ac:dyDescent="0.25">
      <c r="K1131" s="174"/>
      <c r="L1131" s="174"/>
      <c r="M1131" s="174"/>
      <c r="N1131" s="174"/>
      <c r="P1131" s="174"/>
      <c r="Q1131" s="174"/>
      <c r="R1131" s="174"/>
      <c r="T1131" s="174"/>
      <c r="U1131" s="174"/>
      <c r="V1131"/>
      <c r="W1131"/>
      <c r="X1131"/>
      <c r="Y1131"/>
      <c r="Z1131"/>
      <c r="AA1131"/>
      <c r="AB1131" s="174"/>
      <c r="AC1131" s="174"/>
      <c r="AD1131" s="174"/>
      <c r="AE1131" s="174"/>
      <c r="AF1131" s="174"/>
      <c r="AG1131" s="174"/>
      <c r="AH1131" s="174"/>
      <c r="AJ1131"/>
      <c r="AK1131"/>
      <c r="AL1131"/>
      <c r="AM1131"/>
      <c r="AN1131"/>
      <c r="AO1131"/>
      <c r="AP1131" s="174"/>
      <c r="AR1131" s="174"/>
      <c r="AS1131" s="174"/>
      <c r="AT1131" s="174"/>
      <c r="AV1131" s="174"/>
      <c r="AW1131" s="174"/>
      <c r="AX1131" s="174"/>
      <c r="AZ1131" s="174"/>
      <c r="BA1131" s="174"/>
      <c r="BB1131" s="174"/>
      <c r="BC1131" s="174"/>
      <c r="BD1131" s="174"/>
      <c r="BE1131" s="174"/>
      <c r="BF1131" s="174"/>
      <c r="BG1131" s="174"/>
      <c r="BH1131" s="174"/>
      <c r="BJ1131" s="174"/>
      <c r="BK1131" s="174"/>
      <c r="BL1131"/>
      <c r="BM1131"/>
      <c r="BN1131"/>
      <c r="BO1131"/>
      <c r="BP1131"/>
      <c r="BQ1131"/>
      <c r="BR1131"/>
      <c r="CB1131"/>
      <c r="CC1131"/>
      <c r="CD1131"/>
      <c r="CE1131"/>
      <c r="CF1131"/>
      <c r="CG1131"/>
      <c r="CI1131"/>
      <c r="CJ1131"/>
      <c r="CK1131"/>
      <c r="CL1131"/>
      <c r="CM1131"/>
      <c r="CN1131"/>
      <c r="CO1131"/>
      <c r="CQ1131"/>
      <c r="CR1131"/>
      <c r="CS1131"/>
      <c r="CT1131"/>
      <c r="CU1131"/>
      <c r="CV1131"/>
      <c r="CW1131"/>
      <c r="CY1131"/>
      <c r="CZ1131"/>
      <c r="DA1131"/>
      <c r="DB1131"/>
      <c r="DC1131"/>
      <c r="DD1131"/>
      <c r="DF1131"/>
      <c r="DG1131"/>
      <c r="DH1131"/>
      <c r="DI1131"/>
      <c r="DJ1131"/>
      <c r="DK1131"/>
      <c r="DL1131"/>
      <c r="EC1131"/>
      <c r="ED1131"/>
      <c r="EE1131"/>
      <c r="EF1131"/>
      <c r="EG1131"/>
      <c r="EH1131"/>
      <c r="EI1131"/>
    </row>
    <row r="1132" spans="11:139" ht="15" x14ac:dyDescent="0.25">
      <c r="K1132" s="174"/>
      <c r="L1132" s="174"/>
      <c r="M1132" s="174"/>
      <c r="N1132" s="174"/>
      <c r="P1132" s="174"/>
      <c r="Q1132" s="174"/>
      <c r="R1132" s="174"/>
      <c r="T1132" s="174"/>
      <c r="U1132" s="174"/>
      <c r="V1132"/>
      <c r="W1132"/>
      <c r="X1132"/>
      <c r="Y1132"/>
      <c r="Z1132"/>
      <c r="AA1132"/>
      <c r="AB1132" s="174"/>
      <c r="AC1132" s="174"/>
      <c r="AD1132" s="174"/>
      <c r="AE1132" s="174"/>
      <c r="AF1132" s="174"/>
      <c r="AG1132" s="174"/>
      <c r="AH1132" s="174"/>
      <c r="AJ1132"/>
      <c r="AK1132"/>
      <c r="AL1132"/>
      <c r="AM1132"/>
      <c r="AN1132"/>
      <c r="AO1132"/>
      <c r="AP1132" s="174"/>
      <c r="AR1132" s="174"/>
      <c r="AS1132" s="174"/>
      <c r="AT1132" s="174"/>
      <c r="AV1132" s="174"/>
      <c r="AW1132" s="174"/>
      <c r="AX1132" s="174"/>
      <c r="AZ1132" s="174"/>
      <c r="BA1132" s="174"/>
      <c r="BB1132" s="174"/>
      <c r="BC1132" s="174"/>
      <c r="BD1132" s="174"/>
      <c r="BE1132" s="174"/>
      <c r="BF1132" s="174"/>
      <c r="BG1132" s="174"/>
      <c r="BH1132" s="174"/>
      <c r="BJ1132" s="174"/>
      <c r="BK1132" s="174"/>
      <c r="BL1132"/>
      <c r="BM1132"/>
      <c r="BN1132"/>
      <c r="BO1132"/>
      <c r="BP1132"/>
      <c r="BQ1132"/>
      <c r="BR1132"/>
      <c r="CB1132"/>
      <c r="CC1132"/>
      <c r="CD1132"/>
      <c r="CE1132"/>
      <c r="CF1132"/>
      <c r="CG1132"/>
      <c r="CI1132"/>
      <c r="CJ1132"/>
      <c r="CK1132"/>
      <c r="CL1132"/>
      <c r="CM1132"/>
      <c r="CN1132"/>
      <c r="CO1132"/>
      <c r="CQ1132"/>
      <c r="CR1132"/>
      <c r="CS1132"/>
      <c r="CT1132"/>
      <c r="CU1132"/>
      <c r="CV1132"/>
      <c r="CW1132"/>
      <c r="CY1132"/>
      <c r="CZ1132"/>
      <c r="DA1132"/>
      <c r="DB1132"/>
      <c r="DC1132"/>
      <c r="DD1132"/>
      <c r="DF1132"/>
      <c r="DG1132"/>
      <c r="DH1132"/>
      <c r="DI1132"/>
      <c r="DJ1132"/>
      <c r="DK1132"/>
      <c r="DL1132"/>
      <c r="EC1132"/>
      <c r="ED1132"/>
      <c r="EE1132"/>
      <c r="EF1132"/>
      <c r="EG1132"/>
      <c r="EH1132"/>
      <c r="EI1132"/>
    </row>
    <row r="1133" spans="11:139" ht="15" x14ac:dyDescent="0.25">
      <c r="K1133" s="174"/>
      <c r="L1133" s="174"/>
      <c r="M1133" s="174"/>
      <c r="N1133" s="174"/>
      <c r="P1133" s="174"/>
      <c r="Q1133" s="174"/>
      <c r="R1133" s="174"/>
      <c r="T1133" s="174"/>
      <c r="U1133" s="174"/>
      <c r="V1133"/>
      <c r="W1133"/>
      <c r="X1133"/>
      <c r="Y1133"/>
      <c r="Z1133"/>
      <c r="AA1133"/>
      <c r="AB1133" s="174"/>
      <c r="AC1133" s="174"/>
      <c r="AD1133" s="174"/>
      <c r="AE1133" s="174"/>
      <c r="AF1133" s="174"/>
      <c r="AG1133" s="174"/>
      <c r="AH1133" s="174"/>
      <c r="AJ1133"/>
      <c r="AK1133"/>
      <c r="AL1133"/>
      <c r="AM1133"/>
      <c r="AN1133"/>
      <c r="AO1133"/>
      <c r="AP1133" s="174"/>
      <c r="AR1133" s="174"/>
      <c r="AS1133" s="174"/>
      <c r="AT1133" s="174"/>
      <c r="AV1133" s="174"/>
      <c r="AW1133" s="174"/>
      <c r="AX1133" s="174"/>
      <c r="AZ1133" s="174"/>
      <c r="BA1133" s="174"/>
      <c r="BB1133" s="174"/>
      <c r="BC1133" s="174"/>
      <c r="BD1133" s="174"/>
      <c r="BE1133" s="174"/>
      <c r="BF1133" s="174"/>
      <c r="BG1133" s="174"/>
      <c r="BH1133" s="174"/>
      <c r="BJ1133" s="174"/>
      <c r="BK1133" s="174"/>
      <c r="BL1133"/>
      <c r="BM1133"/>
      <c r="BN1133"/>
      <c r="BO1133"/>
      <c r="BP1133"/>
      <c r="BQ1133"/>
      <c r="BR1133"/>
      <c r="CB1133"/>
      <c r="CC1133"/>
      <c r="CD1133"/>
      <c r="CE1133"/>
      <c r="CF1133"/>
      <c r="CG1133"/>
      <c r="CI1133"/>
      <c r="CJ1133"/>
      <c r="CK1133"/>
      <c r="CL1133"/>
      <c r="CM1133"/>
      <c r="CN1133"/>
      <c r="CO1133"/>
      <c r="CQ1133"/>
      <c r="CR1133"/>
      <c r="CS1133"/>
      <c r="CT1133"/>
      <c r="CU1133"/>
      <c r="CV1133"/>
      <c r="CW1133"/>
      <c r="CY1133"/>
      <c r="CZ1133"/>
      <c r="DA1133"/>
      <c r="DB1133"/>
      <c r="DC1133"/>
      <c r="DD1133"/>
      <c r="DF1133"/>
      <c r="DG1133"/>
      <c r="DH1133"/>
      <c r="DI1133"/>
      <c r="DJ1133"/>
      <c r="DK1133"/>
      <c r="DL1133"/>
      <c r="EC1133"/>
      <c r="ED1133"/>
      <c r="EE1133"/>
      <c r="EF1133"/>
      <c r="EG1133"/>
      <c r="EH1133"/>
      <c r="EI1133"/>
    </row>
    <row r="1134" spans="11:139" ht="15" x14ac:dyDescent="0.25">
      <c r="K1134" s="174"/>
      <c r="L1134" s="174"/>
      <c r="M1134" s="174"/>
      <c r="N1134" s="174"/>
      <c r="P1134" s="174"/>
      <c r="Q1134" s="174"/>
      <c r="R1134" s="174"/>
      <c r="T1134" s="174"/>
      <c r="U1134" s="174"/>
      <c r="V1134"/>
      <c r="W1134"/>
      <c r="X1134"/>
      <c r="Y1134"/>
      <c r="Z1134"/>
      <c r="AA1134"/>
      <c r="AB1134" s="174"/>
      <c r="AC1134" s="174"/>
      <c r="AD1134" s="174"/>
      <c r="AE1134" s="174"/>
      <c r="AF1134" s="174"/>
      <c r="AG1134" s="174"/>
      <c r="AH1134" s="174"/>
      <c r="AJ1134"/>
      <c r="AK1134"/>
      <c r="AL1134"/>
      <c r="AM1134"/>
      <c r="AN1134"/>
      <c r="AO1134"/>
      <c r="AP1134" s="174"/>
      <c r="AR1134" s="174"/>
      <c r="AS1134" s="174"/>
      <c r="AT1134" s="174"/>
      <c r="AV1134" s="174"/>
      <c r="AW1134" s="174"/>
      <c r="AX1134" s="174"/>
      <c r="AZ1134" s="174"/>
      <c r="BA1134" s="174"/>
      <c r="BB1134" s="174"/>
      <c r="BC1134" s="174"/>
      <c r="BD1134" s="174"/>
      <c r="BE1134" s="174"/>
      <c r="BF1134" s="174"/>
      <c r="BG1134" s="174"/>
      <c r="BH1134" s="174"/>
      <c r="BJ1134" s="174"/>
      <c r="BK1134" s="174"/>
      <c r="BL1134"/>
      <c r="BM1134"/>
      <c r="BN1134"/>
      <c r="BO1134"/>
      <c r="BP1134"/>
      <c r="BQ1134"/>
      <c r="BR1134"/>
      <c r="CB1134"/>
      <c r="CC1134"/>
      <c r="CD1134"/>
      <c r="CE1134"/>
      <c r="CF1134"/>
      <c r="CG1134"/>
      <c r="CI1134"/>
      <c r="CJ1134"/>
      <c r="CK1134"/>
      <c r="CL1134"/>
      <c r="CM1134"/>
      <c r="CN1134"/>
      <c r="CO1134"/>
      <c r="CQ1134"/>
      <c r="CR1134"/>
      <c r="CS1134"/>
      <c r="CT1134"/>
      <c r="CU1134"/>
      <c r="CV1134"/>
      <c r="CW1134"/>
      <c r="CY1134"/>
      <c r="CZ1134"/>
      <c r="DA1134"/>
      <c r="DB1134"/>
      <c r="DC1134"/>
      <c r="DD1134"/>
      <c r="DF1134"/>
      <c r="DG1134"/>
      <c r="DH1134"/>
      <c r="DI1134"/>
      <c r="DJ1134"/>
      <c r="DK1134"/>
      <c r="DL1134"/>
      <c r="EC1134"/>
      <c r="ED1134"/>
      <c r="EE1134"/>
      <c r="EF1134"/>
      <c r="EG1134"/>
      <c r="EH1134"/>
      <c r="EI1134"/>
    </row>
    <row r="1135" spans="11:139" ht="15" x14ac:dyDescent="0.25">
      <c r="K1135" s="174"/>
      <c r="L1135" s="174"/>
      <c r="M1135" s="174"/>
      <c r="N1135" s="174"/>
      <c r="P1135" s="174"/>
      <c r="Q1135" s="174"/>
      <c r="R1135" s="174"/>
      <c r="T1135" s="174"/>
      <c r="U1135" s="174"/>
      <c r="V1135"/>
      <c r="W1135"/>
      <c r="X1135"/>
      <c r="Y1135"/>
      <c r="Z1135"/>
      <c r="AA1135"/>
      <c r="AB1135" s="174"/>
      <c r="AC1135" s="174"/>
      <c r="AD1135" s="174"/>
      <c r="AE1135" s="174"/>
      <c r="AF1135" s="174"/>
      <c r="AG1135" s="174"/>
      <c r="AH1135" s="174"/>
      <c r="AJ1135"/>
      <c r="AK1135"/>
      <c r="AL1135"/>
      <c r="AM1135"/>
      <c r="AN1135"/>
      <c r="AO1135"/>
      <c r="AP1135" s="174"/>
      <c r="AR1135" s="174"/>
      <c r="AS1135" s="174"/>
      <c r="AT1135" s="174"/>
      <c r="AV1135" s="174"/>
      <c r="AW1135" s="174"/>
      <c r="AX1135" s="174"/>
      <c r="AZ1135" s="174"/>
      <c r="BA1135" s="174"/>
      <c r="BB1135" s="174"/>
      <c r="BC1135" s="174"/>
      <c r="BD1135" s="174"/>
      <c r="BE1135" s="174"/>
      <c r="BF1135" s="174"/>
      <c r="BG1135" s="174"/>
      <c r="BH1135" s="174"/>
      <c r="BJ1135" s="174"/>
      <c r="BK1135" s="174"/>
      <c r="BL1135"/>
      <c r="BM1135"/>
      <c r="BN1135"/>
      <c r="BO1135"/>
      <c r="BP1135"/>
      <c r="BQ1135"/>
      <c r="BR1135"/>
      <c r="CB1135"/>
      <c r="CC1135"/>
      <c r="CD1135"/>
      <c r="CE1135"/>
      <c r="CF1135"/>
      <c r="CG1135"/>
      <c r="CI1135"/>
      <c r="CJ1135"/>
      <c r="CK1135"/>
      <c r="CL1135"/>
      <c r="CM1135"/>
      <c r="CN1135"/>
      <c r="CO1135"/>
      <c r="CQ1135"/>
      <c r="CR1135"/>
      <c r="CS1135"/>
      <c r="CT1135"/>
      <c r="CU1135"/>
      <c r="CV1135"/>
      <c r="CW1135"/>
      <c r="CY1135"/>
      <c r="CZ1135"/>
      <c r="DA1135"/>
      <c r="DB1135"/>
      <c r="DC1135"/>
      <c r="DD1135"/>
      <c r="DF1135"/>
      <c r="DG1135"/>
      <c r="DH1135"/>
      <c r="DI1135"/>
      <c r="DJ1135"/>
      <c r="DK1135"/>
      <c r="DL1135"/>
      <c r="EC1135"/>
      <c r="ED1135"/>
      <c r="EE1135"/>
      <c r="EF1135"/>
      <c r="EG1135"/>
      <c r="EH1135"/>
      <c r="EI1135"/>
    </row>
    <row r="1136" spans="11:139" ht="15" x14ac:dyDescent="0.25">
      <c r="K1136" s="174"/>
      <c r="L1136" s="174"/>
      <c r="M1136" s="174"/>
      <c r="N1136" s="174"/>
      <c r="P1136" s="174"/>
      <c r="Q1136" s="174"/>
      <c r="R1136" s="174"/>
      <c r="T1136" s="174"/>
      <c r="U1136" s="174"/>
      <c r="V1136" s="174"/>
      <c r="X1136" s="174"/>
      <c r="Y1136" s="174"/>
      <c r="Z1136" s="174"/>
      <c r="AA1136" s="174"/>
      <c r="AB1136" s="174"/>
      <c r="AC1136" s="174"/>
      <c r="AD1136" s="174"/>
      <c r="AE1136" s="174"/>
      <c r="AF1136" s="174"/>
      <c r="AG1136" s="174"/>
      <c r="AH1136" s="174"/>
      <c r="AJ1136"/>
      <c r="AK1136"/>
      <c r="AL1136"/>
      <c r="AM1136"/>
      <c r="AN1136"/>
      <c r="AO1136"/>
      <c r="AP1136" s="174"/>
      <c r="AR1136" s="174"/>
      <c r="AS1136" s="174"/>
      <c r="AT1136" s="174"/>
      <c r="AV1136" s="174"/>
      <c r="AW1136" s="174"/>
      <c r="AX1136" s="174"/>
      <c r="AZ1136" s="174"/>
      <c r="BA1136" s="174"/>
      <c r="BB1136" s="174"/>
      <c r="BC1136" s="174"/>
      <c r="BD1136" s="174"/>
      <c r="BE1136" s="174"/>
      <c r="BF1136" s="174"/>
      <c r="BG1136" s="174"/>
      <c r="BH1136" s="174"/>
      <c r="BJ1136" s="174"/>
      <c r="BK1136" s="174"/>
      <c r="BL1136" s="174"/>
      <c r="BM1136" s="174"/>
      <c r="BP1136" s="174"/>
      <c r="BQ1136" s="174"/>
      <c r="BR1136" s="174"/>
      <c r="CI1136"/>
      <c r="CJ1136"/>
      <c r="CK1136"/>
      <c r="CL1136"/>
      <c r="CM1136"/>
      <c r="CN1136"/>
      <c r="CO1136"/>
      <c r="DF1136"/>
      <c r="DG1136"/>
      <c r="DH1136"/>
      <c r="DI1136"/>
      <c r="DJ1136"/>
      <c r="DK1136"/>
      <c r="DL1136"/>
    </row>
    <row r="1137" spans="10:116" ht="15" x14ac:dyDescent="0.25">
      <c r="K1137" s="174"/>
      <c r="L1137" s="174"/>
      <c r="M1137" s="174"/>
      <c r="N1137" s="174"/>
      <c r="P1137" s="174"/>
      <c r="Q1137" s="174"/>
      <c r="R1137" s="174"/>
      <c r="T1137" s="174"/>
      <c r="U1137" s="174"/>
      <c r="V1137" s="174"/>
      <c r="X1137" s="174"/>
      <c r="Y1137" s="174"/>
      <c r="Z1137" s="174"/>
      <c r="AA1137" s="174"/>
      <c r="AB1137" s="174"/>
      <c r="AC1137" s="174"/>
      <c r="AD1137" s="174"/>
      <c r="AE1137" s="174"/>
      <c r="AF1137" s="174"/>
      <c r="AG1137" s="174"/>
      <c r="AH1137" s="174"/>
      <c r="AJ1137"/>
      <c r="AK1137"/>
      <c r="AL1137"/>
      <c r="AM1137"/>
      <c r="AN1137"/>
      <c r="AO1137"/>
      <c r="AP1137" s="174"/>
      <c r="AR1137" s="174"/>
      <c r="AS1137" s="174"/>
      <c r="AT1137" s="174"/>
      <c r="AV1137" s="174"/>
      <c r="AW1137" s="174"/>
      <c r="AX1137" s="174"/>
      <c r="AZ1137" s="174"/>
      <c r="BA1137" s="174"/>
      <c r="BB1137" s="174"/>
      <c r="BC1137" s="174"/>
      <c r="BD1137" s="174"/>
      <c r="BE1137" s="174"/>
      <c r="BF1137" s="174"/>
      <c r="BG1137" s="174"/>
      <c r="BH1137" s="174"/>
      <c r="BJ1137" s="174"/>
      <c r="BK1137" s="174"/>
      <c r="BL1137" s="174"/>
      <c r="BM1137" s="174"/>
      <c r="BP1137" s="174"/>
      <c r="BQ1137" s="174"/>
      <c r="BR1137" s="174"/>
      <c r="CI1137"/>
      <c r="CJ1137"/>
      <c r="CK1137"/>
      <c r="CL1137"/>
      <c r="CM1137"/>
      <c r="CN1137"/>
      <c r="CO1137"/>
      <c r="DF1137"/>
      <c r="DG1137"/>
      <c r="DH1137"/>
      <c r="DI1137"/>
      <c r="DJ1137"/>
      <c r="DK1137"/>
      <c r="DL1137"/>
    </row>
    <row r="1138" spans="10:116" ht="15" x14ac:dyDescent="0.25">
      <c r="K1138" s="174"/>
      <c r="L1138" s="174"/>
      <c r="M1138" s="174"/>
      <c r="N1138" s="174"/>
      <c r="P1138" s="174"/>
      <c r="Q1138" s="174"/>
      <c r="R1138" s="174"/>
      <c r="T1138" s="174"/>
      <c r="U1138" s="174"/>
      <c r="V1138" s="174"/>
      <c r="X1138" s="174"/>
      <c r="Y1138" s="174"/>
      <c r="Z1138" s="174"/>
      <c r="AA1138" s="174"/>
      <c r="AB1138" s="174"/>
      <c r="AC1138" s="174"/>
      <c r="AD1138" s="174"/>
      <c r="AE1138" s="174"/>
      <c r="AF1138" s="174"/>
      <c r="AG1138" s="174"/>
      <c r="AH1138" s="174"/>
      <c r="AJ1138"/>
      <c r="AK1138"/>
      <c r="AL1138"/>
      <c r="AM1138"/>
      <c r="AN1138"/>
      <c r="AO1138"/>
      <c r="AP1138" s="174"/>
      <c r="AR1138" s="174"/>
      <c r="AS1138" s="174"/>
      <c r="AT1138" s="174"/>
      <c r="AV1138" s="174"/>
      <c r="AW1138" s="174"/>
      <c r="AX1138" s="174"/>
      <c r="AZ1138" s="174"/>
      <c r="BA1138" s="174"/>
      <c r="BB1138" s="174"/>
      <c r="BC1138" s="174"/>
      <c r="BD1138" s="174"/>
      <c r="BE1138" s="174"/>
      <c r="BF1138" s="174"/>
      <c r="BG1138" s="174"/>
      <c r="BH1138" s="174"/>
      <c r="BJ1138" s="174"/>
      <c r="BK1138" s="174"/>
      <c r="BL1138" s="174"/>
      <c r="BM1138" s="174"/>
      <c r="BP1138" s="174"/>
      <c r="BQ1138" s="174"/>
      <c r="BR1138" s="174"/>
      <c r="CI1138"/>
      <c r="CJ1138"/>
      <c r="CK1138"/>
      <c r="CL1138"/>
      <c r="CM1138"/>
      <c r="CN1138"/>
      <c r="CO1138"/>
      <c r="DF1138"/>
      <c r="DG1138"/>
      <c r="DH1138"/>
      <c r="DI1138"/>
      <c r="DJ1138"/>
      <c r="DK1138"/>
      <c r="DL1138"/>
    </row>
    <row r="1139" spans="10:116" ht="15" x14ac:dyDescent="0.25">
      <c r="K1139" s="174"/>
      <c r="L1139" s="174"/>
      <c r="M1139" s="174"/>
      <c r="N1139" s="174"/>
      <c r="P1139" s="174"/>
      <c r="Q1139" s="174"/>
      <c r="R1139" s="174"/>
      <c r="T1139" s="174"/>
      <c r="U1139" s="174"/>
      <c r="V1139" s="174"/>
      <c r="X1139" s="174"/>
      <c r="Y1139" s="174"/>
      <c r="Z1139" s="174"/>
      <c r="AA1139" s="174"/>
      <c r="AB1139" s="174"/>
      <c r="AC1139" s="174"/>
      <c r="AD1139" s="174"/>
      <c r="AE1139" s="174"/>
      <c r="AF1139" s="174"/>
      <c r="AG1139" s="174"/>
      <c r="AH1139" s="174"/>
      <c r="AJ1139"/>
      <c r="AK1139"/>
      <c r="AL1139"/>
      <c r="AM1139"/>
      <c r="AN1139"/>
      <c r="AO1139"/>
      <c r="AP1139" s="174"/>
      <c r="AR1139" s="174"/>
      <c r="AS1139" s="174"/>
      <c r="AT1139" s="174"/>
      <c r="AV1139" s="174"/>
      <c r="AW1139" s="174"/>
      <c r="AX1139" s="174"/>
      <c r="AZ1139" s="174"/>
      <c r="BA1139" s="174"/>
      <c r="BB1139" s="174"/>
      <c r="BC1139" s="174"/>
      <c r="BD1139" s="174"/>
      <c r="BE1139" s="174"/>
      <c r="BF1139" s="174"/>
      <c r="BG1139" s="174"/>
      <c r="BH1139" s="174"/>
      <c r="BJ1139" s="174"/>
      <c r="BK1139" s="174"/>
      <c r="BL1139" s="174"/>
      <c r="BM1139" s="174"/>
      <c r="BP1139" s="174"/>
      <c r="BQ1139" s="174"/>
      <c r="BR1139" s="174"/>
      <c r="CI1139"/>
      <c r="CJ1139"/>
      <c r="CK1139"/>
      <c r="CL1139"/>
      <c r="CM1139"/>
      <c r="CN1139"/>
      <c r="CO1139"/>
      <c r="DF1139"/>
      <c r="DG1139"/>
      <c r="DH1139"/>
      <c r="DI1139"/>
      <c r="DJ1139"/>
      <c r="DK1139"/>
      <c r="DL1139"/>
    </row>
    <row r="1140" spans="10:116" ht="15" x14ac:dyDescent="0.25">
      <c r="K1140" s="174"/>
      <c r="L1140" s="174"/>
      <c r="M1140" s="174"/>
      <c r="N1140" s="174"/>
      <c r="P1140" s="174"/>
      <c r="Q1140" s="174"/>
      <c r="R1140" s="174"/>
      <c r="T1140" s="174"/>
      <c r="U1140" s="174"/>
      <c r="V1140" s="174"/>
      <c r="X1140" s="174"/>
      <c r="Y1140" s="174"/>
      <c r="Z1140" s="174"/>
      <c r="AA1140" s="174"/>
      <c r="AB1140" s="174"/>
      <c r="AC1140" s="174"/>
      <c r="AD1140" s="174"/>
      <c r="AE1140" s="174"/>
      <c r="AF1140" s="174"/>
      <c r="AG1140" s="174"/>
      <c r="AH1140" s="174"/>
      <c r="AJ1140"/>
      <c r="AK1140"/>
      <c r="AL1140"/>
      <c r="AM1140"/>
      <c r="AN1140"/>
      <c r="AO1140"/>
      <c r="AP1140" s="174"/>
      <c r="AR1140" s="174"/>
      <c r="AS1140" s="174"/>
      <c r="AT1140" s="174"/>
      <c r="AV1140" s="174"/>
      <c r="AW1140" s="174"/>
      <c r="AX1140" s="174"/>
      <c r="AZ1140" s="174"/>
      <c r="BA1140" s="174"/>
      <c r="BB1140" s="174"/>
      <c r="BC1140" s="174"/>
      <c r="BD1140" s="174"/>
      <c r="BE1140" s="174"/>
      <c r="BF1140" s="174"/>
      <c r="BG1140" s="174"/>
      <c r="BH1140" s="174"/>
      <c r="BJ1140" s="174"/>
      <c r="BK1140" s="174"/>
      <c r="BL1140" s="174"/>
      <c r="BM1140" s="174"/>
      <c r="BP1140" s="174"/>
      <c r="BQ1140" s="174"/>
      <c r="BR1140" s="174"/>
      <c r="CI1140"/>
      <c r="CJ1140"/>
      <c r="CK1140"/>
      <c r="CL1140"/>
      <c r="CM1140"/>
      <c r="CN1140"/>
      <c r="CO1140"/>
      <c r="DF1140"/>
      <c r="DG1140"/>
      <c r="DH1140"/>
      <c r="DI1140"/>
      <c r="DJ1140"/>
      <c r="DK1140"/>
      <c r="DL1140"/>
    </row>
    <row r="1141" spans="10:116" ht="15" x14ac:dyDescent="0.25">
      <c r="K1141" s="174"/>
      <c r="L1141" s="174"/>
      <c r="M1141" s="174"/>
      <c r="N1141" s="174"/>
      <c r="P1141" s="174"/>
      <c r="Q1141" s="174"/>
      <c r="R1141" s="174"/>
      <c r="T1141" s="174"/>
      <c r="U1141" s="174"/>
      <c r="V1141" s="174"/>
      <c r="X1141" s="174"/>
      <c r="Y1141" s="174"/>
      <c r="Z1141" s="174"/>
      <c r="AA1141" s="174"/>
      <c r="AB1141" s="174"/>
      <c r="AC1141" s="174"/>
      <c r="AD1141" s="174"/>
      <c r="AE1141" s="174"/>
      <c r="AF1141" s="174"/>
      <c r="AG1141" s="174"/>
      <c r="AH1141" s="174"/>
      <c r="AJ1141"/>
      <c r="AK1141"/>
      <c r="AL1141"/>
      <c r="AM1141"/>
      <c r="AN1141"/>
      <c r="AO1141"/>
      <c r="AP1141" s="174"/>
      <c r="AR1141" s="174"/>
      <c r="AS1141" s="174"/>
      <c r="AT1141" s="174"/>
      <c r="AV1141" s="174"/>
      <c r="AW1141" s="174"/>
      <c r="AX1141" s="174"/>
      <c r="AZ1141" s="174"/>
      <c r="BA1141" s="174"/>
      <c r="BB1141" s="174"/>
      <c r="BC1141" s="174"/>
      <c r="BD1141" s="174"/>
      <c r="BE1141" s="174"/>
      <c r="BF1141" s="174"/>
      <c r="BG1141" s="174"/>
      <c r="BH1141" s="174"/>
      <c r="BJ1141" s="174"/>
      <c r="BK1141" s="174"/>
      <c r="BL1141" s="174"/>
      <c r="BM1141" s="174"/>
      <c r="BP1141" s="174"/>
      <c r="BQ1141" s="174"/>
      <c r="BR1141" s="174"/>
      <c r="CI1141"/>
      <c r="CJ1141"/>
      <c r="CK1141"/>
      <c r="CL1141"/>
      <c r="CM1141"/>
      <c r="CN1141"/>
      <c r="CO1141"/>
      <c r="DF1141"/>
      <c r="DG1141"/>
      <c r="DH1141"/>
      <c r="DI1141"/>
      <c r="DJ1141"/>
      <c r="DK1141"/>
      <c r="DL1141"/>
    </row>
    <row r="1142" spans="10:116" ht="15" x14ac:dyDescent="0.25">
      <c r="K1142" s="174"/>
      <c r="L1142" s="174"/>
      <c r="M1142" s="174"/>
      <c r="N1142" s="174"/>
      <c r="P1142" s="174"/>
      <c r="Q1142" s="174"/>
      <c r="R1142" s="174"/>
      <c r="T1142" s="174"/>
      <c r="U1142" s="174"/>
      <c r="V1142" s="174"/>
      <c r="X1142" s="174"/>
      <c r="Y1142" s="174"/>
      <c r="Z1142" s="174"/>
      <c r="AA1142" s="174"/>
      <c r="AB1142" s="174"/>
      <c r="AC1142" s="174"/>
      <c r="AD1142" s="174"/>
      <c r="AE1142" s="174"/>
      <c r="AF1142" s="174"/>
      <c r="AG1142" s="174"/>
      <c r="AH1142" s="174"/>
      <c r="AJ1142"/>
      <c r="AK1142"/>
      <c r="AL1142"/>
      <c r="AM1142"/>
      <c r="AN1142"/>
      <c r="AO1142"/>
      <c r="AP1142" s="174"/>
      <c r="AR1142" s="174"/>
      <c r="AS1142" s="174"/>
      <c r="AT1142" s="174"/>
      <c r="AV1142" s="174"/>
      <c r="AW1142" s="174"/>
      <c r="AX1142" s="174"/>
      <c r="AZ1142" s="174"/>
      <c r="BA1142" s="174"/>
      <c r="BB1142" s="174"/>
      <c r="BC1142" s="174"/>
      <c r="BD1142" s="174"/>
      <c r="BE1142" s="174"/>
      <c r="BF1142" s="174"/>
      <c r="BG1142" s="174"/>
      <c r="BH1142" s="174"/>
      <c r="BJ1142" s="174"/>
      <c r="BK1142" s="174"/>
      <c r="BL1142" s="174"/>
      <c r="BM1142" s="174"/>
      <c r="BP1142" s="174"/>
      <c r="BQ1142" s="174"/>
      <c r="BR1142" s="174"/>
      <c r="CI1142"/>
      <c r="CJ1142"/>
      <c r="CK1142"/>
      <c r="CL1142"/>
      <c r="CM1142"/>
      <c r="CN1142"/>
      <c r="CO1142"/>
      <c r="DF1142"/>
      <c r="DG1142"/>
      <c r="DH1142"/>
      <c r="DI1142"/>
      <c r="DJ1142"/>
      <c r="DK1142"/>
      <c r="DL1142"/>
    </row>
    <row r="1143" spans="10:116" ht="15" x14ac:dyDescent="0.25">
      <c r="K1143" s="174"/>
      <c r="L1143" s="174"/>
      <c r="M1143" s="174"/>
      <c r="N1143" s="174"/>
      <c r="P1143" s="174"/>
      <c r="Q1143" s="174"/>
      <c r="R1143" s="174"/>
      <c r="T1143" s="174"/>
      <c r="U1143" s="174"/>
      <c r="V1143" s="174"/>
      <c r="X1143" s="174"/>
      <c r="Y1143" s="174"/>
      <c r="Z1143" s="174"/>
      <c r="AA1143" s="174"/>
      <c r="AB1143" s="174"/>
      <c r="AC1143" s="174"/>
      <c r="AD1143" s="174"/>
      <c r="AE1143" s="174"/>
      <c r="AF1143" s="174"/>
      <c r="AG1143" s="174"/>
      <c r="AH1143" s="174"/>
      <c r="AJ1143"/>
      <c r="AK1143"/>
      <c r="AL1143"/>
      <c r="AM1143"/>
      <c r="AN1143"/>
      <c r="AO1143"/>
      <c r="AP1143" s="174"/>
      <c r="AR1143" s="174"/>
      <c r="AS1143" s="174"/>
      <c r="AT1143" s="174"/>
      <c r="AV1143" s="174"/>
      <c r="AW1143" s="174"/>
      <c r="AX1143" s="174"/>
      <c r="AZ1143" s="174"/>
      <c r="BA1143" s="174"/>
      <c r="BB1143" s="174"/>
      <c r="BC1143" s="174"/>
      <c r="BD1143" s="174"/>
      <c r="BE1143" s="174"/>
      <c r="BF1143" s="174"/>
      <c r="BG1143" s="174"/>
      <c r="BH1143" s="174"/>
      <c r="BJ1143" s="174"/>
      <c r="BK1143" s="174"/>
      <c r="BL1143" s="174"/>
      <c r="BM1143" s="174"/>
      <c r="BP1143" s="174"/>
      <c r="BQ1143" s="174"/>
      <c r="BR1143" s="174"/>
      <c r="CI1143"/>
      <c r="CJ1143"/>
      <c r="CK1143"/>
      <c r="CL1143"/>
      <c r="CM1143"/>
      <c r="CN1143"/>
      <c r="CO1143"/>
      <c r="DF1143"/>
      <c r="DG1143"/>
      <c r="DH1143"/>
      <c r="DI1143"/>
      <c r="DJ1143"/>
      <c r="DK1143"/>
      <c r="DL1143"/>
    </row>
    <row r="1144" spans="10:116" ht="15" x14ac:dyDescent="0.25">
      <c r="K1144" s="174"/>
      <c r="L1144" s="174"/>
      <c r="M1144" s="174"/>
      <c r="N1144" s="174"/>
      <c r="P1144" s="174"/>
      <c r="Q1144" s="174"/>
      <c r="R1144" s="174"/>
      <c r="T1144" s="174"/>
      <c r="U1144" s="174"/>
      <c r="V1144" s="174"/>
      <c r="X1144" s="174"/>
      <c r="Y1144" s="174"/>
      <c r="Z1144" s="174"/>
      <c r="AA1144" s="174"/>
      <c r="AB1144" s="174"/>
      <c r="AC1144" s="174"/>
      <c r="AD1144" s="174"/>
      <c r="AE1144" s="174"/>
      <c r="AF1144" s="174"/>
      <c r="AG1144" s="174"/>
      <c r="AH1144" s="174"/>
      <c r="AJ1144"/>
      <c r="AK1144"/>
      <c r="AL1144"/>
      <c r="AM1144"/>
      <c r="AN1144"/>
      <c r="AO1144"/>
      <c r="AP1144" s="174"/>
      <c r="AR1144" s="174"/>
      <c r="AS1144" s="174"/>
      <c r="AT1144" s="174"/>
      <c r="AV1144" s="174"/>
      <c r="AW1144" s="174"/>
      <c r="AX1144" s="174"/>
      <c r="AZ1144" s="174"/>
      <c r="BA1144" s="174"/>
      <c r="BB1144" s="174"/>
      <c r="BC1144" s="174"/>
      <c r="BD1144" s="174"/>
      <c r="BE1144" s="174"/>
      <c r="BF1144" s="174"/>
      <c r="BG1144" s="174"/>
      <c r="BH1144" s="174"/>
      <c r="BJ1144" s="174"/>
      <c r="BK1144" s="174"/>
      <c r="BL1144" s="174"/>
      <c r="BM1144" s="174"/>
      <c r="BP1144" s="174"/>
      <c r="BQ1144" s="174"/>
      <c r="BR1144" s="174"/>
      <c r="CI1144"/>
      <c r="CJ1144"/>
      <c r="CK1144"/>
      <c r="CL1144"/>
      <c r="CM1144"/>
      <c r="CN1144"/>
      <c r="CO1144"/>
      <c r="DF1144"/>
      <c r="DG1144"/>
      <c r="DH1144"/>
      <c r="DI1144"/>
      <c r="DJ1144"/>
      <c r="DK1144"/>
      <c r="DL1144"/>
    </row>
    <row r="1145" spans="10:116" ht="15" x14ac:dyDescent="0.25">
      <c r="K1145" s="174"/>
      <c r="L1145" s="174"/>
      <c r="M1145" s="174"/>
      <c r="N1145" s="174"/>
      <c r="P1145" s="174"/>
      <c r="Q1145" s="174"/>
      <c r="R1145" s="174"/>
      <c r="T1145" s="174"/>
      <c r="U1145" s="174"/>
      <c r="V1145" s="174"/>
      <c r="X1145" s="174"/>
      <c r="Y1145" s="174"/>
      <c r="Z1145" s="174"/>
      <c r="AA1145" s="174"/>
      <c r="AB1145" s="174"/>
      <c r="AC1145" s="174"/>
      <c r="AD1145" s="174"/>
      <c r="AE1145" s="174"/>
      <c r="AF1145" s="174"/>
      <c r="AG1145" s="174"/>
      <c r="AH1145" s="174"/>
      <c r="AJ1145"/>
      <c r="AK1145"/>
      <c r="AL1145"/>
      <c r="AM1145"/>
      <c r="AN1145"/>
      <c r="AO1145"/>
      <c r="AP1145" s="174"/>
      <c r="AR1145" s="174"/>
      <c r="AS1145" s="174"/>
      <c r="AT1145" s="174"/>
      <c r="AV1145" s="174"/>
      <c r="AW1145" s="174"/>
      <c r="AX1145" s="174"/>
      <c r="AZ1145" s="174"/>
      <c r="BA1145" s="174"/>
      <c r="BB1145" s="174"/>
      <c r="BC1145" s="174"/>
      <c r="BD1145" s="174"/>
      <c r="BE1145" s="174"/>
      <c r="BF1145" s="174"/>
      <c r="BG1145" s="174"/>
      <c r="BH1145" s="174"/>
      <c r="BJ1145" s="174"/>
      <c r="BK1145" s="174"/>
      <c r="BL1145" s="174"/>
      <c r="BM1145" s="174"/>
      <c r="BP1145" s="174"/>
      <c r="BQ1145" s="174"/>
      <c r="BR1145" s="174"/>
      <c r="CI1145"/>
      <c r="CJ1145"/>
      <c r="CK1145"/>
      <c r="CL1145"/>
      <c r="CM1145"/>
      <c r="CN1145"/>
      <c r="CO1145"/>
      <c r="DF1145"/>
      <c r="DG1145"/>
      <c r="DH1145"/>
      <c r="DI1145"/>
      <c r="DJ1145"/>
      <c r="DK1145"/>
      <c r="DL1145"/>
    </row>
    <row r="1146" spans="10:116" ht="15" x14ac:dyDescent="0.25">
      <c r="K1146" s="174"/>
      <c r="L1146" s="174"/>
      <c r="M1146" s="174"/>
      <c r="N1146" s="174"/>
      <c r="P1146" s="174"/>
      <c r="Q1146" s="174"/>
      <c r="R1146" s="174"/>
      <c r="T1146" s="174"/>
      <c r="U1146" s="174"/>
      <c r="V1146" s="174"/>
      <c r="X1146" s="174"/>
      <c r="Y1146" s="174"/>
      <c r="Z1146" s="174"/>
      <c r="AA1146" s="174"/>
      <c r="AB1146" s="174"/>
      <c r="AC1146" s="174"/>
      <c r="AD1146" s="174"/>
      <c r="AE1146" s="174"/>
      <c r="AF1146" s="174"/>
      <c r="AG1146" s="174"/>
      <c r="AH1146" s="174"/>
      <c r="AJ1146"/>
      <c r="AK1146"/>
      <c r="AL1146"/>
      <c r="AM1146"/>
      <c r="AN1146"/>
      <c r="AO1146"/>
      <c r="AP1146" s="174"/>
      <c r="AR1146" s="174"/>
      <c r="AS1146" s="174"/>
      <c r="AT1146" s="174"/>
      <c r="AV1146" s="174"/>
      <c r="AW1146" s="174"/>
      <c r="AX1146" s="174"/>
      <c r="AZ1146" s="174"/>
      <c r="BA1146" s="174"/>
      <c r="BB1146" s="174"/>
      <c r="BC1146" s="174"/>
      <c r="BD1146" s="174"/>
      <c r="BE1146" s="174"/>
      <c r="BF1146" s="174"/>
      <c r="BG1146" s="174"/>
      <c r="BH1146" s="174"/>
      <c r="BJ1146" s="174"/>
      <c r="BK1146" s="174"/>
      <c r="BL1146" s="174"/>
      <c r="BM1146" s="174"/>
      <c r="BP1146" s="174"/>
      <c r="BQ1146" s="174"/>
      <c r="BR1146" s="174"/>
      <c r="CI1146"/>
      <c r="CJ1146"/>
      <c r="CK1146"/>
      <c r="CL1146"/>
      <c r="CM1146"/>
      <c r="CN1146"/>
      <c r="CO1146"/>
      <c r="DF1146"/>
      <c r="DG1146"/>
      <c r="DH1146"/>
      <c r="DI1146"/>
      <c r="DJ1146"/>
      <c r="DK1146"/>
      <c r="DL1146"/>
    </row>
    <row r="1147" spans="10:116" ht="15" x14ac:dyDescent="0.25">
      <c r="K1147" s="174"/>
      <c r="L1147" s="174"/>
      <c r="M1147" s="174"/>
      <c r="N1147" s="174"/>
      <c r="P1147" s="174"/>
      <c r="Q1147" s="174"/>
      <c r="R1147" s="174"/>
      <c r="T1147" s="174"/>
      <c r="U1147" s="174"/>
      <c r="V1147" s="174"/>
      <c r="X1147" s="174"/>
      <c r="Y1147" s="174"/>
      <c r="Z1147" s="174"/>
      <c r="AA1147" s="174"/>
      <c r="AB1147" s="174"/>
      <c r="AC1147" s="174"/>
      <c r="AD1147" s="174"/>
      <c r="AE1147" s="174"/>
      <c r="AF1147" s="174"/>
      <c r="AG1147" s="174"/>
      <c r="AH1147" s="174"/>
      <c r="AJ1147"/>
      <c r="AK1147"/>
      <c r="AL1147"/>
      <c r="AM1147"/>
      <c r="AN1147"/>
      <c r="AO1147"/>
      <c r="AP1147" s="174"/>
      <c r="AR1147" s="174"/>
      <c r="AS1147" s="174"/>
      <c r="AT1147" s="174"/>
      <c r="AV1147" s="174"/>
      <c r="AW1147" s="174"/>
      <c r="AX1147" s="174"/>
      <c r="AZ1147" s="174"/>
      <c r="BA1147" s="174"/>
      <c r="BB1147" s="174"/>
      <c r="BC1147" s="174"/>
      <c r="BD1147" s="174"/>
      <c r="BE1147" s="174"/>
      <c r="BF1147" s="174"/>
      <c r="BG1147" s="174"/>
      <c r="BH1147" s="174"/>
      <c r="BJ1147" s="174"/>
      <c r="BK1147" s="174"/>
      <c r="BL1147" s="174"/>
      <c r="BM1147" s="174"/>
      <c r="BP1147" s="174"/>
      <c r="BQ1147" s="174"/>
      <c r="BR1147" s="174"/>
      <c r="CI1147"/>
      <c r="CJ1147"/>
      <c r="CK1147"/>
      <c r="CL1147"/>
      <c r="CM1147"/>
      <c r="CN1147"/>
      <c r="CO1147"/>
      <c r="DF1147"/>
      <c r="DG1147"/>
      <c r="DH1147"/>
      <c r="DI1147"/>
      <c r="DJ1147"/>
      <c r="DK1147"/>
      <c r="DL1147"/>
    </row>
    <row r="1148" spans="10:116" ht="15" x14ac:dyDescent="0.25">
      <c r="J1148" s="174"/>
      <c r="K1148" s="174"/>
      <c r="L1148" s="174"/>
      <c r="M1148" s="174"/>
      <c r="O1148" s="174"/>
      <c r="P1148" s="174"/>
      <c r="Q1148" s="174"/>
      <c r="S1148" s="174"/>
      <c r="T1148" s="174"/>
      <c r="U1148" s="174"/>
      <c r="W1148" s="174"/>
      <c r="X1148" s="174"/>
      <c r="Y1148" s="174"/>
      <c r="Z1148" s="174"/>
      <c r="AA1148" s="174"/>
      <c r="AB1148" s="174"/>
      <c r="AC1148" s="174"/>
      <c r="AD1148" s="174"/>
      <c r="AE1148" s="174"/>
      <c r="AF1148" s="174"/>
      <c r="AG1148" s="174"/>
      <c r="AI1148" s="174"/>
      <c r="AJ1148"/>
      <c r="AK1148"/>
      <c r="AL1148"/>
      <c r="AM1148"/>
      <c r="AN1148"/>
      <c r="AO1148"/>
      <c r="AQ1148" s="174"/>
      <c r="AR1148" s="174"/>
      <c r="AS1148" s="174"/>
      <c r="AU1148" s="174"/>
      <c r="AV1148" s="174"/>
      <c r="AW1148" s="174"/>
      <c r="AY1148" s="174"/>
      <c r="AZ1148" s="174"/>
      <c r="BA1148" s="174"/>
      <c r="BB1148" s="174"/>
      <c r="BC1148" s="174"/>
      <c r="BD1148" s="174"/>
      <c r="BE1148" s="174"/>
      <c r="BF1148" s="174"/>
      <c r="BG1148" s="174"/>
      <c r="BI1148" s="174"/>
      <c r="BJ1148" s="174"/>
      <c r="BK1148" s="174"/>
      <c r="BL1148" s="174"/>
      <c r="BO1148" s="174"/>
      <c r="BP1148" s="174"/>
      <c r="BQ1148" s="174"/>
      <c r="CI1148"/>
      <c r="CJ1148"/>
      <c r="CK1148"/>
      <c r="CL1148"/>
      <c r="CM1148"/>
      <c r="CN1148"/>
      <c r="CO1148"/>
      <c r="DF1148"/>
      <c r="DG1148"/>
      <c r="DH1148"/>
      <c r="DI1148"/>
      <c r="DJ1148"/>
      <c r="DK1148"/>
      <c r="DL1148"/>
    </row>
    <row r="1149" spans="10:116" ht="15" x14ac:dyDescent="0.25">
      <c r="J1149" s="174"/>
      <c r="K1149" s="174"/>
      <c r="L1149" s="174"/>
      <c r="M1149" s="174"/>
      <c r="O1149" s="174"/>
      <c r="P1149" s="174"/>
      <c r="Q1149" s="174"/>
      <c r="S1149" s="174"/>
      <c r="T1149" s="174"/>
      <c r="U1149" s="174"/>
      <c r="W1149" s="174"/>
      <c r="X1149" s="174"/>
      <c r="Y1149" s="174"/>
      <c r="Z1149" s="174"/>
      <c r="AA1149" s="174"/>
      <c r="AB1149" s="174"/>
      <c r="AC1149" s="174"/>
      <c r="AD1149" s="174"/>
      <c r="AE1149" s="174"/>
      <c r="AF1149" s="174"/>
      <c r="AG1149" s="174"/>
      <c r="AI1149" s="174"/>
      <c r="AJ1149"/>
      <c r="AK1149"/>
      <c r="AL1149"/>
      <c r="AM1149"/>
      <c r="AN1149"/>
      <c r="AO1149"/>
      <c r="AQ1149" s="174"/>
      <c r="AR1149" s="174"/>
      <c r="AS1149" s="174"/>
      <c r="AU1149" s="174"/>
      <c r="AV1149" s="174"/>
      <c r="AW1149" s="174"/>
      <c r="AY1149" s="174"/>
      <c r="AZ1149" s="174"/>
      <c r="BA1149" s="174"/>
      <c r="BB1149" s="174"/>
      <c r="BC1149" s="174"/>
      <c r="BD1149" s="174"/>
      <c r="BE1149" s="174"/>
      <c r="BF1149" s="174"/>
      <c r="BG1149" s="174"/>
      <c r="BI1149" s="174"/>
      <c r="BJ1149" s="174"/>
      <c r="BK1149" s="174"/>
      <c r="BL1149" s="174"/>
      <c r="BO1149" s="174"/>
      <c r="BP1149" s="174"/>
      <c r="BQ1149" s="174"/>
      <c r="CI1149"/>
      <c r="CJ1149"/>
      <c r="CK1149"/>
      <c r="CL1149"/>
      <c r="CM1149"/>
      <c r="CN1149"/>
      <c r="CO1149"/>
      <c r="DF1149"/>
      <c r="DG1149"/>
      <c r="DH1149"/>
      <c r="DI1149"/>
      <c r="DJ1149"/>
      <c r="DK1149"/>
      <c r="DL1149"/>
    </row>
    <row r="1150" spans="10:116" ht="15" x14ac:dyDescent="0.25">
      <c r="J1150" s="174"/>
      <c r="K1150" s="174"/>
      <c r="L1150" s="174"/>
      <c r="M1150" s="174"/>
      <c r="O1150" s="174"/>
      <c r="P1150" s="174"/>
      <c r="Q1150" s="174"/>
      <c r="S1150" s="174"/>
      <c r="T1150" s="174"/>
      <c r="U1150" s="174"/>
      <c r="W1150" s="174"/>
      <c r="X1150" s="174"/>
      <c r="Y1150" s="174"/>
      <c r="Z1150" s="174"/>
      <c r="AA1150" s="174"/>
      <c r="AB1150" s="174"/>
      <c r="AC1150" s="174"/>
      <c r="AD1150" s="174"/>
      <c r="AE1150" s="174"/>
      <c r="AF1150" s="174"/>
      <c r="AG1150" s="174"/>
      <c r="AI1150" s="174"/>
      <c r="AJ1150"/>
      <c r="AK1150"/>
      <c r="AL1150"/>
      <c r="AM1150"/>
      <c r="AN1150"/>
      <c r="AO1150"/>
      <c r="AQ1150" s="174"/>
      <c r="AR1150" s="174"/>
      <c r="AS1150" s="174"/>
      <c r="AU1150" s="174"/>
      <c r="AV1150" s="174"/>
      <c r="AW1150" s="174"/>
      <c r="AY1150" s="174"/>
      <c r="AZ1150" s="174"/>
      <c r="BA1150" s="174"/>
      <c r="BB1150" s="174"/>
      <c r="BC1150" s="174"/>
      <c r="BD1150" s="174"/>
      <c r="BE1150" s="174"/>
      <c r="BF1150" s="174"/>
      <c r="BG1150" s="174"/>
      <c r="BI1150" s="174"/>
      <c r="BJ1150" s="174"/>
      <c r="BK1150" s="174"/>
      <c r="BL1150" s="174"/>
      <c r="BO1150" s="174"/>
      <c r="BP1150" s="174"/>
      <c r="BQ1150" s="174"/>
      <c r="CI1150"/>
      <c r="CJ1150"/>
      <c r="CK1150"/>
      <c r="CL1150"/>
      <c r="CM1150"/>
      <c r="CN1150"/>
      <c r="CO1150"/>
      <c r="DF1150"/>
      <c r="DG1150"/>
      <c r="DH1150"/>
      <c r="DI1150"/>
      <c r="DJ1150"/>
      <c r="DK1150"/>
      <c r="DL1150"/>
    </row>
    <row r="1151" spans="10:116" ht="15" x14ac:dyDescent="0.25">
      <c r="J1151" s="174"/>
      <c r="K1151" s="174"/>
      <c r="L1151" s="174"/>
      <c r="M1151" s="174"/>
      <c r="O1151" s="174"/>
      <c r="P1151" s="174"/>
      <c r="Q1151" s="174"/>
      <c r="S1151" s="174"/>
      <c r="T1151" s="174"/>
      <c r="U1151" s="174"/>
      <c r="W1151" s="174"/>
      <c r="X1151" s="174"/>
      <c r="Y1151" s="174"/>
      <c r="Z1151" s="174"/>
      <c r="AA1151" s="174"/>
      <c r="AB1151" s="174"/>
      <c r="AC1151" s="174"/>
      <c r="AD1151" s="174"/>
      <c r="AE1151" s="174"/>
      <c r="AF1151" s="174"/>
      <c r="AG1151" s="174"/>
      <c r="AI1151" s="174"/>
      <c r="AJ1151"/>
      <c r="AK1151"/>
      <c r="AL1151"/>
      <c r="AM1151"/>
      <c r="AN1151"/>
      <c r="AO1151"/>
      <c r="AQ1151" s="174"/>
      <c r="AR1151" s="174"/>
      <c r="AS1151" s="174"/>
      <c r="AU1151" s="174"/>
      <c r="AV1151" s="174"/>
      <c r="AW1151" s="174"/>
      <c r="AY1151" s="174"/>
      <c r="AZ1151" s="174"/>
      <c r="BA1151" s="174"/>
      <c r="BB1151" s="174"/>
      <c r="BC1151" s="174"/>
      <c r="BD1151" s="174"/>
      <c r="BE1151" s="174"/>
      <c r="BF1151" s="174"/>
      <c r="BG1151" s="174"/>
      <c r="BI1151" s="174"/>
      <c r="BJ1151" s="174"/>
      <c r="BK1151" s="174"/>
      <c r="BL1151" s="174"/>
      <c r="BO1151" s="174"/>
      <c r="BP1151" s="174"/>
      <c r="BQ1151" s="174"/>
      <c r="CI1151"/>
      <c r="CJ1151"/>
      <c r="CK1151"/>
      <c r="CL1151"/>
      <c r="CM1151"/>
      <c r="CN1151"/>
      <c r="CO1151"/>
      <c r="DF1151"/>
      <c r="DG1151"/>
      <c r="DH1151"/>
      <c r="DI1151"/>
      <c r="DJ1151"/>
      <c r="DK1151"/>
      <c r="DL1151"/>
    </row>
    <row r="1152" spans="10:116" ht="15" x14ac:dyDescent="0.25">
      <c r="J1152" s="174"/>
      <c r="K1152" s="174"/>
      <c r="L1152" s="174"/>
      <c r="M1152" s="174"/>
      <c r="O1152" s="174"/>
      <c r="P1152" s="174"/>
      <c r="Q1152" s="174"/>
      <c r="S1152" s="174"/>
      <c r="T1152" s="174"/>
      <c r="U1152" s="174"/>
      <c r="W1152" s="174"/>
      <c r="X1152" s="174"/>
      <c r="Y1152" s="174"/>
      <c r="Z1152" s="174"/>
      <c r="AA1152" s="174"/>
      <c r="AB1152" s="174"/>
      <c r="AC1152" s="174"/>
      <c r="AD1152" s="174"/>
      <c r="AE1152" s="174"/>
      <c r="AF1152" s="174"/>
      <c r="AG1152" s="174"/>
      <c r="AI1152" s="174"/>
      <c r="AJ1152"/>
      <c r="AK1152"/>
      <c r="AL1152"/>
      <c r="AM1152"/>
      <c r="AN1152"/>
      <c r="AO1152"/>
      <c r="AQ1152" s="174"/>
      <c r="AR1152" s="174"/>
      <c r="AS1152" s="174"/>
      <c r="AU1152" s="174"/>
      <c r="AV1152" s="174"/>
      <c r="AW1152" s="174"/>
      <c r="AY1152" s="174"/>
      <c r="AZ1152" s="174"/>
      <c r="BA1152" s="174"/>
      <c r="BB1152" s="174"/>
      <c r="BC1152" s="174"/>
      <c r="BD1152" s="174"/>
      <c r="BE1152" s="174"/>
      <c r="BF1152" s="174"/>
      <c r="BG1152" s="174"/>
      <c r="BI1152" s="174"/>
      <c r="BJ1152" s="174"/>
      <c r="BK1152" s="174"/>
      <c r="BL1152" s="174"/>
      <c r="BO1152" s="174"/>
      <c r="BP1152" s="174"/>
      <c r="BQ1152" s="174"/>
      <c r="CI1152"/>
      <c r="CJ1152"/>
      <c r="CK1152"/>
      <c r="CL1152"/>
      <c r="CM1152"/>
      <c r="CN1152"/>
      <c r="CO1152"/>
      <c r="DF1152"/>
      <c r="DG1152"/>
      <c r="DH1152"/>
      <c r="DI1152"/>
      <c r="DJ1152"/>
      <c r="DK1152"/>
      <c r="DL1152"/>
    </row>
    <row r="1153" spans="10:116" ht="15" x14ac:dyDescent="0.25">
      <c r="J1153" s="174"/>
      <c r="K1153" s="174"/>
      <c r="L1153" s="174"/>
      <c r="M1153" s="174"/>
      <c r="O1153" s="174"/>
      <c r="P1153" s="174"/>
      <c r="Q1153" s="174"/>
      <c r="S1153" s="174"/>
      <c r="T1153" s="174"/>
      <c r="U1153" s="174"/>
      <c r="W1153" s="174"/>
      <c r="X1153" s="174"/>
      <c r="Y1153" s="174"/>
      <c r="Z1153" s="174"/>
      <c r="AA1153" s="174"/>
      <c r="AB1153" s="174"/>
      <c r="AC1153" s="174"/>
      <c r="AD1153" s="174"/>
      <c r="AE1153" s="174"/>
      <c r="AF1153" s="174"/>
      <c r="AG1153" s="174"/>
      <c r="AI1153" s="174"/>
      <c r="AJ1153"/>
      <c r="AK1153"/>
      <c r="AL1153"/>
      <c r="AM1153"/>
      <c r="AN1153"/>
      <c r="AO1153"/>
      <c r="AQ1153" s="174"/>
      <c r="AR1153" s="174"/>
      <c r="AS1153" s="174"/>
      <c r="AU1153" s="174"/>
      <c r="AV1153" s="174"/>
      <c r="AW1153" s="174"/>
      <c r="AY1153" s="174"/>
      <c r="AZ1153" s="174"/>
      <c r="BA1153" s="174"/>
      <c r="BB1153" s="174"/>
      <c r="BC1153" s="174"/>
      <c r="BD1153" s="174"/>
      <c r="BE1153" s="174"/>
      <c r="BF1153" s="174"/>
      <c r="BG1153" s="174"/>
      <c r="BI1153" s="174"/>
      <c r="BJ1153" s="174"/>
      <c r="BK1153" s="174"/>
      <c r="BL1153" s="174"/>
      <c r="BO1153" s="174"/>
      <c r="BP1153" s="174"/>
      <c r="BQ1153" s="174"/>
      <c r="CI1153"/>
      <c r="CJ1153"/>
      <c r="CK1153"/>
      <c r="CL1153"/>
      <c r="CM1153"/>
      <c r="CN1153"/>
      <c r="CO1153"/>
      <c r="DF1153"/>
      <c r="DG1153"/>
      <c r="DH1153"/>
      <c r="DI1153"/>
      <c r="DJ1153"/>
      <c r="DK1153"/>
      <c r="DL1153"/>
    </row>
    <row r="1154" spans="10:116" ht="15" x14ac:dyDescent="0.25">
      <c r="J1154" s="174"/>
      <c r="K1154" s="174"/>
      <c r="L1154" s="174"/>
      <c r="M1154" s="174"/>
      <c r="O1154" s="174"/>
      <c r="P1154" s="174"/>
      <c r="Q1154" s="174"/>
      <c r="S1154" s="174"/>
      <c r="T1154" s="174"/>
      <c r="U1154" s="174"/>
      <c r="W1154" s="174"/>
      <c r="X1154" s="174"/>
      <c r="Y1154" s="174"/>
      <c r="Z1154" s="174"/>
      <c r="AA1154" s="174"/>
      <c r="AB1154" s="174"/>
      <c r="AC1154" s="174"/>
      <c r="AD1154" s="174"/>
      <c r="AE1154" s="174"/>
      <c r="AF1154" s="174"/>
      <c r="AG1154" s="174"/>
      <c r="AI1154" s="174"/>
      <c r="AJ1154"/>
      <c r="AK1154"/>
      <c r="AL1154"/>
      <c r="AM1154"/>
      <c r="AN1154"/>
      <c r="AO1154"/>
      <c r="AQ1154" s="174"/>
      <c r="AR1154" s="174"/>
      <c r="AS1154" s="174"/>
      <c r="AU1154" s="174"/>
      <c r="AV1154" s="174"/>
      <c r="AW1154" s="174"/>
      <c r="AY1154" s="174"/>
      <c r="AZ1154" s="174"/>
      <c r="BA1154" s="174"/>
      <c r="BB1154" s="174"/>
      <c r="BC1154" s="174"/>
      <c r="BD1154" s="174"/>
      <c r="BE1154" s="174"/>
      <c r="BF1154" s="174"/>
      <c r="BG1154" s="174"/>
      <c r="BI1154" s="174"/>
      <c r="BJ1154" s="174"/>
      <c r="BK1154" s="174"/>
      <c r="BL1154" s="174"/>
      <c r="BO1154" s="174"/>
      <c r="BP1154" s="174"/>
      <c r="BQ1154" s="174"/>
      <c r="CI1154"/>
      <c r="CJ1154"/>
      <c r="CK1154"/>
      <c r="CL1154"/>
      <c r="CM1154"/>
      <c r="CN1154"/>
      <c r="CO1154"/>
      <c r="DF1154"/>
      <c r="DG1154"/>
      <c r="DH1154"/>
      <c r="DI1154"/>
      <c r="DJ1154"/>
      <c r="DK1154"/>
      <c r="DL1154"/>
    </row>
    <row r="1155" spans="10:116" ht="15" x14ac:dyDescent="0.25">
      <c r="J1155" s="174"/>
      <c r="K1155" s="174"/>
      <c r="L1155" s="174"/>
      <c r="M1155" s="174"/>
      <c r="O1155" s="174"/>
      <c r="P1155" s="174"/>
      <c r="Q1155" s="174"/>
      <c r="S1155" s="174"/>
      <c r="T1155" s="174"/>
      <c r="U1155" s="174"/>
      <c r="W1155" s="174"/>
      <c r="X1155" s="174"/>
      <c r="Y1155" s="174"/>
      <c r="Z1155" s="174"/>
      <c r="AA1155" s="174"/>
      <c r="AB1155" s="174"/>
      <c r="AC1155" s="174"/>
      <c r="AD1155" s="174"/>
      <c r="AE1155" s="174"/>
      <c r="AF1155" s="174"/>
      <c r="AG1155" s="174"/>
      <c r="AI1155" s="174"/>
      <c r="AJ1155"/>
      <c r="AK1155"/>
      <c r="AL1155"/>
      <c r="AM1155"/>
      <c r="AN1155"/>
      <c r="AO1155"/>
      <c r="AQ1155" s="174"/>
      <c r="AR1155" s="174"/>
      <c r="AS1155" s="174"/>
      <c r="AU1155" s="174"/>
      <c r="AV1155" s="174"/>
      <c r="AW1155" s="174"/>
      <c r="AY1155" s="174"/>
      <c r="AZ1155" s="174"/>
      <c r="BA1155" s="174"/>
      <c r="BB1155" s="174"/>
      <c r="BC1155" s="174"/>
      <c r="BD1155" s="174"/>
      <c r="BE1155" s="174"/>
      <c r="BF1155" s="174"/>
      <c r="BG1155" s="174"/>
      <c r="BI1155" s="174"/>
      <c r="BJ1155" s="174"/>
      <c r="BK1155" s="174"/>
      <c r="BL1155" s="174"/>
      <c r="BO1155" s="174"/>
      <c r="BP1155" s="174"/>
      <c r="BQ1155" s="174"/>
      <c r="CI1155"/>
      <c r="CJ1155"/>
      <c r="CK1155"/>
      <c r="CL1155"/>
      <c r="CM1155"/>
      <c r="CN1155"/>
      <c r="CO1155"/>
      <c r="DF1155"/>
      <c r="DG1155"/>
      <c r="DH1155"/>
      <c r="DI1155"/>
      <c r="DJ1155"/>
      <c r="DK1155"/>
      <c r="DL1155"/>
    </row>
    <row r="1156" spans="10:116" ht="15" x14ac:dyDescent="0.25">
      <c r="J1156" s="174"/>
      <c r="K1156" s="174"/>
      <c r="L1156" s="174"/>
      <c r="M1156" s="174"/>
      <c r="O1156" s="174"/>
      <c r="P1156" s="174"/>
      <c r="Q1156" s="174"/>
      <c r="S1156" s="174"/>
      <c r="T1156" s="174"/>
      <c r="U1156" s="174"/>
      <c r="W1156" s="174"/>
      <c r="X1156" s="174"/>
      <c r="Y1156" s="174"/>
      <c r="Z1156" s="174"/>
      <c r="AA1156" s="174"/>
      <c r="AB1156" s="174"/>
      <c r="AC1156" s="174"/>
      <c r="AD1156" s="174"/>
      <c r="AE1156" s="174"/>
      <c r="AF1156" s="174"/>
      <c r="AG1156" s="174"/>
      <c r="AI1156" s="174"/>
      <c r="AJ1156"/>
      <c r="AK1156"/>
      <c r="AL1156"/>
      <c r="AM1156"/>
      <c r="AN1156"/>
      <c r="AO1156"/>
      <c r="AQ1156" s="174"/>
      <c r="AR1156" s="174"/>
      <c r="AS1156" s="174"/>
      <c r="AU1156" s="174"/>
      <c r="AV1156" s="174"/>
      <c r="AW1156" s="174"/>
      <c r="AY1156" s="174"/>
      <c r="AZ1156" s="174"/>
      <c r="BA1156" s="174"/>
      <c r="BB1156" s="174"/>
      <c r="BC1156" s="174"/>
      <c r="BD1156" s="174"/>
      <c r="BE1156" s="174"/>
      <c r="BF1156" s="174"/>
      <c r="BG1156" s="174"/>
      <c r="BI1156" s="174"/>
      <c r="BJ1156" s="174"/>
      <c r="BK1156" s="174"/>
      <c r="BL1156" s="174"/>
      <c r="BO1156" s="174"/>
      <c r="BP1156" s="174"/>
      <c r="BQ1156" s="174"/>
      <c r="CI1156"/>
      <c r="CJ1156"/>
      <c r="CK1156"/>
      <c r="CL1156"/>
      <c r="CM1156"/>
      <c r="CN1156"/>
      <c r="CO1156"/>
      <c r="DF1156"/>
      <c r="DG1156"/>
      <c r="DH1156"/>
      <c r="DI1156"/>
      <c r="DJ1156"/>
      <c r="DK1156"/>
      <c r="DL1156"/>
    </row>
    <row r="1157" spans="10:116" ht="15" x14ac:dyDescent="0.25">
      <c r="J1157" s="174"/>
      <c r="K1157" s="174"/>
      <c r="L1157" s="174"/>
      <c r="M1157" s="174"/>
      <c r="O1157" s="174"/>
      <c r="P1157" s="174"/>
      <c r="Q1157" s="174"/>
      <c r="S1157" s="174"/>
      <c r="T1157" s="174"/>
      <c r="U1157" s="174"/>
      <c r="W1157" s="174"/>
      <c r="X1157" s="174"/>
      <c r="Y1157" s="174"/>
      <c r="Z1157" s="174"/>
      <c r="AA1157" s="174"/>
      <c r="AB1157" s="174"/>
      <c r="AC1157" s="174"/>
      <c r="AD1157" s="174"/>
      <c r="AE1157" s="174"/>
      <c r="AF1157" s="174"/>
      <c r="AG1157" s="174"/>
      <c r="AI1157" s="174"/>
      <c r="AJ1157"/>
      <c r="AK1157"/>
      <c r="AL1157"/>
      <c r="AM1157"/>
      <c r="AN1157"/>
      <c r="AO1157"/>
      <c r="AQ1157" s="174"/>
      <c r="AR1157" s="174"/>
      <c r="AS1157" s="174"/>
      <c r="AU1157" s="174"/>
      <c r="AV1157" s="174"/>
      <c r="AW1157" s="174"/>
      <c r="AY1157" s="174"/>
      <c r="AZ1157" s="174"/>
      <c r="BA1157" s="174"/>
      <c r="BB1157" s="174"/>
      <c r="BC1157" s="174"/>
      <c r="BD1157" s="174"/>
      <c r="BE1157" s="174"/>
      <c r="BF1157" s="174"/>
      <c r="BG1157" s="174"/>
      <c r="BI1157" s="174"/>
      <c r="BJ1157" s="174"/>
      <c r="BK1157" s="174"/>
      <c r="BL1157" s="174"/>
      <c r="BO1157" s="174"/>
      <c r="BP1157" s="174"/>
      <c r="BQ1157" s="174"/>
      <c r="CI1157"/>
      <c r="CJ1157"/>
      <c r="CK1157"/>
      <c r="CL1157"/>
      <c r="CM1157"/>
      <c r="CN1157"/>
      <c r="CO1157"/>
      <c r="DF1157"/>
      <c r="DG1157"/>
      <c r="DH1157"/>
      <c r="DI1157"/>
      <c r="DJ1157"/>
      <c r="DK1157"/>
      <c r="DL1157"/>
    </row>
    <row r="1158" spans="10:116" ht="15" x14ac:dyDescent="0.25">
      <c r="J1158" s="174"/>
      <c r="K1158" s="174"/>
      <c r="L1158" s="174"/>
      <c r="M1158" s="174"/>
      <c r="O1158" s="174"/>
      <c r="P1158" s="174"/>
      <c r="Q1158" s="174"/>
      <c r="S1158" s="174"/>
      <c r="T1158" s="174"/>
      <c r="U1158" s="174"/>
      <c r="W1158" s="174"/>
      <c r="X1158" s="174"/>
      <c r="Y1158" s="174"/>
      <c r="Z1158" s="174"/>
      <c r="AA1158" s="174"/>
      <c r="AB1158" s="174"/>
      <c r="AC1158" s="174"/>
      <c r="AD1158" s="174"/>
      <c r="AE1158" s="174"/>
      <c r="AF1158" s="174"/>
      <c r="AG1158" s="174"/>
      <c r="AI1158" s="174"/>
      <c r="AJ1158"/>
      <c r="AK1158"/>
      <c r="AL1158"/>
      <c r="AM1158"/>
      <c r="AN1158"/>
      <c r="AO1158"/>
      <c r="AQ1158" s="174"/>
      <c r="AR1158" s="174"/>
      <c r="AS1158" s="174"/>
      <c r="AU1158" s="174"/>
      <c r="AV1158" s="174"/>
      <c r="AW1158" s="174"/>
      <c r="AY1158" s="174"/>
      <c r="AZ1158" s="174"/>
      <c r="BA1158" s="174"/>
      <c r="BB1158" s="174"/>
      <c r="BC1158" s="174"/>
      <c r="BD1158" s="174"/>
      <c r="BE1158" s="174"/>
      <c r="BF1158" s="174"/>
      <c r="BG1158" s="174"/>
      <c r="BI1158" s="174"/>
      <c r="BJ1158" s="174"/>
      <c r="BK1158" s="174"/>
      <c r="BL1158" s="174"/>
      <c r="BO1158" s="174"/>
      <c r="BP1158" s="174"/>
      <c r="BQ1158" s="174"/>
      <c r="CI1158"/>
      <c r="CJ1158"/>
      <c r="CK1158"/>
      <c r="CL1158"/>
      <c r="CM1158"/>
      <c r="CN1158"/>
      <c r="CO1158"/>
      <c r="DF1158"/>
      <c r="DG1158"/>
      <c r="DH1158"/>
      <c r="DI1158"/>
      <c r="DJ1158"/>
      <c r="DK1158"/>
      <c r="DL1158"/>
    </row>
    <row r="1159" spans="10:116" ht="15" x14ac:dyDescent="0.25">
      <c r="J1159" s="174"/>
      <c r="K1159" s="174"/>
      <c r="L1159" s="174"/>
      <c r="M1159" s="174"/>
      <c r="O1159" s="174"/>
      <c r="P1159" s="174"/>
      <c r="Q1159" s="174"/>
      <c r="S1159" s="174"/>
      <c r="T1159" s="174"/>
      <c r="U1159" s="174"/>
      <c r="W1159" s="174"/>
      <c r="X1159" s="174"/>
      <c r="Y1159" s="174"/>
      <c r="Z1159" s="174"/>
      <c r="AA1159" s="174"/>
      <c r="AB1159" s="174"/>
      <c r="AC1159" s="174"/>
      <c r="AD1159" s="174"/>
      <c r="AE1159" s="174"/>
      <c r="AF1159" s="174"/>
      <c r="AG1159" s="174"/>
      <c r="AI1159" s="174"/>
      <c r="AJ1159"/>
      <c r="AK1159"/>
      <c r="AL1159"/>
      <c r="AM1159"/>
      <c r="AN1159"/>
      <c r="AO1159"/>
      <c r="AQ1159" s="174"/>
      <c r="AR1159" s="174"/>
      <c r="AS1159" s="174"/>
      <c r="AU1159" s="174"/>
      <c r="AV1159" s="174"/>
      <c r="AW1159" s="174"/>
      <c r="AY1159" s="174"/>
      <c r="AZ1159" s="174"/>
      <c r="BA1159" s="174"/>
      <c r="BB1159" s="174"/>
      <c r="BC1159" s="174"/>
      <c r="BD1159" s="174"/>
      <c r="BE1159" s="174"/>
      <c r="BF1159" s="174"/>
      <c r="BG1159" s="174"/>
      <c r="BI1159" s="174"/>
      <c r="BJ1159" s="174"/>
      <c r="BK1159" s="174"/>
      <c r="BL1159" s="174"/>
      <c r="BO1159" s="174"/>
      <c r="BP1159" s="174"/>
      <c r="BQ1159" s="174"/>
      <c r="CI1159"/>
      <c r="CJ1159"/>
      <c r="CK1159"/>
      <c r="CL1159"/>
      <c r="CM1159"/>
      <c r="CN1159"/>
      <c r="CO1159"/>
      <c r="DF1159"/>
      <c r="DG1159"/>
      <c r="DH1159"/>
      <c r="DI1159"/>
      <c r="DJ1159"/>
      <c r="DK1159"/>
      <c r="DL1159"/>
    </row>
    <row r="1160" spans="10:116" ht="15" x14ac:dyDescent="0.25">
      <c r="J1160" s="174"/>
      <c r="K1160" s="174"/>
      <c r="L1160" s="174"/>
      <c r="M1160" s="174"/>
      <c r="O1160" s="174"/>
      <c r="P1160" s="174"/>
      <c r="Q1160" s="174"/>
      <c r="S1160" s="174"/>
      <c r="T1160" s="174"/>
      <c r="U1160" s="174"/>
      <c r="W1160" s="174"/>
      <c r="X1160" s="174"/>
      <c r="Y1160" s="174"/>
      <c r="Z1160" s="174"/>
      <c r="AA1160" s="174"/>
      <c r="AB1160" s="174"/>
      <c r="AC1160" s="174"/>
      <c r="AD1160" s="174"/>
      <c r="AE1160" s="174"/>
      <c r="AF1160" s="174"/>
      <c r="AG1160" s="174"/>
      <c r="AI1160" s="174"/>
      <c r="AJ1160"/>
      <c r="AK1160"/>
      <c r="AL1160"/>
      <c r="AM1160"/>
      <c r="AN1160"/>
      <c r="AO1160"/>
      <c r="AQ1160" s="174"/>
      <c r="AR1160" s="174"/>
      <c r="AS1160" s="174"/>
      <c r="AU1160" s="174"/>
      <c r="AV1160" s="174"/>
      <c r="AW1160" s="174"/>
      <c r="AY1160" s="174"/>
      <c r="AZ1160" s="174"/>
      <c r="BA1160" s="174"/>
      <c r="BB1160" s="174"/>
      <c r="BC1160" s="174"/>
      <c r="BD1160" s="174"/>
      <c r="BE1160" s="174"/>
      <c r="BF1160" s="174"/>
      <c r="BG1160" s="174"/>
      <c r="BI1160" s="174"/>
      <c r="BJ1160" s="174"/>
      <c r="BK1160" s="174"/>
      <c r="BL1160" s="174"/>
      <c r="BO1160" s="174"/>
      <c r="BP1160" s="174"/>
      <c r="BQ1160" s="174"/>
      <c r="CI1160"/>
      <c r="CJ1160"/>
      <c r="CK1160"/>
      <c r="CL1160"/>
      <c r="CM1160"/>
      <c r="CN1160"/>
      <c r="CO1160"/>
      <c r="DF1160"/>
      <c r="DG1160"/>
      <c r="DH1160"/>
      <c r="DI1160"/>
      <c r="DJ1160"/>
      <c r="DK1160"/>
      <c r="DL1160"/>
    </row>
    <row r="1161" spans="10:116" ht="15" x14ac:dyDescent="0.25">
      <c r="J1161" s="174"/>
      <c r="K1161" s="174"/>
      <c r="L1161" s="174"/>
      <c r="M1161" s="174"/>
      <c r="O1161" s="174"/>
      <c r="P1161" s="174"/>
      <c r="Q1161" s="174"/>
      <c r="S1161" s="174"/>
      <c r="T1161" s="174"/>
      <c r="U1161" s="174"/>
      <c r="W1161" s="174"/>
      <c r="X1161" s="174"/>
      <c r="Y1161" s="174"/>
      <c r="Z1161" s="174"/>
      <c r="AA1161" s="174"/>
      <c r="AB1161" s="174"/>
      <c r="AC1161" s="174"/>
      <c r="AD1161" s="174"/>
      <c r="AE1161" s="174"/>
      <c r="AF1161" s="174"/>
      <c r="AG1161" s="174"/>
      <c r="AI1161" s="174"/>
      <c r="AJ1161"/>
      <c r="AK1161"/>
      <c r="AL1161"/>
      <c r="AM1161"/>
      <c r="AN1161"/>
      <c r="AO1161"/>
      <c r="AQ1161" s="174"/>
      <c r="AR1161" s="174"/>
      <c r="AS1161" s="174"/>
      <c r="AU1161" s="174"/>
      <c r="AV1161" s="174"/>
      <c r="AW1161" s="174"/>
      <c r="AY1161" s="174"/>
      <c r="AZ1161" s="174"/>
      <c r="BA1161" s="174"/>
      <c r="BB1161" s="174"/>
      <c r="BC1161" s="174"/>
      <c r="BD1161" s="174"/>
      <c r="BE1161" s="174"/>
      <c r="BF1161" s="174"/>
      <c r="BG1161" s="174"/>
      <c r="BI1161" s="174"/>
      <c r="BJ1161" s="174"/>
      <c r="BK1161" s="174"/>
      <c r="BL1161" s="174"/>
      <c r="BO1161" s="174"/>
      <c r="BP1161" s="174"/>
      <c r="BQ1161" s="174"/>
      <c r="CI1161"/>
      <c r="CJ1161"/>
      <c r="CK1161"/>
      <c r="CL1161"/>
      <c r="CM1161"/>
      <c r="CN1161"/>
      <c r="CO1161"/>
      <c r="DF1161"/>
      <c r="DG1161"/>
      <c r="DH1161"/>
      <c r="DI1161"/>
      <c r="DJ1161"/>
      <c r="DK1161"/>
      <c r="DL1161"/>
    </row>
    <row r="1162" spans="10:116" ht="15" x14ac:dyDescent="0.25">
      <c r="J1162" s="174"/>
      <c r="K1162" s="174"/>
      <c r="L1162" s="174"/>
      <c r="M1162" s="174"/>
      <c r="O1162" s="174"/>
      <c r="P1162" s="174"/>
      <c r="Q1162" s="174"/>
      <c r="S1162" s="174"/>
      <c r="T1162" s="174"/>
      <c r="U1162" s="174"/>
      <c r="W1162" s="174"/>
      <c r="X1162" s="174"/>
      <c r="Y1162" s="174"/>
      <c r="Z1162" s="174"/>
      <c r="AA1162" s="174"/>
      <c r="AB1162" s="174"/>
      <c r="AC1162" s="174"/>
      <c r="AD1162" s="174"/>
      <c r="AE1162" s="174"/>
      <c r="AF1162" s="174"/>
      <c r="AG1162" s="174"/>
      <c r="AI1162" s="174"/>
      <c r="AJ1162"/>
      <c r="AK1162"/>
      <c r="AL1162"/>
      <c r="AM1162"/>
      <c r="AN1162"/>
      <c r="AO1162"/>
      <c r="AQ1162" s="174"/>
      <c r="AR1162" s="174"/>
      <c r="AS1162" s="174"/>
      <c r="AU1162" s="174"/>
      <c r="AV1162" s="174"/>
      <c r="AW1162" s="174"/>
      <c r="AY1162" s="174"/>
      <c r="AZ1162" s="174"/>
      <c r="BA1162" s="174"/>
      <c r="BB1162" s="174"/>
      <c r="BC1162" s="174"/>
      <c r="BD1162" s="174"/>
      <c r="BE1162" s="174"/>
      <c r="BF1162" s="174"/>
      <c r="BG1162" s="174"/>
      <c r="BI1162" s="174"/>
      <c r="BJ1162" s="174"/>
      <c r="BK1162" s="174"/>
      <c r="BL1162" s="174"/>
      <c r="BO1162" s="174"/>
      <c r="BP1162" s="174"/>
      <c r="BQ1162" s="174"/>
      <c r="CI1162"/>
      <c r="CJ1162"/>
      <c r="CK1162"/>
      <c r="CL1162"/>
      <c r="CM1162"/>
      <c r="CN1162"/>
      <c r="CO1162"/>
      <c r="DF1162"/>
      <c r="DG1162"/>
      <c r="DH1162"/>
      <c r="DI1162"/>
      <c r="DJ1162"/>
      <c r="DK1162"/>
      <c r="DL1162"/>
    </row>
    <row r="1163" spans="10:116" ht="15" x14ac:dyDescent="0.25">
      <c r="J1163" s="174"/>
      <c r="K1163" s="174"/>
      <c r="L1163" s="174"/>
      <c r="M1163" s="174"/>
      <c r="O1163" s="174"/>
      <c r="P1163" s="174"/>
      <c r="Q1163" s="174"/>
      <c r="S1163" s="174"/>
      <c r="T1163" s="174"/>
      <c r="U1163" s="174"/>
      <c r="W1163" s="174"/>
      <c r="X1163" s="174"/>
      <c r="Y1163" s="174"/>
      <c r="Z1163" s="174"/>
      <c r="AA1163" s="174"/>
      <c r="AB1163" s="174"/>
      <c r="AC1163" s="174"/>
      <c r="AD1163" s="174"/>
      <c r="AE1163" s="174"/>
      <c r="AF1163" s="174"/>
      <c r="AG1163" s="174"/>
      <c r="AI1163" s="174"/>
      <c r="AJ1163"/>
      <c r="AK1163"/>
      <c r="AL1163"/>
      <c r="AM1163"/>
      <c r="AN1163"/>
      <c r="AO1163"/>
      <c r="AQ1163" s="174"/>
      <c r="AR1163" s="174"/>
      <c r="AS1163" s="174"/>
      <c r="AU1163" s="174"/>
      <c r="AV1163" s="174"/>
      <c r="AW1163" s="174"/>
      <c r="AY1163" s="174"/>
      <c r="AZ1163" s="174"/>
      <c r="BA1163" s="174"/>
      <c r="BB1163" s="174"/>
      <c r="BC1163" s="174"/>
      <c r="BD1163" s="174"/>
      <c r="BE1163" s="174"/>
      <c r="BF1163" s="174"/>
      <c r="BG1163" s="174"/>
      <c r="BI1163" s="174"/>
      <c r="BJ1163" s="174"/>
      <c r="BK1163" s="174"/>
      <c r="BL1163" s="174"/>
      <c r="BO1163" s="174"/>
      <c r="BP1163" s="174"/>
      <c r="BQ1163" s="174"/>
      <c r="CI1163"/>
      <c r="CJ1163"/>
      <c r="CK1163"/>
      <c r="CL1163"/>
      <c r="CM1163"/>
      <c r="CN1163"/>
      <c r="CO1163"/>
      <c r="DF1163"/>
      <c r="DG1163"/>
      <c r="DH1163"/>
      <c r="DI1163"/>
      <c r="DJ1163"/>
      <c r="DK1163"/>
      <c r="DL1163"/>
    </row>
    <row r="1164" spans="10:116" ht="15" x14ac:dyDescent="0.25">
      <c r="J1164" s="174"/>
      <c r="K1164" s="174"/>
      <c r="L1164" s="174"/>
      <c r="M1164" s="174"/>
      <c r="O1164" s="174"/>
      <c r="P1164" s="174"/>
      <c r="Q1164" s="174"/>
      <c r="S1164" s="174"/>
      <c r="T1164" s="174"/>
      <c r="U1164" s="174"/>
      <c r="W1164" s="174"/>
      <c r="X1164" s="174"/>
      <c r="Y1164" s="174"/>
      <c r="Z1164" s="174"/>
      <c r="AA1164" s="174"/>
      <c r="AB1164" s="174"/>
      <c r="AC1164" s="174"/>
      <c r="AD1164" s="174"/>
      <c r="AE1164" s="174"/>
      <c r="AF1164" s="174"/>
      <c r="AG1164" s="174"/>
      <c r="AI1164" s="174"/>
      <c r="AJ1164"/>
      <c r="AK1164"/>
      <c r="AL1164"/>
      <c r="AM1164"/>
      <c r="AN1164"/>
      <c r="AO1164"/>
      <c r="AQ1164" s="174"/>
      <c r="AR1164" s="174"/>
      <c r="AS1164" s="174"/>
      <c r="AU1164" s="174"/>
      <c r="AV1164" s="174"/>
      <c r="AW1164" s="174"/>
      <c r="AY1164" s="174"/>
      <c r="AZ1164" s="174"/>
      <c r="BA1164" s="174"/>
      <c r="BB1164" s="174"/>
      <c r="BC1164" s="174"/>
      <c r="BD1164" s="174"/>
      <c r="BE1164" s="174"/>
      <c r="BF1164" s="174"/>
      <c r="BG1164" s="174"/>
      <c r="BI1164" s="174"/>
      <c r="BJ1164" s="174"/>
      <c r="BK1164" s="174"/>
      <c r="BL1164" s="174"/>
      <c r="BO1164" s="174"/>
      <c r="BP1164" s="174"/>
      <c r="BQ1164" s="174"/>
      <c r="CI1164"/>
      <c r="CJ1164"/>
      <c r="CK1164"/>
      <c r="CL1164"/>
      <c r="CM1164"/>
      <c r="CN1164"/>
      <c r="CO1164"/>
      <c r="DF1164"/>
      <c r="DG1164"/>
      <c r="DH1164"/>
      <c r="DI1164"/>
      <c r="DJ1164"/>
      <c r="DK1164"/>
      <c r="DL1164"/>
    </row>
    <row r="1165" spans="10:116" ht="15" x14ac:dyDescent="0.25">
      <c r="J1165" s="174"/>
      <c r="K1165" s="174"/>
      <c r="L1165" s="174"/>
      <c r="M1165" s="174"/>
      <c r="O1165" s="174"/>
      <c r="P1165" s="174"/>
      <c r="Q1165" s="174"/>
      <c r="S1165" s="174"/>
      <c r="T1165" s="174"/>
      <c r="U1165" s="174"/>
      <c r="W1165" s="174"/>
      <c r="X1165" s="174"/>
      <c r="Y1165" s="174"/>
      <c r="Z1165" s="174"/>
      <c r="AA1165" s="174"/>
      <c r="AB1165" s="174"/>
      <c r="AC1165" s="174"/>
      <c r="AD1165" s="174"/>
      <c r="AE1165" s="174"/>
      <c r="AF1165" s="174"/>
      <c r="AG1165" s="174"/>
      <c r="AI1165" s="174"/>
      <c r="AJ1165"/>
      <c r="AK1165"/>
      <c r="AL1165"/>
      <c r="AM1165"/>
      <c r="AN1165"/>
      <c r="AO1165"/>
      <c r="AQ1165" s="174"/>
      <c r="AR1165" s="174"/>
      <c r="AS1165" s="174"/>
      <c r="AU1165" s="174"/>
      <c r="AV1165" s="174"/>
      <c r="AW1165" s="174"/>
      <c r="AY1165" s="174"/>
      <c r="AZ1165" s="174"/>
      <c r="BA1165" s="174"/>
      <c r="BB1165" s="174"/>
      <c r="BC1165" s="174"/>
      <c r="BD1165" s="174"/>
      <c r="BE1165" s="174"/>
      <c r="BF1165" s="174"/>
      <c r="BG1165" s="174"/>
      <c r="BI1165" s="174"/>
      <c r="BJ1165" s="174"/>
      <c r="BK1165" s="174"/>
      <c r="BL1165" s="174"/>
      <c r="BO1165" s="174"/>
      <c r="BP1165" s="174"/>
      <c r="BQ1165" s="174"/>
      <c r="CI1165"/>
      <c r="CJ1165"/>
      <c r="CK1165"/>
      <c r="CL1165"/>
      <c r="CM1165"/>
      <c r="CN1165"/>
      <c r="CO1165"/>
      <c r="DF1165"/>
      <c r="DG1165"/>
      <c r="DH1165"/>
      <c r="DI1165"/>
      <c r="DJ1165"/>
      <c r="DK1165"/>
      <c r="DL1165"/>
    </row>
    <row r="1166" spans="10:116" ht="15" x14ac:dyDescent="0.25">
      <c r="J1166" s="174"/>
      <c r="K1166" s="174"/>
      <c r="L1166" s="174"/>
      <c r="M1166" s="174"/>
      <c r="O1166" s="174"/>
      <c r="P1166" s="174"/>
      <c r="Q1166" s="174"/>
      <c r="S1166" s="174"/>
      <c r="T1166" s="174"/>
      <c r="U1166" s="174"/>
      <c r="W1166" s="174"/>
      <c r="X1166" s="174"/>
      <c r="Y1166" s="174"/>
      <c r="Z1166" s="174"/>
      <c r="AA1166" s="174"/>
      <c r="AB1166" s="174"/>
      <c r="AC1166" s="174"/>
      <c r="AD1166" s="174"/>
      <c r="AE1166" s="174"/>
      <c r="AF1166" s="174"/>
      <c r="AG1166" s="174"/>
      <c r="AI1166" s="174"/>
      <c r="AJ1166"/>
      <c r="AK1166"/>
      <c r="AL1166"/>
      <c r="AM1166"/>
      <c r="AN1166"/>
      <c r="AO1166"/>
      <c r="AQ1166" s="174"/>
      <c r="AR1166" s="174"/>
      <c r="AS1166" s="174"/>
      <c r="AU1166" s="174"/>
      <c r="AV1166" s="174"/>
      <c r="AW1166" s="174"/>
      <c r="AY1166" s="174"/>
      <c r="AZ1166" s="174"/>
      <c r="BA1166" s="174"/>
      <c r="BB1166" s="174"/>
      <c r="BC1166" s="174"/>
      <c r="BD1166" s="174"/>
      <c r="BE1166" s="174"/>
      <c r="BF1166" s="174"/>
      <c r="BG1166" s="174"/>
      <c r="BI1166" s="174"/>
      <c r="BJ1166" s="174"/>
      <c r="BK1166" s="174"/>
      <c r="BL1166" s="174"/>
      <c r="BO1166" s="174"/>
      <c r="BP1166" s="174"/>
      <c r="BQ1166" s="174"/>
      <c r="CI1166"/>
      <c r="CJ1166"/>
      <c r="CK1166"/>
      <c r="CL1166"/>
      <c r="CM1166"/>
      <c r="CN1166"/>
      <c r="CO1166"/>
      <c r="DF1166"/>
      <c r="DG1166"/>
      <c r="DH1166"/>
      <c r="DI1166"/>
      <c r="DJ1166"/>
      <c r="DK1166"/>
      <c r="DL1166"/>
    </row>
    <row r="1167" spans="10:116" ht="15" x14ac:dyDescent="0.25">
      <c r="J1167" s="174"/>
      <c r="K1167" s="174"/>
      <c r="L1167" s="174"/>
      <c r="M1167" s="174"/>
      <c r="O1167" s="174"/>
      <c r="P1167" s="174"/>
      <c r="Q1167" s="174"/>
      <c r="S1167" s="174"/>
      <c r="T1167" s="174"/>
      <c r="U1167" s="174"/>
      <c r="W1167" s="174"/>
      <c r="X1167" s="174"/>
      <c r="Y1167" s="174"/>
      <c r="Z1167" s="174"/>
      <c r="AA1167" s="174"/>
      <c r="AB1167" s="174"/>
      <c r="AC1167" s="174"/>
      <c r="AD1167" s="174"/>
      <c r="AE1167" s="174"/>
      <c r="AF1167" s="174"/>
      <c r="AG1167" s="174"/>
      <c r="AI1167" s="174"/>
      <c r="AJ1167"/>
      <c r="AK1167"/>
      <c r="AL1167"/>
      <c r="AM1167"/>
      <c r="AN1167"/>
      <c r="AO1167"/>
      <c r="AQ1167" s="174"/>
      <c r="AR1167" s="174"/>
      <c r="AS1167" s="174"/>
      <c r="AU1167" s="174"/>
      <c r="AV1167" s="174"/>
      <c r="AW1167" s="174"/>
      <c r="AY1167" s="174"/>
      <c r="AZ1167" s="174"/>
      <c r="BA1167" s="174"/>
      <c r="BB1167" s="174"/>
      <c r="BC1167" s="174"/>
      <c r="BD1167" s="174"/>
      <c r="BE1167" s="174"/>
      <c r="BF1167" s="174"/>
      <c r="BG1167" s="174"/>
      <c r="BI1167" s="174"/>
      <c r="BJ1167" s="174"/>
      <c r="BK1167" s="174"/>
      <c r="BL1167" s="174"/>
      <c r="BO1167" s="174"/>
      <c r="BP1167" s="174"/>
      <c r="BQ1167" s="174"/>
      <c r="CI1167"/>
      <c r="CJ1167"/>
      <c r="CK1167"/>
      <c r="CL1167"/>
      <c r="CM1167"/>
      <c r="CN1167"/>
      <c r="CO1167"/>
      <c r="DF1167"/>
      <c r="DG1167"/>
      <c r="DH1167"/>
      <c r="DI1167"/>
      <c r="DJ1167"/>
      <c r="DK1167"/>
      <c r="DL1167"/>
    </row>
    <row r="1168" spans="10:116" ht="15" x14ac:dyDescent="0.25">
      <c r="J1168" s="174"/>
      <c r="K1168" s="174"/>
      <c r="L1168" s="174"/>
      <c r="M1168" s="174"/>
      <c r="O1168" s="174"/>
      <c r="P1168" s="174"/>
      <c r="Q1168" s="174"/>
      <c r="S1168" s="174"/>
      <c r="T1168" s="174"/>
      <c r="U1168" s="174"/>
      <c r="W1168" s="174"/>
      <c r="X1168" s="174"/>
      <c r="Y1168" s="174"/>
      <c r="Z1168" s="174"/>
      <c r="AA1168" s="174"/>
      <c r="AB1168" s="174"/>
      <c r="AC1168" s="174"/>
      <c r="AD1168" s="174"/>
      <c r="AE1168" s="174"/>
      <c r="AF1168" s="174"/>
      <c r="AG1168" s="174"/>
      <c r="AI1168" s="174"/>
      <c r="AJ1168"/>
      <c r="AK1168"/>
      <c r="AL1168"/>
      <c r="AM1168"/>
      <c r="AN1168"/>
      <c r="AO1168"/>
      <c r="AQ1168" s="174"/>
      <c r="AR1168" s="174"/>
      <c r="AS1168" s="174"/>
      <c r="AU1168" s="174"/>
      <c r="AV1168" s="174"/>
      <c r="AW1168" s="174"/>
      <c r="AY1168" s="174"/>
      <c r="AZ1168" s="174"/>
      <c r="BA1168" s="174"/>
      <c r="BB1168" s="174"/>
      <c r="BC1168" s="174"/>
      <c r="BD1168" s="174"/>
      <c r="BE1168" s="174"/>
      <c r="BF1168" s="174"/>
      <c r="BG1168" s="174"/>
      <c r="BI1168" s="174"/>
      <c r="BJ1168" s="174"/>
      <c r="BK1168" s="174"/>
      <c r="BL1168" s="174"/>
      <c r="BO1168" s="174"/>
      <c r="BP1168" s="174"/>
      <c r="BQ1168" s="174"/>
      <c r="CI1168"/>
      <c r="CJ1168"/>
      <c r="CK1168"/>
      <c r="CL1168"/>
      <c r="CM1168"/>
      <c r="CN1168"/>
      <c r="CO1168"/>
      <c r="DF1168"/>
      <c r="DG1168"/>
      <c r="DH1168"/>
      <c r="DI1168"/>
      <c r="DJ1168"/>
      <c r="DK1168"/>
      <c r="DL1168"/>
    </row>
    <row r="1169" spans="10:116" ht="15" x14ac:dyDescent="0.25">
      <c r="J1169" s="174"/>
      <c r="K1169" s="174"/>
      <c r="L1169" s="174"/>
      <c r="M1169" s="174"/>
      <c r="O1169" s="174"/>
      <c r="P1169" s="174"/>
      <c r="Q1169" s="174"/>
      <c r="S1169" s="174"/>
      <c r="T1169" s="174"/>
      <c r="U1169" s="174"/>
      <c r="W1169" s="174"/>
      <c r="X1169" s="174"/>
      <c r="Y1169" s="174"/>
      <c r="Z1169" s="174"/>
      <c r="AA1169" s="174"/>
      <c r="AB1169" s="174"/>
      <c r="AC1169" s="174"/>
      <c r="AD1169" s="174"/>
      <c r="AE1169" s="174"/>
      <c r="AF1169" s="174"/>
      <c r="AG1169" s="174"/>
      <c r="AI1169" s="174"/>
      <c r="AJ1169"/>
      <c r="AK1169"/>
      <c r="AL1169"/>
      <c r="AM1169"/>
      <c r="AN1169"/>
      <c r="AO1169"/>
      <c r="AQ1169" s="174"/>
      <c r="AR1169" s="174"/>
      <c r="AS1169" s="174"/>
      <c r="AU1169" s="174"/>
      <c r="AV1169" s="174"/>
      <c r="AW1169" s="174"/>
      <c r="AY1169" s="174"/>
      <c r="AZ1169" s="174"/>
      <c r="BA1169" s="174"/>
      <c r="BB1169" s="174"/>
      <c r="BC1169" s="174"/>
      <c r="BD1169" s="174"/>
      <c r="BE1169" s="174"/>
      <c r="BF1169" s="174"/>
      <c r="BG1169" s="174"/>
      <c r="BI1169" s="174"/>
      <c r="BJ1169" s="174"/>
      <c r="BK1169" s="174"/>
      <c r="BL1169" s="174"/>
      <c r="BO1169" s="174"/>
      <c r="BP1169" s="174"/>
      <c r="BQ1169" s="174"/>
      <c r="CI1169"/>
      <c r="CJ1169"/>
      <c r="CK1169"/>
      <c r="CL1169"/>
      <c r="CM1169"/>
      <c r="CN1169"/>
      <c r="CO1169"/>
      <c r="DF1169"/>
      <c r="DG1169"/>
      <c r="DH1169"/>
      <c r="DI1169"/>
      <c r="DJ1169"/>
      <c r="DK1169"/>
      <c r="DL1169"/>
    </row>
    <row r="1170" spans="10:116" ht="15" x14ac:dyDescent="0.25">
      <c r="J1170" s="174"/>
      <c r="K1170" s="174"/>
      <c r="L1170" s="174"/>
      <c r="M1170" s="174"/>
      <c r="O1170" s="174"/>
      <c r="P1170" s="174"/>
      <c r="Q1170" s="174"/>
      <c r="S1170" s="174"/>
      <c r="T1170" s="174"/>
      <c r="U1170" s="174"/>
      <c r="W1170" s="174"/>
      <c r="X1170" s="174"/>
      <c r="Y1170" s="174"/>
      <c r="Z1170" s="174"/>
      <c r="AA1170" s="174"/>
      <c r="AB1170" s="174"/>
      <c r="AC1170" s="174"/>
      <c r="AD1170" s="174"/>
      <c r="AE1170" s="174"/>
      <c r="AF1170" s="174"/>
      <c r="AG1170" s="174"/>
      <c r="AI1170" s="174"/>
      <c r="AJ1170"/>
      <c r="AK1170"/>
      <c r="AL1170"/>
      <c r="AM1170"/>
      <c r="AN1170"/>
      <c r="AO1170"/>
      <c r="AQ1170" s="174"/>
      <c r="AR1170" s="174"/>
      <c r="AS1170" s="174"/>
      <c r="AU1170" s="174"/>
      <c r="AV1170" s="174"/>
      <c r="AW1170" s="174"/>
      <c r="AY1170" s="174"/>
      <c r="AZ1170" s="174"/>
      <c r="BA1170" s="174"/>
      <c r="BB1170" s="174"/>
      <c r="BC1170" s="174"/>
      <c r="BD1170" s="174"/>
      <c r="BE1170" s="174"/>
      <c r="BF1170" s="174"/>
      <c r="BG1170" s="174"/>
      <c r="BI1170" s="174"/>
      <c r="BJ1170" s="174"/>
      <c r="BK1170" s="174"/>
      <c r="BL1170" s="174"/>
      <c r="BO1170" s="174"/>
      <c r="BP1170" s="174"/>
      <c r="BQ1170" s="174"/>
      <c r="CI1170"/>
      <c r="CJ1170"/>
      <c r="CK1170"/>
      <c r="CL1170"/>
      <c r="CM1170"/>
      <c r="CN1170"/>
      <c r="CO1170"/>
      <c r="DF1170"/>
      <c r="DG1170"/>
      <c r="DH1170"/>
      <c r="DI1170"/>
      <c r="DJ1170"/>
      <c r="DK1170"/>
      <c r="DL1170"/>
    </row>
    <row r="1171" spans="10:116" ht="15" x14ac:dyDescent="0.25">
      <c r="J1171" s="174"/>
      <c r="K1171" s="174"/>
      <c r="L1171" s="174"/>
      <c r="M1171" s="174"/>
      <c r="O1171" s="174"/>
      <c r="P1171" s="174"/>
      <c r="Q1171" s="174"/>
      <c r="S1171" s="174"/>
      <c r="T1171" s="174"/>
      <c r="U1171" s="174"/>
      <c r="W1171" s="174"/>
      <c r="X1171" s="174"/>
      <c r="Y1171" s="174"/>
      <c r="Z1171" s="174"/>
      <c r="AA1171" s="174"/>
      <c r="AB1171" s="174"/>
      <c r="AC1171" s="174"/>
      <c r="AD1171" s="174"/>
      <c r="AE1171" s="174"/>
      <c r="AF1171" s="174"/>
      <c r="AG1171" s="174"/>
      <c r="AI1171" s="174"/>
      <c r="AJ1171"/>
      <c r="AK1171"/>
      <c r="AL1171"/>
      <c r="AM1171"/>
      <c r="AN1171"/>
      <c r="AO1171"/>
      <c r="AQ1171" s="174"/>
      <c r="AR1171" s="174"/>
      <c r="AS1171" s="174"/>
      <c r="AU1171" s="174"/>
      <c r="AV1171" s="174"/>
      <c r="AW1171" s="174"/>
      <c r="AY1171" s="174"/>
      <c r="AZ1171" s="174"/>
      <c r="BA1171" s="174"/>
      <c r="BB1171" s="174"/>
      <c r="BC1171" s="174"/>
      <c r="BD1171" s="174"/>
      <c r="BE1171" s="174"/>
      <c r="BF1171" s="174"/>
      <c r="BG1171" s="174"/>
      <c r="BI1171" s="174"/>
      <c r="BJ1171" s="174"/>
      <c r="BK1171" s="174"/>
      <c r="BL1171" s="174"/>
      <c r="BO1171" s="174"/>
      <c r="BP1171" s="174"/>
      <c r="BQ1171" s="174"/>
      <c r="CI1171"/>
      <c r="CJ1171"/>
      <c r="CK1171"/>
      <c r="CL1171"/>
      <c r="CM1171"/>
      <c r="CN1171"/>
      <c r="CO1171"/>
      <c r="DF1171"/>
      <c r="DG1171"/>
      <c r="DH1171"/>
      <c r="DI1171"/>
      <c r="DJ1171"/>
      <c r="DK1171"/>
      <c r="DL1171"/>
    </row>
    <row r="1172" spans="10:116" ht="15" x14ac:dyDescent="0.25">
      <c r="J1172" s="174"/>
      <c r="K1172" s="174"/>
      <c r="L1172" s="174"/>
      <c r="M1172" s="174"/>
      <c r="O1172" s="174"/>
      <c r="P1172" s="174"/>
      <c r="Q1172" s="174"/>
      <c r="S1172" s="174"/>
      <c r="T1172" s="174"/>
      <c r="U1172" s="174"/>
      <c r="W1172" s="174"/>
      <c r="X1172" s="174"/>
      <c r="Y1172" s="174"/>
      <c r="Z1172" s="174"/>
      <c r="AA1172" s="174"/>
      <c r="AB1172" s="174"/>
      <c r="AC1172" s="174"/>
      <c r="AD1172" s="174"/>
      <c r="AE1172" s="174"/>
      <c r="AF1172" s="174"/>
      <c r="AG1172" s="174"/>
      <c r="AI1172" s="174"/>
      <c r="AJ1172"/>
      <c r="AK1172"/>
      <c r="AL1172"/>
      <c r="AM1172"/>
      <c r="AN1172"/>
      <c r="AO1172"/>
      <c r="AQ1172" s="174"/>
      <c r="AR1172" s="174"/>
      <c r="AS1172" s="174"/>
      <c r="AU1172" s="174"/>
      <c r="AV1172" s="174"/>
      <c r="AW1172" s="174"/>
      <c r="AY1172" s="174"/>
      <c r="AZ1172" s="174"/>
      <c r="BA1172" s="174"/>
      <c r="BB1172" s="174"/>
      <c r="BC1172" s="174"/>
      <c r="BD1172" s="174"/>
      <c r="BE1172" s="174"/>
      <c r="BF1172" s="174"/>
      <c r="BG1172" s="174"/>
      <c r="BI1172" s="174"/>
      <c r="BJ1172" s="174"/>
      <c r="BK1172" s="174"/>
      <c r="BL1172" s="174"/>
      <c r="BO1172" s="174"/>
      <c r="BP1172" s="174"/>
      <c r="BQ1172" s="174"/>
      <c r="CI1172"/>
      <c r="CJ1172"/>
      <c r="CK1172"/>
      <c r="CL1172"/>
      <c r="CM1172"/>
      <c r="CN1172"/>
      <c r="CO1172"/>
      <c r="DF1172"/>
      <c r="DG1172"/>
      <c r="DH1172"/>
      <c r="DI1172"/>
      <c r="DJ1172"/>
      <c r="DK1172"/>
      <c r="DL1172"/>
    </row>
    <row r="1173" spans="10:116" ht="15" x14ac:dyDescent="0.25">
      <c r="J1173" s="174"/>
      <c r="K1173" s="174"/>
      <c r="L1173" s="174"/>
      <c r="M1173" s="174"/>
      <c r="O1173" s="174"/>
      <c r="P1173" s="174"/>
      <c r="Q1173" s="174"/>
      <c r="S1173" s="174"/>
      <c r="T1173" s="174"/>
      <c r="U1173" s="174"/>
      <c r="W1173" s="174"/>
      <c r="X1173" s="174"/>
      <c r="Y1173" s="174"/>
      <c r="Z1173" s="174"/>
      <c r="AA1173" s="174"/>
      <c r="AB1173" s="174"/>
      <c r="AC1173" s="174"/>
      <c r="AD1173" s="174"/>
      <c r="AE1173" s="174"/>
      <c r="AF1173" s="174"/>
      <c r="AG1173" s="174"/>
      <c r="AI1173" s="174"/>
      <c r="AJ1173"/>
      <c r="AK1173"/>
      <c r="AL1173"/>
      <c r="AM1173"/>
      <c r="AN1173"/>
      <c r="AO1173"/>
      <c r="AQ1173" s="174"/>
      <c r="AR1173" s="174"/>
      <c r="AS1173" s="174"/>
      <c r="AU1173" s="174"/>
      <c r="AV1173" s="174"/>
      <c r="AW1173" s="174"/>
      <c r="AY1173" s="174"/>
      <c r="AZ1173" s="174"/>
      <c r="BA1173" s="174"/>
      <c r="BB1173" s="174"/>
      <c r="BC1173" s="174"/>
      <c r="BD1173" s="174"/>
      <c r="BE1173" s="174"/>
      <c r="BF1173" s="174"/>
      <c r="BG1173" s="174"/>
      <c r="BI1173" s="174"/>
      <c r="BJ1173" s="174"/>
      <c r="BK1173" s="174"/>
      <c r="BL1173" s="174"/>
      <c r="BO1173" s="174"/>
      <c r="BP1173" s="174"/>
      <c r="BQ1173" s="174"/>
      <c r="CI1173"/>
      <c r="CJ1173"/>
      <c r="CK1173"/>
      <c r="CL1173"/>
      <c r="CM1173"/>
      <c r="CN1173"/>
      <c r="CO1173"/>
      <c r="DF1173"/>
      <c r="DG1173"/>
      <c r="DH1173"/>
      <c r="DI1173"/>
      <c r="DJ1173"/>
      <c r="DK1173"/>
      <c r="DL1173"/>
    </row>
    <row r="1174" spans="10:116" ht="15" x14ac:dyDescent="0.25">
      <c r="J1174" s="174"/>
      <c r="K1174" s="174"/>
      <c r="L1174" s="174"/>
      <c r="M1174" s="174"/>
      <c r="O1174" s="174"/>
      <c r="P1174" s="174"/>
      <c r="Q1174" s="174"/>
      <c r="S1174" s="174"/>
      <c r="T1174" s="174"/>
      <c r="U1174" s="174"/>
      <c r="W1174" s="174"/>
      <c r="X1174" s="174"/>
      <c r="Y1174" s="174"/>
      <c r="Z1174" s="174"/>
      <c r="AA1174" s="174"/>
      <c r="AB1174" s="174"/>
      <c r="AC1174" s="174"/>
      <c r="AD1174" s="174"/>
      <c r="AE1174" s="174"/>
      <c r="AF1174" s="174"/>
      <c r="AG1174" s="174"/>
      <c r="AI1174" s="174"/>
      <c r="AJ1174"/>
      <c r="AK1174"/>
      <c r="AL1174"/>
      <c r="AM1174"/>
      <c r="AN1174"/>
      <c r="AO1174"/>
      <c r="AQ1174" s="174"/>
      <c r="AR1174" s="174"/>
      <c r="AS1174" s="174"/>
      <c r="AU1174" s="174"/>
      <c r="AV1174" s="174"/>
      <c r="AW1174" s="174"/>
      <c r="AY1174" s="174"/>
      <c r="AZ1174" s="174"/>
      <c r="BA1174" s="174"/>
      <c r="BB1174" s="174"/>
      <c r="BC1174" s="174"/>
      <c r="BD1174" s="174"/>
      <c r="BE1174" s="174"/>
      <c r="BF1174" s="174"/>
      <c r="BG1174" s="174"/>
      <c r="BI1174" s="174"/>
      <c r="BJ1174" s="174"/>
      <c r="BK1174" s="174"/>
      <c r="BL1174" s="174"/>
      <c r="BO1174" s="174"/>
      <c r="BP1174" s="174"/>
      <c r="BQ1174" s="174"/>
      <c r="CI1174"/>
      <c r="CJ1174"/>
      <c r="CK1174"/>
      <c r="CL1174"/>
      <c r="CM1174"/>
      <c r="CN1174"/>
      <c r="CO1174"/>
      <c r="DF1174"/>
      <c r="DG1174"/>
      <c r="DH1174"/>
      <c r="DI1174"/>
      <c r="DJ1174"/>
      <c r="DK1174"/>
      <c r="DL1174"/>
    </row>
    <row r="1175" spans="10:116" ht="15" x14ac:dyDescent="0.25">
      <c r="J1175" s="174"/>
      <c r="K1175" s="174"/>
      <c r="L1175" s="174"/>
      <c r="M1175" s="174"/>
      <c r="O1175" s="174"/>
      <c r="P1175" s="174"/>
      <c r="Q1175" s="174"/>
      <c r="S1175" s="174"/>
      <c r="T1175" s="174"/>
      <c r="U1175" s="174"/>
      <c r="W1175" s="174"/>
      <c r="X1175" s="174"/>
      <c r="Y1175" s="174"/>
      <c r="Z1175" s="174"/>
      <c r="AA1175" s="174"/>
      <c r="AB1175" s="174"/>
      <c r="AC1175" s="174"/>
      <c r="AD1175" s="174"/>
      <c r="AE1175" s="174"/>
      <c r="AF1175" s="174"/>
      <c r="AG1175" s="174"/>
      <c r="AI1175" s="174"/>
      <c r="AJ1175"/>
      <c r="AK1175"/>
      <c r="AL1175"/>
      <c r="AM1175"/>
      <c r="AN1175"/>
      <c r="AO1175"/>
      <c r="AQ1175" s="174"/>
      <c r="AR1175" s="174"/>
      <c r="AS1175" s="174"/>
      <c r="AU1175" s="174"/>
      <c r="AV1175" s="174"/>
      <c r="AW1175" s="174"/>
      <c r="AY1175" s="174"/>
      <c r="AZ1175" s="174"/>
      <c r="BA1175" s="174"/>
      <c r="BB1175" s="174"/>
      <c r="BC1175" s="174"/>
      <c r="BD1175" s="174"/>
      <c r="BE1175" s="174"/>
      <c r="BF1175" s="174"/>
      <c r="BG1175" s="174"/>
      <c r="BI1175" s="174"/>
      <c r="BJ1175" s="174"/>
      <c r="BK1175" s="174"/>
      <c r="BL1175" s="174"/>
      <c r="BO1175" s="174"/>
      <c r="BP1175" s="174"/>
      <c r="BQ1175" s="174"/>
      <c r="CI1175"/>
      <c r="CJ1175"/>
      <c r="CK1175"/>
      <c r="CL1175"/>
      <c r="CM1175"/>
      <c r="CN1175"/>
      <c r="CO1175"/>
      <c r="DF1175"/>
      <c r="DG1175"/>
      <c r="DH1175"/>
      <c r="DI1175"/>
      <c r="DJ1175"/>
      <c r="DK1175"/>
      <c r="DL1175"/>
    </row>
    <row r="1176" spans="10:116" ht="15" x14ac:dyDescent="0.25">
      <c r="J1176" s="174"/>
      <c r="K1176" s="174"/>
      <c r="L1176" s="174"/>
      <c r="M1176" s="174"/>
      <c r="O1176" s="174"/>
      <c r="P1176" s="174"/>
      <c r="Q1176" s="174"/>
      <c r="S1176" s="174"/>
      <c r="T1176" s="174"/>
      <c r="U1176" s="174"/>
      <c r="W1176" s="174"/>
      <c r="X1176" s="174"/>
      <c r="Y1176" s="174"/>
      <c r="Z1176" s="174"/>
      <c r="AA1176" s="174"/>
      <c r="AB1176" s="174"/>
      <c r="AC1176" s="174"/>
      <c r="AD1176" s="174"/>
      <c r="AE1176" s="174"/>
      <c r="AF1176" s="174"/>
      <c r="AG1176" s="174"/>
      <c r="AI1176" s="174"/>
      <c r="AJ1176"/>
      <c r="AK1176"/>
      <c r="AL1176"/>
      <c r="AM1176"/>
      <c r="AN1176"/>
      <c r="AO1176"/>
      <c r="AQ1176" s="174"/>
      <c r="AR1176" s="174"/>
      <c r="AS1176" s="174"/>
      <c r="AU1176" s="174"/>
      <c r="AV1176" s="174"/>
      <c r="AW1176" s="174"/>
      <c r="AY1176" s="174"/>
      <c r="AZ1176" s="174"/>
      <c r="BA1176" s="174"/>
      <c r="BB1176" s="174"/>
      <c r="BC1176" s="174"/>
      <c r="BD1176" s="174"/>
      <c r="BE1176" s="174"/>
      <c r="BF1176" s="174"/>
      <c r="BG1176" s="174"/>
      <c r="BI1176" s="174"/>
      <c r="BJ1176" s="174"/>
      <c r="BK1176" s="174"/>
      <c r="BL1176" s="174"/>
      <c r="BO1176" s="174"/>
      <c r="BP1176" s="174"/>
      <c r="BQ1176" s="174"/>
      <c r="CI1176"/>
      <c r="CJ1176"/>
      <c r="CK1176"/>
      <c r="CL1176"/>
      <c r="CM1176"/>
      <c r="CN1176"/>
      <c r="CO1176"/>
      <c r="DF1176"/>
      <c r="DG1176"/>
      <c r="DH1176"/>
      <c r="DI1176"/>
      <c r="DJ1176"/>
      <c r="DK1176"/>
      <c r="DL1176"/>
    </row>
    <row r="1177" spans="10:116" ht="15" x14ac:dyDescent="0.25">
      <c r="J1177" s="174"/>
      <c r="K1177" s="174"/>
      <c r="L1177" s="174"/>
      <c r="M1177" s="174"/>
      <c r="O1177" s="174"/>
      <c r="P1177" s="174"/>
      <c r="Q1177" s="174"/>
      <c r="S1177" s="174"/>
      <c r="T1177" s="174"/>
      <c r="U1177" s="174"/>
      <c r="W1177" s="174"/>
      <c r="X1177" s="174"/>
      <c r="Y1177" s="174"/>
      <c r="Z1177" s="174"/>
      <c r="AA1177" s="174"/>
      <c r="AB1177" s="174"/>
      <c r="AC1177" s="174"/>
      <c r="AD1177" s="174"/>
      <c r="AE1177" s="174"/>
      <c r="AF1177" s="174"/>
      <c r="AG1177" s="174"/>
      <c r="AI1177" s="174"/>
      <c r="AJ1177"/>
      <c r="AK1177"/>
      <c r="AL1177"/>
      <c r="AM1177"/>
      <c r="AN1177"/>
      <c r="AO1177"/>
      <c r="AQ1177" s="174"/>
      <c r="AR1177" s="174"/>
      <c r="AS1177" s="174"/>
      <c r="AU1177" s="174"/>
      <c r="AV1177" s="174"/>
      <c r="AW1177" s="174"/>
      <c r="AY1177" s="174"/>
      <c r="AZ1177" s="174"/>
      <c r="BA1177" s="174"/>
      <c r="BB1177" s="174"/>
      <c r="BC1177" s="174"/>
      <c r="BD1177" s="174"/>
      <c r="BE1177" s="174"/>
      <c r="BF1177" s="174"/>
      <c r="BG1177" s="174"/>
      <c r="BI1177" s="174"/>
      <c r="BJ1177" s="174"/>
      <c r="BK1177" s="174"/>
      <c r="BL1177" s="174"/>
      <c r="BO1177" s="174"/>
      <c r="BP1177" s="174"/>
      <c r="BQ1177" s="174"/>
      <c r="CI1177"/>
      <c r="CJ1177"/>
      <c r="CK1177"/>
      <c r="CL1177"/>
      <c r="CM1177"/>
      <c r="CN1177"/>
      <c r="CO1177"/>
      <c r="DF1177"/>
      <c r="DG1177"/>
      <c r="DH1177"/>
      <c r="DI1177"/>
      <c r="DJ1177"/>
      <c r="DK1177"/>
      <c r="DL1177"/>
    </row>
    <row r="1178" spans="10:116" ht="15" x14ac:dyDescent="0.25">
      <c r="J1178" s="174"/>
      <c r="K1178" s="174"/>
      <c r="L1178" s="174"/>
      <c r="M1178" s="174"/>
      <c r="O1178" s="174"/>
      <c r="P1178" s="174"/>
      <c r="Q1178" s="174"/>
      <c r="S1178" s="174"/>
      <c r="T1178" s="174"/>
      <c r="U1178" s="174"/>
      <c r="W1178" s="174"/>
      <c r="X1178" s="174"/>
      <c r="Y1178" s="174"/>
      <c r="Z1178" s="174"/>
      <c r="AA1178" s="174"/>
      <c r="AB1178" s="174"/>
      <c r="AC1178" s="174"/>
      <c r="AD1178" s="174"/>
      <c r="AE1178" s="174"/>
      <c r="AF1178" s="174"/>
      <c r="AG1178" s="174"/>
      <c r="AI1178" s="174"/>
      <c r="AJ1178"/>
      <c r="AK1178"/>
      <c r="AL1178"/>
      <c r="AM1178"/>
      <c r="AN1178"/>
      <c r="AO1178"/>
      <c r="AQ1178" s="174"/>
      <c r="AR1178" s="174"/>
      <c r="AS1178" s="174"/>
      <c r="AU1178" s="174"/>
      <c r="AV1178" s="174"/>
      <c r="AW1178" s="174"/>
      <c r="AY1178" s="174"/>
      <c r="AZ1178" s="174"/>
      <c r="BA1178" s="174"/>
      <c r="BB1178" s="174"/>
      <c r="BC1178" s="174"/>
      <c r="BD1178" s="174"/>
      <c r="BE1178" s="174"/>
      <c r="BF1178" s="174"/>
      <c r="BG1178" s="174"/>
      <c r="BI1178" s="174"/>
      <c r="BJ1178" s="174"/>
      <c r="BK1178" s="174"/>
      <c r="BL1178" s="174"/>
      <c r="BO1178" s="174"/>
      <c r="BP1178" s="174"/>
      <c r="BQ1178" s="174"/>
      <c r="CI1178"/>
      <c r="CJ1178"/>
      <c r="CK1178"/>
      <c r="CL1178"/>
      <c r="CM1178"/>
      <c r="CN1178"/>
      <c r="CO1178"/>
      <c r="DF1178"/>
      <c r="DG1178"/>
      <c r="DH1178"/>
      <c r="DI1178"/>
      <c r="DJ1178"/>
      <c r="DK1178"/>
      <c r="DL1178"/>
    </row>
    <row r="1179" spans="10:116" ht="15" x14ac:dyDescent="0.25">
      <c r="J1179" s="174"/>
      <c r="K1179" s="174"/>
      <c r="L1179" s="174"/>
      <c r="M1179" s="174"/>
      <c r="O1179" s="174"/>
      <c r="P1179" s="174"/>
      <c r="Q1179" s="174"/>
      <c r="S1179" s="174"/>
      <c r="T1179" s="174"/>
      <c r="U1179" s="174"/>
      <c r="W1179" s="174"/>
      <c r="X1179" s="174"/>
      <c r="Y1179" s="174"/>
      <c r="Z1179" s="174"/>
      <c r="AA1179" s="174"/>
      <c r="AB1179" s="174"/>
      <c r="AC1179" s="174"/>
      <c r="AD1179" s="174"/>
      <c r="AE1179" s="174"/>
      <c r="AF1179" s="174"/>
      <c r="AG1179" s="174"/>
      <c r="AI1179" s="174"/>
      <c r="AJ1179"/>
      <c r="AK1179"/>
      <c r="AL1179"/>
      <c r="AM1179"/>
      <c r="AN1179"/>
      <c r="AO1179"/>
      <c r="AQ1179" s="174"/>
      <c r="AR1179" s="174"/>
      <c r="AS1179" s="174"/>
      <c r="AU1179" s="174"/>
      <c r="AV1179" s="174"/>
      <c r="AW1179" s="174"/>
      <c r="AY1179" s="174"/>
      <c r="AZ1179" s="174"/>
      <c r="BA1179" s="174"/>
      <c r="BB1179" s="174"/>
      <c r="BC1179" s="174"/>
      <c r="BD1179" s="174"/>
      <c r="BE1179" s="174"/>
      <c r="BF1179" s="174"/>
      <c r="BG1179" s="174"/>
      <c r="BI1179" s="174"/>
      <c r="BJ1179" s="174"/>
      <c r="BK1179" s="174"/>
      <c r="BL1179" s="174"/>
      <c r="BO1179" s="174"/>
      <c r="BP1179" s="174"/>
      <c r="BQ1179" s="174"/>
      <c r="CI1179"/>
      <c r="CJ1179"/>
      <c r="CK1179"/>
      <c r="CL1179"/>
      <c r="CM1179"/>
      <c r="CN1179"/>
      <c r="CO1179"/>
      <c r="DF1179"/>
      <c r="DG1179"/>
      <c r="DH1179"/>
      <c r="DI1179"/>
      <c r="DJ1179"/>
      <c r="DK1179"/>
      <c r="DL1179"/>
    </row>
    <row r="1180" spans="10:116" ht="15" x14ac:dyDescent="0.25">
      <c r="J1180" s="174"/>
      <c r="K1180" s="174"/>
      <c r="L1180" s="174"/>
      <c r="M1180" s="174"/>
      <c r="O1180" s="174"/>
      <c r="P1180" s="174"/>
      <c r="Q1180" s="174"/>
      <c r="S1180" s="174"/>
      <c r="T1180" s="174"/>
      <c r="U1180" s="174"/>
      <c r="W1180" s="174"/>
      <c r="X1180" s="174"/>
      <c r="Y1180" s="174"/>
      <c r="Z1180" s="174"/>
      <c r="AA1180" s="174"/>
      <c r="AB1180" s="174"/>
      <c r="AC1180" s="174"/>
      <c r="AD1180" s="174"/>
      <c r="AE1180" s="174"/>
      <c r="AF1180" s="174"/>
      <c r="AG1180" s="174"/>
      <c r="AI1180" s="174"/>
      <c r="AJ1180"/>
      <c r="AK1180"/>
      <c r="AL1180"/>
      <c r="AM1180"/>
      <c r="AN1180"/>
      <c r="AO1180"/>
      <c r="AQ1180" s="174"/>
      <c r="AR1180" s="174"/>
      <c r="AS1180" s="174"/>
      <c r="AU1180" s="174"/>
      <c r="AV1180" s="174"/>
      <c r="AW1180" s="174"/>
      <c r="AY1180" s="174"/>
      <c r="AZ1180" s="174"/>
      <c r="BA1180" s="174"/>
      <c r="BB1180" s="174"/>
      <c r="BC1180" s="174"/>
      <c r="BD1180" s="174"/>
      <c r="BE1180" s="174"/>
      <c r="BF1180" s="174"/>
      <c r="BG1180" s="174"/>
      <c r="BI1180" s="174"/>
      <c r="BJ1180" s="174"/>
      <c r="BK1180" s="174"/>
      <c r="BL1180" s="174"/>
      <c r="BO1180" s="174"/>
      <c r="BP1180" s="174"/>
      <c r="BQ1180" s="174"/>
      <c r="CI1180"/>
      <c r="CJ1180"/>
      <c r="CK1180"/>
      <c r="CL1180"/>
      <c r="CM1180"/>
      <c r="CN1180"/>
      <c r="CO1180"/>
      <c r="DF1180"/>
      <c r="DG1180"/>
      <c r="DH1180"/>
      <c r="DI1180"/>
      <c r="DJ1180"/>
      <c r="DK1180"/>
      <c r="DL1180"/>
    </row>
    <row r="1181" spans="10:116" ht="15" x14ac:dyDescent="0.25">
      <c r="J1181" s="174"/>
      <c r="K1181" s="174"/>
      <c r="L1181" s="174"/>
      <c r="M1181" s="174"/>
      <c r="O1181" s="174"/>
      <c r="P1181" s="174"/>
      <c r="Q1181" s="174"/>
      <c r="S1181" s="174"/>
      <c r="T1181" s="174"/>
      <c r="U1181" s="174"/>
      <c r="W1181" s="174"/>
      <c r="X1181" s="174"/>
      <c r="Y1181" s="174"/>
      <c r="Z1181" s="174"/>
      <c r="AA1181" s="174"/>
      <c r="AB1181" s="174"/>
      <c r="AC1181" s="174"/>
      <c r="AD1181" s="174"/>
      <c r="AE1181" s="174"/>
      <c r="AF1181" s="174"/>
      <c r="AG1181" s="174"/>
      <c r="AI1181" s="174"/>
      <c r="AJ1181"/>
      <c r="AK1181"/>
      <c r="AL1181"/>
      <c r="AM1181"/>
      <c r="AN1181"/>
      <c r="AO1181"/>
      <c r="AQ1181" s="174"/>
      <c r="AR1181" s="174"/>
      <c r="AS1181" s="174"/>
      <c r="AU1181" s="174"/>
      <c r="AV1181" s="174"/>
      <c r="AW1181" s="174"/>
      <c r="AY1181" s="174"/>
      <c r="AZ1181" s="174"/>
      <c r="BA1181" s="174"/>
      <c r="BB1181" s="174"/>
      <c r="BC1181" s="174"/>
      <c r="BD1181" s="174"/>
      <c r="BE1181" s="174"/>
      <c r="BF1181" s="174"/>
      <c r="BG1181" s="174"/>
      <c r="BI1181" s="174"/>
      <c r="BJ1181" s="174"/>
      <c r="BK1181" s="174"/>
      <c r="BL1181" s="174"/>
      <c r="BO1181" s="174"/>
      <c r="BP1181" s="174"/>
      <c r="BQ1181" s="174"/>
      <c r="CI1181"/>
      <c r="CJ1181"/>
      <c r="CK1181"/>
      <c r="CL1181"/>
      <c r="CM1181"/>
      <c r="CN1181"/>
      <c r="CO1181"/>
      <c r="DF1181"/>
      <c r="DG1181"/>
      <c r="DH1181"/>
      <c r="DI1181"/>
      <c r="DJ1181"/>
      <c r="DK1181"/>
      <c r="DL1181"/>
    </row>
    <row r="1182" spans="10:116" ht="15" x14ac:dyDescent="0.25">
      <c r="J1182" s="174"/>
      <c r="K1182" s="174"/>
      <c r="L1182" s="174"/>
      <c r="M1182" s="174"/>
      <c r="O1182" s="174"/>
      <c r="P1182" s="174"/>
      <c r="Q1182" s="174"/>
      <c r="S1182" s="174"/>
      <c r="T1182" s="174"/>
      <c r="U1182" s="174"/>
      <c r="W1182" s="174"/>
      <c r="X1182" s="174"/>
      <c r="Y1182" s="174"/>
      <c r="Z1182" s="174"/>
      <c r="AA1182" s="174"/>
      <c r="AB1182" s="174"/>
      <c r="AC1182" s="174"/>
      <c r="AD1182" s="174"/>
      <c r="AE1182" s="174"/>
      <c r="AF1182" s="174"/>
      <c r="AG1182" s="174"/>
      <c r="AI1182" s="174"/>
      <c r="AJ1182"/>
      <c r="AK1182"/>
      <c r="AL1182"/>
      <c r="AM1182"/>
      <c r="AN1182"/>
      <c r="AO1182"/>
      <c r="AQ1182" s="174"/>
      <c r="AR1182" s="174"/>
      <c r="AS1182" s="174"/>
      <c r="AU1182" s="174"/>
      <c r="AV1182" s="174"/>
      <c r="AW1182" s="174"/>
      <c r="AY1182" s="174"/>
      <c r="AZ1182" s="174"/>
      <c r="BA1182" s="174"/>
      <c r="BB1182" s="174"/>
      <c r="BC1182" s="174"/>
      <c r="BD1182" s="174"/>
      <c r="BE1182" s="174"/>
      <c r="BF1182" s="174"/>
      <c r="BG1182" s="174"/>
      <c r="BI1182" s="174"/>
      <c r="BJ1182" s="174"/>
      <c r="BK1182" s="174"/>
      <c r="BL1182" s="174"/>
      <c r="BO1182" s="174"/>
      <c r="BP1182" s="174"/>
      <c r="BQ1182" s="174"/>
      <c r="CI1182"/>
      <c r="CJ1182"/>
      <c r="CK1182"/>
      <c r="CL1182"/>
      <c r="CM1182"/>
      <c r="CN1182"/>
      <c r="CO1182"/>
      <c r="DF1182"/>
      <c r="DG1182"/>
      <c r="DH1182"/>
      <c r="DI1182"/>
      <c r="DJ1182"/>
      <c r="DK1182"/>
      <c r="DL1182"/>
    </row>
    <row r="1183" spans="10:116" ht="15" x14ac:dyDescent="0.25">
      <c r="J1183" s="174"/>
      <c r="K1183" s="174"/>
      <c r="L1183" s="174"/>
      <c r="M1183" s="174"/>
      <c r="O1183" s="174"/>
      <c r="P1183" s="174"/>
      <c r="Q1183" s="174"/>
      <c r="S1183" s="174"/>
      <c r="T1183" s="174"/>
      <c r="U1183" s="174"/>
      <c r="W1183" s="174"/>
      <c r="X1183" s="174"/>
      <c r="Y1183" s="174"/>
      <c r="Z1183" s="174"/>
      <c r="AA1183" s="174"/>
      <c r="AB1183" s="174"/>
      <c r="AC1183" s="174"/>
      <c r="AD1183" s="174"/>
      <c r="AE1183" s="174"/>
      <c r="AF1183" s="174"/>
      <c r="AG1183" s="174"/>
      <c r="AI1183" s="174"/>
      <c r="AJ1183"/>
      <c r="AK1183"/>
      <c r="AL1183"/>
      <c r="AM1183"/>
      <c r="AN1183"/>
      <c r="AO1183"/>
      <c r="AQ1183" s="174"/>
      <c r="AR1183" s="174"/>
      <c r="AS1183" s="174"/>
      <c r="AU1183" s="174"/>
      <c r="AV1183" s="174"/>
      <c r="AW1183" s="174"/>
      <c r="AY1183" s="174"/>
      <c r="AZ1183" s="174"/>
      <c r="BA1183" s="174"/>
      <c r="BB1183" s="174"/>
      <c r="BC1183" s="174"/>
      <c r="BD1183" s="174"/>
      <c r="BE1183" s="174"/>
      <c r="BF1183" s="174"/>
      <c r="BG1183" s="174"/>
      <c r="BI1183" s="174"/>
      <c r="BJ1183" s="174"/>
      <c r="BK1183" s="174"/>
      <c r="BL1183" s="174"/>
      <c r="BO1183" s="174"/>
      <c r="BP1183" s="174"/>
      <c r="BQ1183" s="174"/>
      <c r="CI1183"/>
      <c r="CJ1183"/>
      <c r="CK1183"/>
      <c r="CL1183"/>
      <c r="CM1183"/>
      <c r="CN1183"/>
      <c r="CO1183"/>
      <c r="DF1183"/>
      <c r="DG1183"/>
      <c r="DH1183"/>
      <c r="DI1183"/>
      <c r="DJ1183"/>
      <c r="DK1183"/>
      <c r="DL1183"/>
    </row>
    <row r="1184" spans="10:116" ht="15" x14ac:dyDescent="0.25">
      <c r="J1184" s="174"/>
      <c r="K1184" s="174"/>
      <c r="L1184" s="174"/>
      <c r="M1184" s="174"/>
      <c r="O1184" s="174"/>
      <c r="P1184" s="174"/>
      <c r="Q1184" s="174"/>
      <c r="S1184" s="174"/>
      <c r="T1184" s="174"/>
      <c r="U1184" s="174"/>
      <c r="W1184" s="174"/>
      <c r="X1184" s="174"/>
      <c r="Y1184" s="174"/>
      <c r="Z1184" s="174"/>
      <c r="AA1184" s="174"/>
      <c r="AB1184" s="174"/>
      <c r="AC1184" s="174"/>
      <c r="AD1184" s="174"/>
      <c r="AE1184" s="174"/>
      <c r="AF1184" s="174"/>
      <c r="AG1184" s="174"/>
      <c r="AI1184" s="174"/>
      <c r="AJ1184"/>
      <c r="AK1184"/>
      <c r="AL1184"/>
      <c r="AM1184"/>
      <c r="AN1184"/>
      <c r="AO1184"/>
      <c r="AQ1184" s="174"/>
      <c r="AR1184" s="174"/>
      <c r="AS1184" s="174"/>
      <c r="AU1184" s="174"/>
      <c r="AV1184" s="174"/>
      <c r="AW1184" s="174"/>
      <c r="AY1184" s="174"/>
      <c r="AZ1184" s="174"/>
      <c r="BA1184" s="174"/>
      <c r="BB1184" s="174"/>
      <c r="BC1184" s="174"/>
      <c r="BD1184" s="174"/>
      <c r="BE1184" s="174"/>
      <c r="BF1184" s="174"/>
      <c r="BG1184" s="174"/>
      <c r="BI1184" s="174"/>
      <c r="BJ1184" s="174"/>
      <c r="BK1184" s="174"/>
      <c r="BL1184" s="174"/>
      <c r="BO1184" s="174"/>
      <c r="BP1184" s="174"/>
      <c r="BQ1184" s="174"/>
      <c r="CI1184"/>
      <c r="CJ1184"/>
      <c r="CK1184"/>
      <c r="CL1184"/>
      <c r="CM1184"/>
      <c r="CN1184"/>
      <c r="CO1184"/>
      <c r="DF1184"/>
      <c r="DG1184"/>
      <c r="DH1184"/>
      <c r="DI1184"/>
      <c r="DJ1184"/>
      <c r="DK1184"/>
      <c r="DL1184"/>
    </row>
    <row r="1185" spans="10:116" ht="15" x14ac:dyDescent="0.25">
      <c r="J1185" s="174"/>
      <c r="K1185" s="174"/>
      <c r="L1185" s="174"/>
      <c r="M1185" s="174"/>
      <c r="O1185" s="174"/>
      <c r="P1185" s="174"/>
      <c r="Q1185" s="174"/>
      <c r="S1185" s="174"/>
      <c r="T1185" s="174"/>
      <c r="U1185" s="174"/>
      <c r="W1185" s="174"/>
      <c r="X1185" s="174"/>
      <c r="Y1185" s="174"/>
      <c r="Z1185" s="174"/>
      <c r="AA1185" s="174"/>
      <c r="AB1185" s="174"/>
      <c r="AC1185" s="174"/>
      <c r="AD1185" s="174"/>
      <c r="AE1185" s="174"/>
      <c r="AF1185" s="174"/>
      <c r="AG1185" s="174"/>
      <c r="AI1185" s="174"/>
      <c r="AJ1185"/>
      <c r="AK1185"/>
      <c r="AL1185"/>
      <c r="AM1185"/>
      <c r="AN1185"/>
      <c r="AO1185"/>
      <c r="AQ1185" s="174"/>
      <c r="AR1185" s="174"/>
      <c r="AS1185" s="174"/>
      <c r="AU1185" s="174"/>
      <c r="AV1185" s="174"/>
      <c r="AW1185" s="174"/>
      <c r="AY1185" s="174"/>
      <c r="AZ1185" s="174"/>
      <c r="BA1185" s="174"/>
      <c r="BB1185" s="174"/>
      <c r="BC1185" s="174"/>
      <c r="BD1185" s="174"/>
      <c r="BE1185" s="174"/>
      <c r="BF1185" s="174"/>
      <c r="BG1185" s="174"/>
      <c r="BI1185" s="174"/>
      <c r="BJ1185" s="174"/>
      <c r="BK1185" s="174"/>
      <c r="BL1185" s="174"/>
      <c r="BO1185" s="174"/>
      <c r="BP1185" s="174"/>
      <c r="BQ1185" s="174"/>
      <c r="CI1185"/>
      <c r="CJ1185"/>
      <c r="CK1185"/>
      <c r="CL1185"/>
      <c r="CM1185"/>
      <c r="CN1185"/>
      <c r="CO1185"/>
      <c r="DF1185"/>
      <c r="DG1185"/>
      <c r="DH1185"/>
      <c r="DI1185"/>
      <c r="DJ1185"/>
      <c r="DK1185"/>
      <c r="DL1185"/>
    </row>
    <row r="1186" spans="10:116" ht="15" x14ac:dyDescent="0.25">
      <c r="J1186" s="174"/>
      <c r="K1186" s="174"/>
      <c r="L1186" s="174"/>
      <c r="M1186" s="174"/>
      <c r="O1186" s="174"/>
      <c r="P1186" s="174"/>
      <c r="Q1186" s="174"/>
      <c r="S1186" s="174"/>
      <c r="T1186" s="174"/>
      <c r="U1186" s="174"/>
      <c r="W1186" s="174"/>
      <c r="X1186" s="174"/>
      <c r="Y1186" s="174"/>
      <c r="Z1186" s="174"/>
      <c r="AA1186" s="174"/>
      <c r="AB1186" s="174"/>
      <c r="AC1186" s="174"/>
      <c r="AD1186" s="174"/>
      <c r="AE1186" s="174"/>
      <c r="AF1186" s="174"/>
      <c r="AG1186" s="174"/>
      <c r="AI1186" s="174"/>
      <c r="AJ1186"/>
      <c r="AK1186"/>
      <c r="AL1186"/>
      <c r="AM1186"/>
      <c r="AN1186"/>
      <c r="AO1186"/>
      <c r="AQ1186" s="174"/>
      <c r="AR1186" s="174"/>
      <c r="AS1186" s="174"/>
      <c r="AU1186" s="174"/>
      <c r="AV1186" s="174"/>
      <c r="AW1186" s="174"/>
      <c r="AY1186" s="174"/>
      <c r="AZ1186" s="174"/>
      <c r="BA1186" s="174"/>
      <c r="BB1186" s="174"/>
      <c r="BC1186" s="174"/>
      <c r="BD1186" s="174"/>
      <c r="BE1186" s="174"/>
      <c r="BF1186" s="174"/>
      <c r="BG1186" s="174"/>
      <c r="BI1186" s="174"/>
      <c r="BJ1186" s="174"/>
      <c r="BK1186" s="174"/>
      <c r="BL1186" s="174"/>
      <c r="BO1186" s="174"/>
      <c r="BP1186" s="174"/>
      <c r="BQ1186" s="174"/>
      <c r="CI1186"/>
      <c r="CJ1186"/>
      <c r="CK1186"/>
      <c r="CL1186"/>
      <c r="CM1186"/>
      <c r="CN1186"/>
      <c r="CO1186"/>
      <c r="DF1186"/>
      <c r="DG1186"/>
      <c r="DH1186"/>
      <c r="DI1186"/>
      <c r="DJ1186"/>
      <c r="DK1186"/>
      <c r="DL1186"/>
    </row>
    <row r="1187" spans="10:116" ht="15" x14ac:dyDescent="0.25">
      <c r="J1187" s="174"/>
      <c r="K1187" s="174"/>
      <c r="L1187" s="174"/>
      <c r="M1187" s="174"/>
      <c r="O1187" s="174"/>
      <c r="P1187" s="174"/>
      <c r="Q1187" s="174"/>
      <c r="S1187" s="174"/>
      <c r="T1187" s="174"/>
      <c r="U1187" s="174"/>
      <c r="W1187" s="174"/>
      <c r="X1187" s="174"/>
      <c r="Y1187" s="174"/>
      <c r="Z1187" s="174"/>
      <c r="AA1187" s="174"/>
      <c r="AB1187" s="174"/>
      <c r="AC1187" s="174"/>
      <c r="AD1187" s="174"/>
      <c r="AE1187" s="174"/>
      <c r="AF1187" s="174"/>
      <c r="AG1187" s="174"/>
      <c r="AI1187" s="174"/>
      <c r="AJ1187"/>
      <c r="AK1187"/>
      <c r="AL1187"/>
      <c r="AM1187"/>
      <c r="AN1187"/>
      <c r="AO1187"/>
      <c r="AQ1187" s="174"/>
      <c r="AR1187" s="174"/>
      <c r="AS1187" s="174"/>
      <c r="AU1187" s="174"/>
      <c r="AV1187" s="174"/>
      <c r="AW1187" s="174"/>
      <c r="AY1187" s="174"/>
      <c r="AZ1187" s="174"/>
      <c r="BA1187" s="174"/>
      <c r="BB1187" s="174"/>
      <c r="BC1187" s="174"/>
      <c r="BD1187" s="174"/>
      <c r="BE1187" s="174"/>
      <c r="BF1187" s="174"/>
      <c r="BG1187" s="174"/>
      <c r="BI1187" s="174"/>
      <c r="BJ1187" s="174"/>
      <c r="BK1187" s="174"/>
      <c r="BL1187" s="174"/>
      <c r="BO1187" s="174"/>
      <c r="BP1187" s="174"/>
      <c r="BQ1187" s="174"/>
      <c r="CI1187"/>
      <c r="CJ1187"/>
      <c r="CK1187"/>
      <c r="CL1187"/>
      <c r="CM1187"/>
      <c r="CN1187"/>
      <c r="CO1187"/>
      <c r="DF1187"/>
      <c r="DG1187"/>
      <c r="DH1187"/>
      <c r="DI1187"/>
      <c r="DJ1187"/>
      <c r="DK1187"/>
      <c r="DL1187"/>
    </row>
    <row r="1188" spans="10:116" ht="15" x14ac:dyDescent="0.25">
      <c r="J1188" s="174"/>
      <c r="K1188" s="174"/>
      <c r="L1188" s="174"/>
      <c r="M1188" s="174"/>
      <c r="O1188" s="174"/>
      <c r="P1188" s="174"/>
      <c r="Q1188" s="174"/>
      <c r="S1188" s="174"/>
      <c r="T1188" s="174"/>
      <c r="U1188" s="174"/>
      <c r="W1188" s="174"/>
      <c r="X1188" s="174"/>
      <c r="Y1188" s="174"/>
      <c r="Z1188" s="174"/>
      <c r="AA1188" s="174"/>
      <c r="AB1188" s="174"/>
      <c r="AC1188" s="174"/>
      <c r="AD1188" s="174"/>
      <c r="AE1188" s="174"/>
      <c r="AF1188" s="174"/>
      <c r="AG1188" s="174"/>
      <c r="AI1188" s="174"/>
      <c r="AJ1188"/>
      <c r="AK1188"/>
      <c r="AL1188"/>
      <c r="AM1188"/>
      <c r="AN1188"/>
      <c r="AO1188"/>
      <c r="AQ1188" s="174"/>
      <c r="AR1188" s="174"/>
      <c r="AS1188" s="174"/>
      <c r="AU1188" s="174"/>
      <c r="AV1188" s="174"/>
      <c r="AW1188" s="174"/>
      <c r="AY1188" s="174"/>
      <c r="AZ1188" s="174"/>
      <c r="BA1188" s="174"/>
      <c r="BB1188" s="174"/>
      <c r="BC1188" s="174"/>
      <c r="BD1188" s="174"/>
      <c r="BE1188" s="174"/>
      <c r="BF1188" s="174"/>
      <c r="BG1188" s="174"/>
      <c r="BI1188" s="174"/>
      <c r="BJ1188" s="174"/>
      <c r="BK1188" s="174"/>
      <c r="BL1188" s="174"/>
      <c r="BO1188" s="174"/>
      <c r="BP1188" s="174"/>
      <c r="BQ1188" s="174"/>
      <c r="CI1188"/>
      <c r="CJ1188"/>
      <c r="CK1188"/>
      <c r="CL1188"/>
      <c r="CM1188"/>
      <c r="CN1188"/>
      <c r="CO1188"/>
      <c r="DF1188"/>
      <c r="DG1188"/>
      <c r="DH1188"/>
      <c r="DI1188"/>
      <c r="DJ1188"/>
      <c r="DK1188"/>
      <c r="DL1188"/>
    </row>
    <row r="1189" spans="10:116" ht="15" x14ac:dyDescent="0.25">
      <c r="J1189" s="174"/>
      <c r="K1189" s="174"/>
      <c r="L1189" s="174"/>
      <c r="M1189" s="174"/>
      <c r="O1189" s="174"/>
      <c r="P1189" s="174"/>
      <c r="Q1189" s="174"/>
      <c r="S1189" s="174"/>
      <c r="T1189" s="174"/>
      <c r="U1189" s="174"/>
      <c r="W1189" s="174"/>
      <c r="X1189" s="174"/>
      <c r="Y1189" s="174"/>
      <c r="Z1189" s="174"/>
      <c r="AA1189" s="174"/>
      <c r="AB1189" s="174"/>
      <c r="AC1189" s="174"/>
      <c r="AD1189" s="174"/>
      <c r="AE1189" s="174"/>
      <c r="AF1189" s="174"/>
      <c r="AG1189" s="174"/>
      <c r="AI1189" s="174"/>
      <c r="AJ1189"/>
      <c r="AK1189"/>
      <c r="AL1189"/>
      <c r="AM1189"/>
      <c r="AN1189"/>
      <c r="AO1189"/>
      <c r="AQ1189" s="174"/>
      <c r="AR1189" s="174"/>
      <c r="AS1189" s="174"/>
      <c r="AU1189" s="174"/>
      <c r="AV1189" s="174"/>
      <c r="AW1189" s="174"/>
      <c r="AY1189" s="174"/>
      <c r="AZ1189" s="174"/>
      <c r="BA1189" s="174"/>
      <c r="BB1189" s="174"/>
      <c r="BC1189" s="174"/>
      <c r="BD1189" s="174"/>
      <c r="BE1189" s="174"/>
      <c r="BF1189" s="174"/>
      <c r="BG1189" s="174"/>
      <c r="BI1189" s="174"/>
      <c r="BJ1189" s="174"/>
      <c r="BK1189" s="174"/>
      <c r="BL1189" s="174"/>
      <c r="BO1189" s="174"/>
      <c r="BP1189" s="174"/>
      <c r="BQ1189" s="174"/>
      <c r="CI1189"/>
      <c r="CJ1189"/>
      <c r="CK1189"/>
      <c r="CL1189"/>
      <c r="CM1189"/>
      <c r="CN1189"/>
      <c r="CO1189"/>
      <c r="DF1189"/>
      <c r="DG1189"/>
      <c r="DH1189"/>
      <c r="DI1189"/>
      <c r="DJ1189"/>
      <c r="DK1189"/>
      <c r="DL1189"/>
    </row>
    <row r="1190" spans="10:116" ht="15" x14ac:dyDescent="0.25">
      <c r="J1190" s="174"/>
      <c r="K1190" s="174"/>
      <c r="L1190" s="174"/>
      <c r="M1190" s="174"/>
      <c r="O1190" s="174"/>
      <c r="P1190" s="174"/>
      <c r="Q1190" s="174"/>
      <c r="S1190" s="174"/>
      <c r="T1190" s="174"/>
      <c r="U1190" s="174"/>
      <c r="W1190" s="174"/>
      <c r="X1190" s="174"/>
      <c r="Y1190" s="174"/>
      <c r="Z1190" s="174"/>
      <c r="AA1190" s="174"/>
      <c r="AB1190" s="174"/>
      <c r="AC1190" s="174"/>
      <c r="AD1190" s="174"/>
      <c r="AE1190" s="174"/>
      <c r="AF1190" s="174"/>
      <c r="AG1190" s="174"/>
      <c r="AI1190" s="174"/>
      <c r="AJ1190"/>
      <c r="AK1190"/>
      <c r="AL1190"/>
      <c r="AM1190"/>
      <c r="AN1190"/>
      <c r="AO1190"/>
      <c r="AQ1190" s="174"/>
      <c r="AR1190" s="174"/>
      <c r="AS1190" s="174"/>
      <c r="AU1190" s="174"/>
      <c r="AV1190" s="174"/>
      <c r="AW1190" s="174"/>
      <c r="AY1190" s="174"/>
      <c r="AZ1190" s="174"/>
      <c r="BA1190" s="174"/>
      <c r="BB1190" s="174"/>
      <c r="BC1190" s="174"/>
      <c r="BD1190" s="174"/>
      <c r="BE1190" s="174"/>
      <c r="BF1190" s="174"/>
      <c r="BG1190" s="174"/>
      <c r="BI1190" s="174"/>
      <c r="BJ1190" s="174"/>
      <c r="BK1190" s="174"/>
      <c r="BL1190" s="174"/>
      <c r="BO1190" s="174"/>
      <c r="BP1190" s="174"/>
      <c r="BQ1190" s="174"/>
      <c r="CI1190"/>
      <c r="CJ1190"/>
      <c r="CK1190"/>
      <c r="CL1190"/>
      <c r="CM1190"/>
      <c r="CN1190"/>
      <c r="CO1190"/>
      <c r="DF1190"/>
      <c r="DG1190"/>
      <c r="DH1190"/>
      <c r="DI1190"/>
      <c r="DJ1190"/>
      <c r="DK1190"/>
      <c r="DL1190"/>
    </row>
    <row r="1191" spans="10:116" ht="15" x14ac:dyDescent="0.25">
      <c r="J1191" s="174"/>
      <c r="K1191" s="174"/>
      <c r="L1191" s="174"/>
      <c r="M1191" s="174"/>
      <c r="O1191" s="174"/>
      <c r="P1191" s="174"/>
      <c r="Q1191" s="174"/>
      <c r="S1191" s="174"/>
      <c r="T1191" s="174"/>
      <c r="U1191" s="174"/>
      <c r="W1191" s="174"/>
      <c r="X1191" s="174"/>
      <c r="Y1191" s="174"/>
      <c r="Z1191" s="174"/>
      <c r="AA1191" s="174"/>
      <c r="AB1191" s="174"/>
      <c r="AC1191" s="174"/>
      <c r="AD1191" s="174"/>
      <c r="AE1191" s="174"/>
      <c r="AF1191" s="174"/>
      <c r="AG1191" s="174"/>
      <c r="AI1191" s="174"/>
      <c r="AJ1191"/>
      <c r="AK1191"/>
      <c r="AL1191"/>
      <c r="AM1191"/>
      <c r="AN1191"/>
      <c r="AO1191"/>
      <c r="AQ1191" s="174"/>
      <c r="AR1191" s="174"/>
      <c r="AS1191" s="174"/>
      <c r="AU1191" s="174"/>
      <c r="AV1191" s="174"/>
      <c r="AW1191" s="174"/>
      <c r="AY1191" s="174"/>
      <c r="AZ1191" s="174"/>
      <c r="BA1191" s="174"/>
      <c r="BB1191" s="174"/>
      <c r="BC1191" s="174"/>
      <c r="BD1191" s="174"/>
      <c r="BE1191" s="174"/>
      <c r="BF1191" s="174"/>
      <c r="BG1191" s="174"/>
      <c r="BI1191" s="174"/>
      <c r="BJ1191" s="174"/>
      <c r="BK1191" s="174"/>
      <c r="BL1191" s="174"/>
      <c r="BO1191" s="174"/>
      <c r="BP1191" s="174"/>
      <c r="BQ1191" s="174"/>
      <c r="CI1191"/>
      <c r="CJ1191"/>
      <c r="CK1191"/>
      <c r="CL1191"/>
      <c r="CM1191"/>
      <c r="CN1191"/>
      <c r="CO1191"/>
      <c r="DF1191"/>
      <c r="DG1191"/>
      <c r="DH1191"/>
      <c r="DI1191"/>
      <c r="DJ1191"/>
      <c r="DK1191"/>
      <c r="DL1191"/>
    </row>
    <row r="1192" spans="10:116" ht="15" x14ac:dyDescent="0.25">
      <c r="J1192" s="174"/>
      <c r="K1192" s="174"/>
      <c r="L1192" s="174"/>
      <c r="M1192" s="174"/>
      <c r="O1192" s="174"/>
      <c r="P1192" s="174"/>
      <c r="Q1192" s="174"/>
      <c r="S1192" s="174"/>
      <c r="T1192" s="174"/>
      <c r="U1192" s="174"/>
      <c r="W1192" s="174"/>
      <c r="X1192" s="174"/>
      <c r="Y1192" s="174"/>
      <c r="Z1192" s="174"/>
      <c r="AA1192" s="174"/>
      <c r="AB1192" s="174"/>
      <c r="AC1192" s="174"/>
      <c r="AD1192" s="174"/>
      <c r="AE1192" s="174"/>
      <c r="AF1192" s="174"/>
      <c r="AG1192" s="174"/>
      <c r="AI1192" s="174"/>
      <c r="AJ1192"/>
      <c r="AK1192"/>
      <c r="AL1192"/>
      <c r="AM1192"/>
      <c r="AN1192"/>
      <c r="AO1192"/>
      <c r="AQ1192" s="174"/>
      <c r="AR1192" s="174"/>
      <c r="AS1192" s="174"/>
      <c r="AU1192" s="174"/>
      <c r="AV1192" s="174"/>
      <c r="AW1192" s="174"/>
      <c r="AY1192" s="174"/>
      <c r="AZ1192" s="174"/>
      <c r="BA1192" s="174"/>
      <c r="BB1192" s="174"/>
      <c r="BC1192" s="174"/>
      <c r="BD1192" s="174"/>
      <c r="BE1192" s="174"/>
      <c r="BF1192" s="174"/>
      <c r="BG1192" s="174"/>
      <c r="BI1192" s="174"/>
      <c r="BJ1192" s="174"/>
      <c r="BK1192" s="174"/>
      <c r="BL1192" s="174"/>
      <c r="BO1192" s="174"/>
      <c r="BP1192" s="174"/>
      <c r="BQ1192" s="174"/>
      <c r="CI1192"/>
      <c r="CJ1192"/>
      <c r="CK1192"/>
      <c r="CL1192"/>
      <c r="CM1192"/>
      <c r="CN1192"/>
      <c r="CO1192"/>
      <c r="DF1192"/>
      <c r="DG1192"/>
      <c r="DH1192"/>
      <c r="DI1192"/>
      <c r="DJ1192"/>
      <c r="DK1192"/>
      <c r="DL1192"/>
    </row>
    <row r="1193" spans="10:116" ht="15" x14ac:dyDescent="0.25">
      <c r="J1193" s="174"/>
      <c r="K1193" s="174"/>
      <c r="L1193" s="174"/>
      <c r="M1193" s="174"/>
      <c r="O1193" s="174"/>
      <c r="P1193" s="174"/>
      <c r="Q1193" s="174"/>
      <c r="S1193" s="174"/>
      <c r="T1193" s="174"/>
      <c r="U1193" s="174"/>
      <c r="W1193" s="174"/>
      <c r="X1193" s="174"/>
      <c r="Y1193" s="174"/>
      <c r="Z1193" s="174"/>
      <c r="AA1193" s="174"/>
      <c r="AB1193" s="174"/>
      <c r="AC1193" s="174"/>
      <c r="AD1193" s="174"/>
      <c r="AE1193" s="174"/>
      <c r="AF1193" s="174"/>
      <c r="AG1193" s="174"/>
      <c r="AI1193" s="174"/>
      <c r="AJ1193"/>
      <c r="AK1193"/>
      <c r="AL1193"/>
      <c r="AM1193"/>
      <c r="AN1193"/>
      <c r="AO1193"/>
      <c r="AQ1193" s="174"/>
      <c r="AR1193" s="174"/>
      <c r="AS1193" s="174"/>
      <c r="AU1193" s="174"/>
      <c r="AV1193" s="174"/>
      <c r="AW1193" s="174"/>
      <c r="AY1193" s="174"/>
      <c r="AZ1193" s="174"/>
      <c r="BA1193" s="174"/>
      <c r="BB1193" s="174"/>
      <c r="BC1193" s="174"/>
      <c r="BD1193" s="174"/>
      <c r="BE1193" s="174"/>
      <c r="BF1193" s="174"/>
      <c r="BG1193" s="174"/>
      <c r="BI1193" s="174"/>
      <c r="BJ1193" s="174"/>
      <c r="BK1193" s="174"/>
      <c r="BL1193" s="174"/>
      <c r="BO1193" s="174"/>
      <c r="BP1193" s="174"/>
      <c r="BQ1193" s="174"/>
      <c r="CI1193"/>
      <c r="CJ1193"/>
      <c r="CK1193"/>
      <c r="CL1193"/>
      <c r="CM1193"/>
      <c r="CN1193"/>
      <c r="CO1193"/>
      <c r="DF1193"/>
      <c r="DG1193"/>
      <c r="DH1193"/>
      <c r="DI1193"/>
      <c r="DJ1193"/>
      <c r="DK1193"/>
      <c r="DL1193"/>
    </row>
    <row r="1194" spans="10:116" ht="15" x14ac:dyDescent="0.25">
      <c r="J1194" s="174"/>
      <c r="K1194" s="174"/>
      <c r="L1194" s="174"/>
      <c r="M1194" s="174"/>
      <c r="O1194" s="174"/>
      <c r="P1194" s="174"/>
      <c r="Q1194" s="174"/>
      <c r="S1194" s="174"/>
      <c r="T1194" s="174"/>
      <c r="U1194" s="174"/>
      <c r="W1194" s="174"/>
      <c r="X1194" s="174"/>
      <c r="Y1194" s="174"/>
      <c r="Z1194" s="174"/>
      <c r="AA1194" s="174"/>
      <c r="AB1194" s="174"/>
      <c r="AC1194" s="174"/>
      <c r="AD1194" s="174"/>
      <c r="AE1194" s="174"/>
      <c r="AF1194" s="174"/>
      <c r="AG1194" s="174"/>
      <c r="AI1194" s="174"/>
      <c r="AJ1194"/>
      <c r="AK1194"/>
      <c r="AL1194"/>
      <c r="AM1194"/>
      <c r="AN1194"/>
      <c r="AO1194"/>
      <c r="AQ1194" s="174"/>
      <c r="AR1194" s="174"/>
      <c r="AS1194" s="174"/>
      <c r="AU1194" s="174"/>
      <c r="AV1194" s="174"/>
      <c r="AW1194" s="174"/>
      <c r="AY1194" s="174"/>
      <c r="AZ1194" s="174"/>
      <c r="BA1194" s="174"/>
      <c r="BB1194" s="174"/>
      <c r="BC1194" s="174"/>
      <c r="BD1194" s="174"/>
      <c r="BE1194" s="174"/>
      <c r="BF1194" s="174"/>
      <c r="BG1194" s="174"/>
      <c r="BI1194" s="174"/>
      <c r="BJ1194" s="174"/>
      <c r="BK1194" s="174"/>
      <c r="BL1194" s="174"/>
      <c r="BO1194" s="174"/>
      <c r="BP1194" s="174"/>
      <c r="BQ1194" s="174"/>
      <c r="CI1194"/>
      <c r="CJ1194"/>
      <c r="CK1194"/>
      <c r="CL1194"/>
      <c r="CM1194"/>
      <c r="CN1194"/>
      <c r="CO1194"/>
      <c r="DF1194"/>
      <c r="DG1194"/>
      <c r="DH1194"/>
      <c r="DI1194"/>
      <c r="DJ1194"/>
      <c r="DK1194"/>
      <c r="DL1194"/>
    </row>
    <row r="1195" spans="10:116" ht="15" x14ac:dyDescent="0.25">
      <c r="J1195" s="174"/>
      <c r="K1195" s="174"/>
      <c r="L1195" s="174"/>
      <c r="M1195" s="174"/>
      <c r="O1195" s="174"/>
      <c r="P1195" s="174"/>
      <c r="Q1195" s="174"/>
      <c r="S1195" s="174"/>
      <c r="T1195" s="174"/>
      <c r="U1195" s="174"/>
      <c r="W1195" s="174"/>
      <c r="X1195" s="174"/>
      <c r="Y1195" s="174"/>
      <c r="Z1195" s="174"/>
      <c r="AA1195" s="174"/>
      <c r="AB1195" s="174"/>
      <c r="AC1195" s="174"/>
      <c r="AD1195" s="174"/>
      <c r="AE1195" s="174"/>
      <c r="AF1195" s="174"/>
      <c r="AG1195" s="174"/>
      <c r="AI1195" s="174"/>
      <c r="AJ1195"/>
      <c r="AK1195"/>
      <c r="AL1195"/>
      <c r="AM1195"/>
      <c r="AN1195"/>
      <c r="AO1195"/>
      <c r="AQ1195" s="174"/>
      <c r="AR1195" s="174"/>
      <c r="AS1195" s="174"/>
      <c r="AU1195" s="174"/>
      <c r="AV1195" s="174"/>
      <c r="AW1195" s="174"/>
      <c r="AY1195" s="174"/>
      <c r="AZ1195" s="174"/>
      <c r="BA1195" s="174"/>
      <c r="BB1195" s="174"/>
      <c r="BC1195" s="174"/>
      <c r="BD1195" s="174"/>
      <c r="BE1195" s="174"/>
      <c r="BF1195" s="174"/>
      <c r="BG1195" s="174"/>
      <c r="BI1195" s="174"/>
      <c r="BJ1195" s="174"/>
      <c r="BK1195" s="174"/>
      <c r="BL1195" s="174"/>
      <c r="BO1195" s="174"/>
      <c r="BP1195" s="174"/>
      <c r="BQ1195" s="174"/>
      <c r="CI1195"/>
      <c r="CJ1195"/>
      <c r="CK1195"/>
      <c r="CL1195"/>
      <c r="CM1195"/>
      <c r="CN1195"/>
      <c r="CO1195"/>
      <c r="DF1195"/>
      <c r="DG1195"/>
      <c r="DH1195"/>
      <c r="DI1195"/>
      <c r="DJ1195"/>
      <c r="DK1195"/>
      <c r="DL1195"/>
    </row>
    <row r="1196" spans="10:116" ht="15" x14ac:dyDescent="0.25">
      <c r="J1196" s="174"/>
      <c r="K1196" s="174"/>
      <c r="L1196" s="174"/>
      <c r="M1196" s="174"/>
      <c r="O1196" s="174"/>
      <c r="P1196" s="174"/>
      <c r="Q1196" s="174"/>
      <c r="S1196" s="174"/>
      <c r="T1196" s="174"/>
      <c r="U1196" s="174"/>
      <c r="W1196" s="174"/>
      <c r="X1196" s="174"/>
      <c r="Y1196" s="174"/>
      <c r="Z1196" s="174"/>
      <c r="AA1196" s="174"/>
      <c r="AB1196" s="174"/>
      <c r="AC1196" s="174"/>
      <c r="AD1196" s="174"/>
      <c r="AE1196" s="174"/>
      <c r="AF1196" s="174"/>
      <c r="AG1196" s="174"/>
      <c r="AI1196" s="174"/>
      <c r="AJ1196"/>
      <c r="AK1196"/>
      <c r="AL1196"/>
      <c r="AM1196"/>
      <c r="AN1196"/>
      <c r="AO1196"/>
      <c r="AQ1196" s="174"/>
      <c r="AR1196" s="174"/>
      <c r="AS1196" s="174"/>
      <c r="AU1196" s="174"/>
      <c r="AV1196" s="174"/>
      <c r="AW1196" s="174"/>
      <c r="AY1196" s="174"/>
      <c r="AZ1196" s="174"/>
      <c r="BA1196" s="174"/>
      <c r="BB1196" s="174"/>
      <c r="BC1196" s="174"/>
      <c r="BD1196" s="174"/>
      <c r="BE1196" s="174"/>
      <c r="BF1196" s="174"/>
      <c r="BG1196" s="174"/>
      <c r="BI1196" s="174"/>
      <c r="BJ1196" s="174"/>
      <c r="BK1196" s="174"/>
      <c r="BL1196" s="174"/>
      <c r="BO1196" s="174"/>
      <c r="BP1196" s="174"/>
      <c r="BQ1196" s="174"/>
      <c r="CI1196"/>
      <c r="CJ1196"/>
      <c r="CK1196"/>
      <c r="CL1196"/>
      <c r="CM1196"/>
      <c r="CN1196"/>
      <c r="CO1196"/>
      <c r="DF1196"/>
      <c r="DG1196"/>
      <c r="DH1196"/>
      <c r="DI1196"/>
      <c r="DJ1196"/>
      <c r="DK1196"/>
      <c r="DL1196"/>
    </row>
    <row r="1197" spans="10:116" ht="15" x14ac:dyDescent="0.25">
      <c r="J1197" s="174"/>
      <c r="K1197" s="174"/>
      <c r="L1197" s="174"/>
      <c r="M1197" s="174"/>
      <c r="O1197" s="174"/>
      <c r="P1197" s="174"/>
      <c r="Q1197" s="174"/>
      <c r="S1197" s="174"/>
      <c r="T1197" s="174"/>
      <c r="U1197" s="174"/>
      <c r="W1197" s="174"/>
      <c r="X1197" s="174"/>
      <c r="Y1197" s="174"/>
      <c r="Z1197" s="174"/>
      <c r="AA1197" s="174"/>
      <c r="AB1197" s="174"/>
      <c r="AC1197" s="174"/>
      <c r="AD1197" s="174"/>
      <c r="AE1197" s="174"/>
      <c r="AF1197" s="174"/>
      <c r="AG1197" s="174"/>
      <c r="AI1197" s="174"/>
      <c r="AJ1197"/>
      <c r="AK1197"/>
      <c r="AL1197"/>
      <c r="AM1197"/>
      <c r="AN1197"/>
      <c r="AO1197"/>
      <c r="AQ1197" s="174"/>
      <c r="AR1197" s="174"/>
      <c r="AS1197" s="174"/>
      <c r="AU1197" s="174"/>
      <c r="AV1197" s="174"/>
      <c r="AW1197" s="174"/>
      <c r="AY1197" s="174"/>
      <c r="AZ1197" s="174"/>
      <c r="BA1197" s="174"/>
      <c r="BB1197" s="174"/>
      <c r="BC1197" s="174"/>
      <c r="BD1197" s="174"/>
      <c r="BE1197" s="174"/>
      <c r="BF1197" s="174"/>
      <c r="BG1197" s="174"/>
      <c r="BI1197" s="174"/>
      <c r="BJ1197" s="174"/>
      <c r="BK1197" s="174"/>
      <c r="BL1197" s="174"/>
      <c r="BO1197" s="174"/>
      <c r="BP1197" s="174"/>
      <c r="BQ1197" s="174"/>
      <c r="CI1197"/>
      <c r="CJ1197"/>
      <c r="CK1197"/>
      <c r="CL1197"/>
      <c r="CM1197"/>
      <c r="CN1197"/>
      <c r="CO1197"/>
      <c r="DF1197"/>
      <c r="DG1197"/>
      <c r="DH1197"/>
      <c r="DI1197"/>
      <c r="DJ1197"/>
      <c r="DK1197"/>
      <c r="DL1197"/>
    </row>
    <row r="1198" spans="10:116" ht="15" x14ac:dyDescent="0.25">
      <c r="J1198" s="174"/>
      <c r="K1198" s="174"/>
      <c r="L1198" s="174"/>
      <c r="M1198" s="174"/>
      <c r="O1198" s="174"/>
      <c r="P1198" s="174"/>
      <c r="Q1198" s="174"/>
      <c r="S1198" s="174"/>
      <c r="T1198" s="174"/>
      <c r="U1198" s="174"/>
      <c r="W1198" s="174"/>
      <c r="X1198" s="174"/>
      <c r="Y1198" s="174"/>
      <c r="Z1198" s="174"/>
      <c r="AA1198" s="174"/>
      <c r="AB1198" s="174"/>
      <c r="AC1198" s="174"/>
      <c r="AD1198" s="174"/>
      <c r="AE1198" s="174"/>
      <c r="AF1198" s="174"/>
      <c r="AG1198" s="174"/>
      <c r="AI1198" s="174"/>
      <c r="AJ1198"/>
      <c r="AK1198"/>
      <c r="AL1198"/>
      <c r="AM1198"/>
      <c r="AN1198"/>
      <c r="AO1198"/>
      <c r="AQ1198" s="174"/>
      <c r="AR1198" s="174"/>
      <c r="AS1198" s="174"/>
      <c r="AU1198" s="174"/>
      <c r="AV1198" s="174"/>
      <c r="AW1198" s="174"/>
      <c r="AY1198" s="174"/>
      <c r="AZ1198" s="174"/>
      <c r="BA1198" s="174"/>
      <c r="BB1198" s="174"/>
      <c r="BC1198" s="174"/>
      <c r="BD1198" s="174"/>
      <c r="BE1198" s="174"/>
      <c r="BF1198" s="174"/>
      <c r="BG1198" s="174"/>
      <c r="BI1198" s="174"/>
      <c r="BJ1198" s="174"/>
      <c r="BK1198" s="174"/>
      <c r="BL1198" s="174"/>
      <c r="BO1198" s="174"/>
      <c r="BP1198" s="174"/>
      <c r="BQ1198" s="174"/>
      <c r="CI1198"/>
      <c r="CJ1198"/>
      <c r="CK1198"/>
      <c r="CL1198"/>
      <c r="CM1198"/>
      <c r="CN1198"/>
      <c r="CO1198"/>
      <c r="DF1198"/>
      <c r="DG1198"/>
      <c r="DH1198"/>
      <c r="DI1198"/>
      <c r="DJ1198"/>
      <c r="DK1198"/>
      <c r="DL1198"/>
    </row>
    <row r="1199" spans="10:116" ht="15" x14ac:dyDescent="0.25">
      <c r="J1199" s="174"/>
      <c r="K1199" s="174"/>
      <c r="L1199" s="174"/>
      <c r="M1199" s="174"/>
      <c r="O1199" s="174"/>
      <c r="P1199" s="174"/>
      <c r="Q1199" s="174"/>
      <c r="S1199" s="174"/>
      <c r="T1199" s="174"/>
      <c r="U1199" s="174"/>
      <c r="W1199" s="174"/>
      <c r="X1199" s="174"/>
      <c r="Y1199" s="174"/>
      <c r="Z1199" s="174"/>
      <c r="AA1199" s="174"/>
      <c r="AB1199" s="174"/>
      <c r="AC1199" s="174"/>
      <c r="AD1199" s="174"/>
      <c r="AE1199" s="174"/>
      <c r="AF1199" s="174"/>
      <c r="AG1199" s="174"/>
      <c r="AI1199" s="174"/>
      <c r="AJ1199"/>
      <c r="AK1199"/>
      <c r="AL1199"/>
      <c r="AM1199"/>
      <c r="AN1199"/>
      <c r="AO1199"/>
      <c r="AQ1199" s="174"/>
      <c r="AR1199" s="174"/>
      <c r="AS1199" s="174"/>
      <c r="AU1199" s="174"/>
      <c r="AV1199" s="174"/>
      <c r="AW1199" s="174"/>
      <c r="AY1199" s="174"/>
      <c r="AZ1199" s="174"/>
      <c r="BA1199" s="174"/>
      <c r="BB1199" s="174"/>
      <c r="BC1199" s="174"/>
      <c r="BD1199" s="174"/>
      <c r="BE1199" s="174"/>
      <c r="BF1199" s="174"/>
      <c r="BG1199" s="174"/>
      <c r="BI1199" s="174"/>
      <c r="BJ1199" s="174"/>
      <c r="BK1199" s="174"/>
      <c r="BL1199" s="174"/>
      <c r="BO1199" s="174"/>
      <c r="BP1199" s="174"/>
      <c r="BQ1199" s="174"/>
      <c r="CI1199"/>
      <c r="CJ1199"/>
      <c r="CK1199"/>
      <c r="CL1199"/>
      <c r="CM1199"/>
      <c r="CN1199"/>
      <c r="CO1199"/>
      <c r="DF1199"/>
      <c r="DG1199"/>
      <c r="DH1199"/>
      <c r="DI1199"/>
      <c r="DJ1199"/>
      <c r="DK1199"/>
      <c r="DL1199"/>
    </row>
    <row r="1200" spans="10:116" ht="15" x14ac:dyDescent="0.25">
      <c r="J1200" s="174"/>
      <c r="K1200" s="174"/>
      <c r="L1200" s="174"/>
      <c r="M1200" s="174"/>
      <c r="O1200" s="174"/>
      <c r="P1200" s="174"/>
      <c r="Q1200" s="174"/>
      <c r="S1200" s="174"/>
      <c r="T1200" s="174"/>
      <c r="U1200" s="174"/>
      <c r="W1200" s="174"/>
      <c r="X1200" s="174"/>
      <c r="Y1200" s="174"/>
      <c r="Z1200" s="174"/>
      <c r="AA1200" s="174"/>
      <c r="AB1200" s="174"/>
      <c r="AC1200" s="174"/>
      <c r="AD1200" s="174"/>
      <c r="AE1200" s="174"/>
      <c r="AF1200" s="174"/>
      <c r="AG1200" s="174"/>
      <c r="AI1200" s="174"/>
      <c r="AJ1200"/>
      <c r="AK1200"/>
      <c r="AL1200"/>
      <c r="AM1200"/>
      <c r="AN1200"/>
      <c r="AO1200"/>
      <c r="AQ1200" s="174"/>
      <c r="AR1200" s="174"/>
      <c r="AS1200" s="174"/>
      <c r="AU1200" s="174"/>
      <c r="AV1200" s="174"/>
      <c r="AW1200" s="174"/>
      <c r="AY1200" s="174"/>
      <c r="AZ1200" s="174"/>
      <c r="BA1200" s="174"/>
      <c r="BB1200" s="174"/>
      <c r="BC1200" s="174"/>
      <c r="BD1200" s="174"/>
      <c r="BE1200" s="174"/>
      <c r="BF1200" s="174"/>
      <c r="BG1200" s="174"/>
      <c r="BI1200" s="174"/>
      <c r="BJ1200" s="174"/>
      <c r="BK1200" s="174"/>
      <c r="BL1200" s="174"/>
      <c r="BO1200" s="174"/>
      <c r="BP1200" s="174"/>
      <c r="BQ1200" s="174"/>
      <c r="CI1200"/>
      <c r="CJ1200"/>
      <c r="CK1200"/>
      <c r="CL1200"/>
      <c r="CM1200"/>
      <c r="CN1200"/>
      <c r="CO1200"/>
      <c r="DF1200"/>
      <c r="DG1200"/>
      <c r="DH1200"/>
      <c r="DI1200"/>
      <c r="DJ1200"/>
      <c r="DK1200"/>
      <c r="DL1200"/>
    </row>
    <row r="1201" spans="10:116" ht="15" x14ac:dyDescent="0.25">
      <c r="J1201" s="174"/>
      <c r="K1201" s="174"/>
      <c r="L1201" s="174"/>
      <c r="M1201" s="174"/>
      <c r="O1201" s="174"/>
      <c r="P1201" s="174"/>
      <c r="Q1201" s="174"/>
      <c r="S1201" s="174"/>
      <c r="T1201" s="174"/>
      <c r="U1201" s="174"/>
      <c r="W1201" s="174"/>
      <c r="X1201" s="174"/>
      <c r="Y1201" s="174"/>
      <c r="Z1201" s="174"/>
      <c r="AA1201" s="174"/>
      <c r="AB1201" s="174"/>
      <c r="AC1201" s="174"/>
      <c r="AD1201" s="174"/>
      <c r="AE1201" s="174"/>
      <c r="AF1201" s="174"/>
      <c r="AG1201" s="174"/>
      <c r="AI1201" s="174"/>
      <c r="AJ1201"/>
      <c r="AK1201"/>
      <c r="AL1201"/>
      <c r="AM1201"/>
      <c r="AN1201"/>
      <c r="AO1201"/>
      <c r="AQ1201" s="174"/>
      <c r="AR1201" s="174"/>
      <c r="AS1201" s="174"/>
      <c r="AU1201" s="174"/>
      <c r="AV1201" s="174"/>
      <c r="AW1201" s="174"/>
      <c r="AY1201" s="174"/>
      <c r="AZ1201" s="174"/>
      <c r="BA1201" s="174"/>
      <c r="BB1201" s="174"/>
      <c r="BC1201" s="174"/>
      <c r="BD1201" s="174"/>
      <c r="BE1201" s="174"/>
      <c r="BF1201" s="174"/>
      <c r="BG1201" s="174"/>
      <c r="BI1201" s="174"/>
      <c r="BJ1201" s="174"/>
      <c r="BK1201" s="174"/>
      <c r="BL1201" s="174"/>
      <c r="BO1201" s="174"/>
      <c r="BP1201" s="174"/>
      <c r="BQ1201" s="174"/>
      <c r="CI1201"/>
      <c r="CJ1201"/>
      <c r="CK1201"/>
      <c r="CL1201"/>
      <c r="CM1201"/>
      <c r="CN1201"/>
      <c r="CO1201"/>
      <c r="DF1201"/>
      <c r="DG1201"/>
      <c r="DH1201"/>
      <c r="DI1201"/>
      <c r="DJ1201"/>
      <c r="DK1201"/>
      <c r="DL1201"/>
    </row>
    <row r="1202" spans="10:116" ht="15" x14ac:dyDescent="0.25">
      <c r="J1202" s="174"/>
      <c r="K1202" s="174"/>
      <c r="L1202" s="174"/>
      <c r="M1202" s="174"/>
      <c r="O1202" s="174"/>
      <c r="P1202" s="174"/>
      <c r="Q1202" s="174"/>
      <c r="S1202" s="174"/>
      <c r="T1202" s="174"/>
      <c r="U1202" s="174"/>
      <c r="W1202" s="174"/>
      <c r="X1202" s="174"/>
      <c r="Y1202" s="174"/>
      <c r="Z1202" s="174"/>
      <c r="AA1202" s="174"/>
      <c r="AB1202" s="174"/>
      <c r="AC1202" s="174"/>
      <c r="AD1202" s="174"/>
      <c r="AE1202" s="174"/>
      <c r="AF1202" s="174"/>
      <c r="AG1202" s="174"/>
      <c r="AI1202" s="174"/>
      <c r="AJ1202"/>
      <c r="AK1202"/>
      <c r="AL1202"/>
      <c r="AM1202"/>
      <c r="AN1202"/>
      <c r="AO1202"/>
      <c r="AQ1202" s="174"/>
      <c r="AR1202" s="174"/>
      <c r="AS1202" s="174"/>
      <c r="AU1202" s="174"/>
      <c r="AV1202" s="174"/>
      <c r="AW1202" s="174"/>
      <c r="AY1202" s="174"/>
      <c r="AZ1202" s="174"/>
      <c r="BA1202" s="174"/>
      <c r="BB1202" s="174"/>
      <c r="BC1202" s="174"/>
      <c r="BD1202" s="174"/>
      <c r="BE1202" s="174"/>
      <c r="BF1202" s="174"/>
      <c r="BG1202" s="174"/>
      <c r="BI1202" s="174"/>
      <c r="BJ1202" s="174"/>
      <c r="BK1202" s="174"/>
      <c r="BL1202" s="174"/>
      <c r="BO1202" s="174"/>
      <c r="BP1202" s="174"/>
      <c r="BQ1202" s="174"/>
      <c r="CI1202"/>
      <c r="CJ1202"/>
      <c r="CK1202"/>
      <c r="CL1202"/>
      <c r="CM1202"/>
      <c r="CN1202"/>
      <c r="CO1202"/>
      <c r="DF1202"/>
      <c r="DG1202"/>
      <c r="DH1202"/>
      <c r="DI1202"/>
      <c r="DJ1202"/>
      <c r="DK1202"/>
      <c r="DL1202"/>
    </row>
    <row r="1203" spans="10:116" ht="15" x14ac:dyDescent="0.25">
      <c r="J1203" s="174"/>
      <c r="K1203" s="174"/>
      <c r="L1203" s="174"/>
      <c r="M1203" s="174"/>
      <c r="O1203" s="174"/>
      <c r="P1203" s="174"/>
      <c r="Q1203" s="174"/>
      <c r="S1203" s="174"/>
      <c r="T1203" s="174"/>
      <c r="U1203" s="174"/>
      <c r="W1203" s="174"/>
      <c r="X1203" s="174"/>
      <c r="Y1203" s="174"/>
      <c r="Z1203" s="174"/>
      <c r="AA1203" s="174"/>
      <c r="AB1203" s="174"/>
      <c r="AC1203" s="174"/>
      <c r="AD1203" s="174"/>
      <c r="AE1203" s="174"/>
      <c r="AF1203" s="174"/>
      <c r="AG1203" s="174"/>
      <c r="AI1203" s="174"/>
      <c r="AJ1203"/>
      <c r="AK1203"/>
      <c r="AL1203"/>
      <c r="AM1203"/>
      <c r="AN1203"/>
      <c r="AO1203"/>
      <c r="AQ1203" s="174"/>
      <c r="AR1203" s="174"/>
      <c r="AS1203" s="174"/>
      <c r="AU1203" s="174"/>
      <c r="AV1203" s="174"/>
      <c r="AW1203" s="174"/>
      <c r="AY1203" s="174"/>
      <c r="AZ1203" s="174"/>
      <c r="BA1203" s="174"/>
      <c r="BB1203" s="174"/>
      <c r="BC1203" s="174"/>
      <c r="BD1203" s="174"/>
      <c r="BE1203" s="174"/>
      <c r="BF1203" s="174"/>
      <c r="BG1203" s="174"/>
      <c r="BI1203" s="174"/>
      <c r="BJ1203" s="174"/>
      <c r="BK1203" s="174"/>
      <c r="BL1203" s="174"/>
      <c r="BO1203" s="174"/>
      <c r="BP1203" s="174"/>
      <c r="BQ1203" s="174"/>
      <c r="CI1203"/>
      <c r="CJ1203"/>
      <c r="CK1203"/>
      <c r="CL1203"/>
      <c r="CM1203"/>
      <c r="CN1203"/>
      <c r="CO1203"/>
      <c r="DF1203"/>
      <c r="DG1203"/>
      <c r="DH1203"/>
      <c r="DI1203"/>
      <c r="DJ1203"/>
      <c r="DK1203"/>
      <c r="DL1203"/>
    </row>
    <row r="1204" spans="10:116" ht="15" x14ac:dyDescent="0.25">
      <c r="J1204" s="174"/>
      <c r="K1204" s="174"/>
      <c r="L1204" s="174"/>
      <c r="M1204" s="174"/>
      <c r="O1204" s="174"/>
      <c r="P1204" s="174"/>
      <c r="Q1204" s="174"/>
      <c r="S1204" s="174"/>
      <c r="T1204" s="174"/>
      <c r="U1204" s="174"/>
      <c r="W1204" s="174"/>
      <c r="X1204" s="174"/>
      <c r="Y1204" s="174"/>
      <c r="Z1204" s="174"/>
      <c r="AA1204" s="174"/>
      <c r="AB1204" s="174"/>
      <c r="AC1204" s="174"/>
      <c r="AD1204" s="174"/>
      <c r="AE1204" s="174"/>
      <c r="AF1204" s="174"/>
      <c r="AG1204" s="174"/>
      <c r="AI1204" s="174"/>
      <c r="AJ1204"/>
      <c r="AK1204"/>
      <c r="AL1204"/>
      <c r="AM1204"/>
      <c r="AN1204"/>
      <c r="AO1204"/>
      <c r="AQ1204" s="174"/>
      <c r="AR1204" s="174"/>
      <c r="AS1204" s="174"/>
      <c r="AU1204" s="174"/>
      <c r="AV1204" s="174"/>
      <c r="AW1204" s="174"/>
      <c r="AY1204" s="174"/>
      <c r="AZ1204" s="174"/>
      <c r="BA1204" s="174"/>
      <c r="BB1204" s="174"/>
      <c r="BC1204" s="174"/>
      <c r="BD1204" s="174"/>
      <c r="BE1204" s="174"/>
      <c r="BF1204" s="174"/>
      <c r="BG1204" s="174"/>
      <c r="BI1204" s="174"/>
      <c r="BJ1204" s="174"/>
      <c r="BK1204" s="174"/>
      <c r="BL1204" s="174"/>
      <c r="BO1204" s="174"/>
      <c r="BP1204" s="174"/>
      <c r="BQ1204" s="174"/>
      <c r="CI1204"/>
      <c r="CJ1204"/>
      <c r="CK1204"/>
      <c r="CL1204"/>
      <c r="CM1204"/>
      <c r="CN1204"/>
      <c r="CO1204"/>
      <c r="DF1204"/>
      <c r="DG1204"/>
      <c r="DH1204"/>
      <c r="DI1204"/>
      <c r="DJ1204"/>
      <c r="DK1204"/>
      <c r="DL1204"/>
    </row>
    <row r="1205" spans="10:116" ht="15" x14ac:dyDescent="0.25">
      <c r="J1205" s="174"/>
      <c r="K1205" s="174"/>
      <c r="L1205" s="174"/>
      <c r="M1205" s="174"/>
      <c r="O1205" s="174"/>
      <c r="P1205" s="174"/>
      <c r="Q1205" s="174"/>
      <c r="S1205" s="174"/>
      <c r="T1205" s="174"/>
      <c r="U1205" s="174"/>
      <c r="W1205" s="174"/>
      <c r="X1205" s="174"/>
      <c r="Y1205" s="174"/>
      <c r="Z1205" s="174"/>
      <c r="AA1205" s="174"/>
      <c r="AB1205" s="174"/>
      <c r="AC1205" s="174"/>
      <c r="AD1205" s="174"/>
      <c r="AE1205" s="174"/>
      <c r="AF1205" s="174"/>
      <c r="AG1205" s="174"/>
      <c r="AI1205" s="174"/>
      <c r="AJ1205"/>
      <c r="AK1205"/>
      <c r="AL1205"/>
      <c r="AM1205"/>
      <c r="AN1205"/>
      <c r="AO1205"/>
      <c r="AQ1205" s="174"/>
      <c r="AR1205" s="174"/>
      <c r="AS1205" s="174"/>
      <c r="AU1205" s="174"/>
      <c r="AV1205" s="174"/>
      <c r="AW1205" s="174"/>
      <c r="AY1205" s="174"/>
      <c r="AZ1205" s="174"/>
      <c r="BA1205" s="174"/>
      <c r="BB1205" s="174"/>
      <c r="BC1205" s="174"/>
      <c r="BD1205" s="174"/>
      <c r="BE1205" s="174"/>
      <c r="BF1205" s="174"/>
      <c r="BG1205" s="174"/>
      <c r="BI1205" s="174"/>
      <c r="BJ1205" s="174"/>
      <c r="BK1205" s="174"/>
      <c r="BL1205" s="174"/>
      <c r="BO1205" s="174"/>
      <c r="BP1205" s="174"/>
      <c r="BQ1205" s="174"/>
      <c r="CI1205"/>
      <c r="CJ1205"/>
      <c r="CK1205"/>
      <c r="CL1205"/>
      <c r="CM1205"/>
      <c r="CN1205"/>
      <c r="CO1205"/>
      <c r="DF1205"/>
      <c r="DG1205"/>
      <c r="DH1205"/>
      <c r="DI1205"/>
      <c r="DJ1205"/>
      <c r="DK1205"/>
      <c r="DL1205"/>
    </row>
    <row r="1206" spans="10:116" ht="15" x14ac:dyDescent="0.25">
      <c r="J1206" s="174"/>
      <c r="K1206" s="174"/>
      <c r="L1206" s="174"/>
      <c r="M1206" s="174"/>
      <c r="O1206" s="174"/>
      <c r="P1206" s="174"/>
      <c r="Q1206" s="174"/>
      <c r="S1206" s="174"/>
      <c r="T1206" s="174"/>
      <c r="U1206" s="174"/>
      <c r="W1206" s="174"/>
      <c r="X1206" s="174"/>
      <c r="Y1206" s="174"/>
      <c r="Z1206" s="174"/>
      <c r="AA1206" s="174"/>
      <c r="AB1206" s="174"/>
      <c r="AC1206" s="174"/>
      <c r="AD1206" s="174"/>
      <c r="AE1206" s="174"/>
      <c r="AF1206" s="174"/>
      <c r="AG1206" s="174"/>
      <c r="AI1206" s="174"/>
      <c r="AJ1206"/>
      <c r="AK1206"/>
      <c r="AL1206"/>
      <c r="AM1206"/>
      <c r="AN1206"/>
      <c r="AO1206"/>
      <c r="AQ1206" s="174"/>
      <c r="AR1206" s="174"/>
      <c r="AS1206" s="174"/>
      <c r="AU1206" s="174"/>
      <c r="AV1206" s="174"/>
      <c r="AW1206" s="174"/>
      <c r="AY1206" s="174"/>
      <c r="AZ1206" s="174"/>
      <c r="BA1206" s="174"/>
      <c r="BB1206" s="174"/>
      <c r="BC1206" s="174"/>
      <c r="BD1206" s="174"/>
      <c r="BE1206" s="174"/>
      <c r="BF1206" s="174"/>
      <c r="BG1206" s="174"/>
      <c r="BI1206" s="174"/>
      <c r="BJ1206" s="174"/>
      <c r="BK1206" s="174"/>
      <c r="BL1206" s="174"/>
      <c r="BO1206" s="174"/>
      <c r="BP1206" s="174"/>
      <c r="BQ1206" s="174"/>
      <c r="CI1206"/>
      <c r="CJ1206"/>
      <c r="CK1206"/>
      <c r="CL1206"/>
      <c r="CM1206"/>
      <c r="CN1206"/>
      <c r="CO1206"/>
      <c r="DF1206"/>
      <c r="DG1206"/>
      <c r="DH1206"/>
      <c r="DI1206"/>
      <c r="DJ1206"/>
      <c r="DK1206"/>
      <c r="DL1206"/>
    </row>
    <row r="1207" spans="10:116" ht="15" x14ac:dyDescent="0.25">
      <c r="J1207" s="174"/>
      <c r="K1207" s="174"/>
      <c r="L1207" s="174"/>
      <c r="M1207" s="174"/>
      <c r="O1207" s="174"/>
      <c r="P1207" s="174"/>
      <c r="Q1207" s="174"/>
      <c r="S1207" s="174"/>
      <c r="T1207" s="174"/>
      <c r="U1207" s="174"/>
      <c r="W1207" s="174"/>
      <c r="X1207" s="174"/>
      <c r="Y1207" s="174"/>
      <c r="Z1207" s="174"/>
      <c r="AA1207" s="174"/>
      <c r="AB1207" s="174"/>
      <c r="AC1207" s="174"/>
      <c r="AD1207" s="174"/>
      <c r="AE1207" s="174"/>
      <c r="AF1207" s="174"/>
      <c r="AG1207" s="174"/>
      <c r="AI1207" s="174"/>
      <c r="AJ1207"/>
      <c r="AK1207"/>
      <c r="AL1207"/>
      <c r="AM1207"/>
      <c r="AN1207"/>
      <c r="AO1207"/>
      <c r="AQ1207" s="174"/>
      <c r="AR1207" s="174"/>
      <c r="AS1207" s="174"/>
      <c r="AU1207" s="174"/>
      <c r="AV1207" s="174"/>
      <c r="AW1207" s="174"/>
      <c r="AY1207" s="174"/>
      <c r="AZ1207" s="174"/>
      <c r="BA1207" s="174"/>
      <c r="BB1207" s="174"/>
      <c r="BC1207" s="174"/>
      <c r="BD1207" s="174"/>
      <c r="BE1207" s="174"/>
      <c r="BF1207" s="174"/>
      <c r="BG1207" s="174"/>
      <c r="BI1207" s="174"/>
      <c r="BJ1207" s="174"/>
      <c r="BK1207" s="174"/>
      <c r="BL1207" s="174"/>
      <c r="BO1207" s="174"/>
      <c r="BP1207" s="174"/>
      <c r="BQ1207" s="174"/>
      <c r="CI1207"/>
      <c r="CJ1207"/>
      <c r="CK1207"/>
      <c r="CL1207"/>
      <c r="CM1207"/>
      <c r="CN1207"/>
      <c r="CO1207"/>
      <c r="DF1207"/>
      <c r="DG1207"/>
      <c r="DH1207"/>
      <c r="DI1207"/>
      <c r="DJ1207"/>
      <c r="DK1207"/>
      <c r="DL1207"/>
    </row>
    <row r="1208" spans="10:116" ht="15" x14ac:dyDescent="0.25">
      <c r="J1208" s="174"/>
      <c r="K1208" s="174"/>
      <c r="L1208" s="174"/>
      <c r="M1208" s="174"/>
      <c r="O1208" s="174"/>
      <c r="P1208" s="174"/>
      <c r="Q1208" s="174"/>
      <c r="S1208" s="174"/>
      <c r="T1208" s="174"/>
      <c r="U1208" s="174"/>
      <c r="W1208" s="174"/>
      <c r="X1208" s="174"/>
      <c r="Y1208" s="174"/>
      <c r="Z1208" s="174"/>
      <c r="AA1208" s="174"/>
      <c r="AB1208" s="174"/>
      <c r="AC1208" s="174"/>
      <c r="AD1208" s="174"/>
      <c r="AE1208" s="174"/>
      <c r="AF1208" s="174"/>
      <c r="AG1208" s="174"/>
      <c r="AI1208" s="174"/>
      <c r="AJ1208"/>
      <c r="AK1208"/>
      <c r="AL1208"/>
      <c r="AM1208"/>
      <c r="AN1208"/>
      <c r="AO1208"/>
      <c r="AQ1208" s="174"/>
      <c r="AR1208" s="174"/>
      <c r="AS1208" s="174"/>
      <c r="AU1208" s="174"/>
      <c r="AV1208" s="174"/>
      <c r="AW1208" s="174"/>
      <c r="AY1208" s="174"/>
      <c r="AZ1208" s="174"/>
      <c r="BA1208" s="174"/>
      <c r="BB1208" s="174"/>
      <c r="BC1208" s="174"/>
      <c r="BD1208" s="174"/>
      <c r="BE1208" s="174"/>
      <c r="BF1208" s="174"/>
      <c r="BG1208" s="174"/>
      <c r="BI1208" s="174"/>
      <c r="BJ1208" s="174"/>
      <c r="BK1208" s="174"/>
      <c r="BL1208" s="174"/>
      <c r="BO1208" s="174"/>
      <c r="BP1208" s="174"/>
      <c r="BQ1208" s="174"/>
      <c r="CI1208"/>
      <c r="CJ1208"/>
      <c r="CK1208"/>
      <c r="CL1208"/>
      <c r="CM1208"/>
      <c r="CN1208"/>
      <c r="CO1208"/>
      <c r="DF1208"/>
      <c r="DG1208"/>
      <c r="DH1208"/>
      <c r="DI1208"/>
      <c r="DJ1208"/>
      <c r="DK1208"/>
      <c r="DL1208"/>
    </row>
    <row r="1209" spans="10:116" ht="15" x14ac:dyDescent="0.25">
      <c r="J1209" s="174"/>
      <c r="K1209" s="174"/>
      <c r="L1209" s="174"/>
      <c r="M1209" s="174"/>
      <c r="O1209" s="174"/>
      <c r="P1209" s="174"/>
      <c r="Q1209" s="174"/>
      <c r="S1209" s="174"/>
      <c r="T1209" s="174"/>
      <c r="U1209" s="174"/>
      <c r="W1209" s="174"/>
      <c r="X1209" s="174"/>
      <c r="Y1209" s="174"/>
      <c r="Z1209" s="174"/>
      <c r="AA1209" s="174"/>
      <c r="AB1209" s="174"/>
      <c r="AC1209" s="174"/>
      <c r="AD1209" s="174"/>
      <c r="AE1209" s="174"/>
      <c r="AF1209" s="174"/>
      <c r="AG1209" s="174"/>
      <c r="AI1209" s="174"/>
      <c r="AJ1209"/>
      <c r="AK1209"/>
      <c r="AL1209"/>
      <c r="AM1209"/>
      <c r="AN1209"/>
      <c r="AO1209"/>
      <c r="AQ1209" s="174"/>
      <c r="AR1209" s="174"/>
      <c r="AS1209" s="174"/>
      <c r="AU1209" s="174"/>
      <c r="AV1209" s="174"/>
      <c r="AW1209" s="174"/>
      <c r="AY1209" s="174"/>
      <c r="AZ1209" s="174"/>
      <c r="BA1209" s="174"/>
      <c r="BB1209" s="174"/>
      <c r="BC1209" s="174"/>
      <c r="BD1209" s="174"/>
      <c r="BE1209" s="174"/>
      <c r="BF1209" s="174"/>
      <c r="BG1209" s="174"/>
      <c r="BI1209" s="174"/>
      <c r="BJ1209" s="174"/>
      <c r="BK1209" s="174"/>
      <c r="BL1209" s="174"/>
      <c r="BO1209" s="174"/>
      <c r="BP1209" s="174"/>
      <c r="BQ1209" s="174"/>
      <c r="CI1209"/>
      <c r="CJ1209"/>
      <c r="CK1209"/>
      <c r="CL1209"/>
      <c r="CM1209"/>
      <c r="CN1209"/>
      <c r="CO1209"/>
      <c r="DF1209"/>
      <c r="DG1209"/>
      <c r="DH1209"/>
      <c r="DI1209"/>
      <c r="DJ1209"/>
      <c r="DK1209"/>
      <c r="DL1209"/>
    </row>
    <row r="1210" spans="10:116" ht="15" x14ac:dyDescent="0.25">
      <c r="J1210" s="174"/>
      <c r="K1210" s="174"/>
      <c r="L1210" s="174"/>
      <c r="M1210" s="174"/>
      <c r="O1210" s="174"/>
      <c r="P1210" s="174"/>
      <c r="Q1210" s="174"/>
      <c r="S1210" s="174"/>
      <c r="T1210" s="174"/>
      <c r="U1210" s="174"/>
      <c r="W1210" s="174"/>
      <c r="X1210" s="174"/>
      <c r="Y1210" s="174"/>
      <c r="Z1210" s="174"/>
      <c r="AA1210" s="174"/>
      <c r="AB1210" s="174"/>
      <c r="AC1210" s="174"/>
      <c r="AD1210" s="174"/>
      <c r="AE1210" s="174"/>
      <c r="AF1210" s="174"/>
      <c r="AG1210" s="174"/>
      <c r="AI1210" s="174"/>
      <c r="AJ1210"/>
      <c r="AK1210"/>
      <c r="AL1210"/>
      <c r="AM1210"/>
      <c r="AN1210"/>
      <c r="AO1210"/>
      <c r="AQ1210" s="174"/>
      <c r="AR1210" s="174"/>
      <c r="AS1210" s="174"/>
      <c r="AU1210" s="174"/>
      <c r="AV1210" s="174"/>
      <c r="AW1210" s="174"/>
      <c r="AY1210" s="174"/>
      <c r="AZ1210" s="174"/>
      <c r="BA1210" s="174"/>
      <c r="BB1210" s="174"/>
      <c r="BC1210" s="174"/>
      <c r="BD1210" s="174"/>
      <c r="BE1210" s="174"/>
      <c r="BF1210" s="174"/>
      <c r="BG1210" s="174"/>
      <c r="BI1210" s="174"/>
      <c r="BJ1210" s="174"/>
      <c r="BK1210" s="174"/>
      <c r="BL1210" s="174"/>
      <c r="BO1210" s="174"/>
      <c r="BP1210" s="174"/>
      <c r="BQ1210" s="174"/>
      <c r="CI1210"/>
      <c r="CJ1210"/>
      <c r="CK1210"/>
      <c r="CL1210"/>
      <c r="CM1210"/>
      <c r="CN1210"/>
      <c r="CO1210"/>
      <c r="DF1210"/>
      <c r="DG1210"/>
      <c r="DH1210"/>
      <c r="DI1210"/>
      <c r="DJ1210"/>
      <c r="DK1210"/>
      <c r="DL1210"/>
    </row>
    <row r="1211" spans="10:116" ht="15" x14ac:dyDescent="0.25">
      <c r="J1211" s="174"/>
      <c r="K1211" s="174"/>
      <c r="L1211" s="174"/>
      <c r="M1211" s="174"/>
      <c r="O1211" s="174"/>
      <c r="P1211" s="174"/>
      <c r="Q1211" s="174"/>
      <c r="S1211" s="174"/>
      <c r="T1211" s="174"/>
      <c r="U1211" s="174"/>
      <c r="W1211" s="174"/>
      <c r="X1211" s="174"/>
      <c r="Y1211" s="174"/>
      <c r="Z1211" s="174"/>
      <c r="AA1211" s="174"/>
      <c r="AB1211" s="174"/>
      <c r="AC1211" s="174"/>
      <c r="AD1211" s="174"/>
      <c r="AE1211" s="174"/>
      <c r="AF1211" s="174"/>
      <c r="AG1211" s="174"/>
      <c r="AI1211" s="174"/>
      <c r="AJ1211"/>
      <c r="AK1211"/>
      <c r="AL1211"/>
      <c r="AM1211"/>
      <c r="AN1211"/>
      <c r="AO1211"/>
      <c r="AQ1211" s="174"/>
      <c r="AR1211" s="174"/>
      <c r="AS1211" s="174"/>
      <c r="AU1211" s="174"/>
      <c r="AV1211" s="174"/>
      <c r="AW1211" s="174"/>
      <c r="AY1211" s="174"/>
      <c r="AZ1211" s="174"/>
      <c r="BA1211" s="174"/>
      <c r="BB1211" s="174"/>
      <c r="BC1211" s="174"/>
      <c r="BD1211" s="174"/>
      <c r="BE1211" s="174"/>
      <c r="BF1211" s="174"/>
      <c r="BG1211" s="174"/>
      <c r="BI1211" s="174"/>
      <c r="BJ1211" s="174"/>
      <c r="BK1211" s="174"/>
      <c r="BL1211" s="174"/>
      <c r="BO1211" s="174"/>
      <c r="BP1211" s="174"/>
      <c r="BQ1211" s="174"/>
      <c r="CI1211"/>
      <c r="CJ1211"/>
      <c r="CK1211"/>
      <c r="CL1211"/>
      <c r="CM1211"/>
      <c r="CN1211"/>
      <c r="CO1211"/>
      <c r="DF1211"/>
      <c r="DG1211"/>
      <c r="DH1211"/>
      <c r="DI1211"/>
      <c r="DJ1211"/>
      <c r="DK1211"/>
      <c r="DL1211"/>
    </row>
    <row r="1212" spans="10:116" ht="15" x14ac:dyDescent="0.25">
      <c r="J1212" s="174"/>
      <c r="K1212" s="174"/>
      <c r="L1212" s="174"/>
      <c r="M1212" s="174"/>
      <c r="O1212" s="174"/>
      <c r="P1212" s="174"/>
      <c r="Q1212" s="174"/>
      <c r="S1212" s="174"/>
      <c r="T1212" s="174"/>
      <c r="U1212" s="174"/>
      <c r="W1212" s="174"/>
      <c r="X1212" s="174"/>
      <c r="Y1212" s="174"/>
      <c r="Z1212" s="174"/>
      <c r="AA1212" s="174"/>
      <c r="AB1212" s="174"/>
      <c r="AC1212" s="174"/>
      <c r="AD1212" s="174"/>
      <c r="AE1212" s="174"/>
      <c r="AF1212" s="174"/>
      <c r="AG1212" s="174"/>
      <c r="AI1212" s="174"/>
      <c r="AJ1212"/>
      <c r="AK1212"/>
      <c r="AL1212"/>
      <c r="AM1212"/>
      <c r="AN1212"/>
      <c r="AO1212"/>
      <c r="AQ1212" s="174"/>
      <c r="AR1212" s="174"/>
      <c r="AS1212" s="174"/>
      <c r="AU1212" s="174"/>
      <c r="AV1212" s="174"/>
      <c r="AW1212" s="174"/>
      <c r="AY1212" s="174"/>
      <c r="AZ1212" s="174"/>
      <c r="BA1212" s="174"/>
      <c r="BB1212" s="174"/>
      <c r="BC1212" s="174"/>
      <c r="BD1212" s="174"/>
      <c r="BE1212" s="174"/>
      <c r="BF1212" s="174"/>
      <c r="BG1212" s="174"/>
      <c r="BI1212" s="174"/>
      <c r="BJ1212" s="174"/>
      <c r="BK1212" s="174"/>
      <c r="BL1212" s="174"/>
      <c r="BO1212" s="174"/>
      <c r="BP1212" s="174"/>
      <c r="BQ1212" s="174"/>
      <c r="CI1212"/>
      <c r="CJ1212"/>
      <c r="CK1212"/>
      <c r="CL1212"/>
      <c r="CM1212"/>
      <c r="CN1212"/>
      <c r="CO1212"/>
      <c r="DF1212"/>
      <c r="DG1212"/>
      <c r="DH1212"/>
      <c r="DI1212"/>
      <c r="DJ1212"/>
      <c r="DK1212"/>
      <c r="DL1212"/>
    </row>
    <row r="1213" spans="10:116" ht="15" x14ac:dyDescent="0.25">
      <c r="J1213" s="174"/>
      <c r="K1213" s="174"/>
      <c r="L1213" s="174"/>
      <c r="M1213" s="174"/>
      <c r="O1213" s="174"/>
      <c r="P1213" s="174"/>
      <c r="Q1213" s="174"/>
      <c r="S1213" s="174"/>
      <c r="T1213" s="174"/>
      <c r="U1213" s="174"/>
      <c r="W1213" s="174"/>
      <c r="X1213" s="174"/>
      <c r="Y1213" s="174"/>
      <c r="Z1213" s="174"/>
      <c r="AA1213" s="174"/>
      <c r="AB1213" s="174"/>
      <c r="AC1213" s="174"/>
      <c r="AD1213" s="174"/>
      <c r="AE1213" s="174"/>
      <c r="AF1213" s="174"/>
      <c r="AG1213" s="174"/>
      <c r="AI1213" s="174"/>
      <c r="AJ1213"/>
      <c r="AK1213"/>
      <c r="AL1213"/>
      <c r="AM1213"/>
      <c r="AN1213"/>
      <c r="AO1213"/>
      <c r="AQ1213" s="174"/>
      <c r="AR1213" s="174"/>
      <c r="AS1213" s="174"/>
      <c r="AU1213" s="174"/>
      <c r="AV1213" s="174"/>
      <c r="AW1213" s="174"/>
      <c r="AY1213" s="174"/>
      <c r="AZ1213" s="174"/>
      <c r="BA1213" s="174"/>
      <c r="BB1213" s="174"/>
      <c r="BC1213" s="174"/>
      <c r="BD1213" s="174"/>
      <c r="BE1213" s="174"/>
      <c r="BF1213" s="174"/>
      <c r="BG1213" s="174"/>
      <c r="BI1213" s="174"/>
      <c r="BJ1213" s="174"/>
      <c r="BK1213" s="174"/>
      <c r="BL1213" s="174"/>
      <c r="BO1213" s="174"/>
      <c r="BP1213" s="174"/>
      <c r="BQ1213" s="174"/>
      <c r="CI1213"/>
      <c r="CJ1213"/>
      <c r="CK1213"/>
      <c r="CL1213"/>
      <c r="CM1213"/>
      <c r="CN1213"/>
      <c r="CO1213"/>
      <c r="DF1213"/>
      <c r="DG1213"/>
      <c r="DH1213"/>
      <c r="DI1213"/>
      <c r="DJ1213"/>
      <c r="DK1213"/>
      <c r="DL1213"/>
    </row>
    <row r="1214" spans="10:116" ht="15" x14ac:dyDescent="0.25">
      <c r="J1214" s="174"/>
      <c r="K1214" s="174"/>
      <c r="L1214" s="174"/>
      <c r="M1214" s="174"/>
      <c r="O1214" s="174"/>
      <c r="P1214" s="174"/>
      <c r="Q1214" s="174"/>
      <c r="S1214" s="174"/>
      <c r="T1214" s="174"/>
      <c r="U1214" s="174"/>
      <c r="W1214" s="174"/>
      <c r="X1214" s="174"/>
      <c r="Y1214" s="174"/>
      <c r="Z1214" s="174"/>
      <c r="AA1214" s="174"/>
      <c r="AB1214" s="174"/>
      <c r="AC1214" s="174"/>
      <c r="AD1214" s="174"/>
      <c r="AE1214" s="174"/>
      <c r="AF1214" s="174"/>
      <c r="AG1214" s="174"/>
      <c r="AI1214" s="174"/>
      <c r="AJ1214"/>
      <c r="AK1214"/>
      <c r="AL1214"/>
      <c r="AM1214"/>
      <c r="AN1214"/>
      <c r="AO1214"/>
      <c r="AQ1214" s="174"/>
      <c r="AR1214" s="174"/>
      <c r="AS1214" s="174"/>
      <c r="AU1214" s="174"/>
      <c r="AV1214" s="174"/>
      <c r="AW1214" s="174"/>
      <c r="AY1214" s="174"/>
      <c r="AZ1214" s="174"/>
      <c r="BA1214" s="174"/>
      <c r="BB1214" s="174"/>
      <c r="BC1214" s="174"/>
      <c r="BD1214" s="174"/>
      <c r="BE1214" s="174"/>
      <c r="BF1214" s="174"/>
      <c r="BG1214" s="174"/>
      <c r="BI1214" s="174"/>
      <c r="BJ1214" s="174"/>
      <c r="BK1214" s="174"/>
      <c r="BL1214" s="174"/>
      <c r="BO1214" s="174"/>
      <c r="BP1214" s="174"/>
      <c r="BQ1214" s="174"/>
      <c r="CI1214"/>
      <c r="CJ1214"/>
      <c r="CK1214"/>
      <c r="CL1214"/>
      <c r="CM1214"/>
      <c r="CN1214"/>
      <c r="CO1214"/>
      <c r="DF1214"/>
      <c r="DG1214"/>
      <c r="DH1214"/>
      <c r="DI1214"/>
      <c r="DJ1214"/>
      <c r="DK1214"/>
      <c r="DL1214"/>
    </row>
    <row r="1215" spans="10:116" ht="15" x14ac:dyDescent="0.25">
      <c r="J1215" s="174"/>
      <c r="K1215" s="174"/>
      <c r="L1215" s="174"/>
      <c r="M1215" s="174"/>
      <c r="O1215" s="174"/>
      <c r="P1215" s="174"/>
      <c r="Q1215" s="174"/>
      <c r="S1215" s="174"/>
      <c r="T1215" s="174"/>
      <c r="U1215" s="174"/>
      <c r="W1215" s="174"/>
      <c r="X1215" s="174"/>
      <c r="Y1215" s="174"/>
      <c r="Z1215" s="174"/>
      <c r="AA1215" s="174"/>
      <c r="AB1215" s="174"/>
      <c r="AC1215" s="174"/>
      <c r="AD1215" s="174"/>
      <c r="AE1215" s="174"/>
      <c r="AF1215" s="174"/>
      <c r="AG1215" s="174"/>
      <c r="AI1215" s="174"/>
      <c r="AJ1215"/>
      <c r="AK1215"/>
      <c r="AL1215"/>
      <c r="AM1215"/>
      <c r="AN1215"/>
      <c r="AO1215"/>
      <c r="AQ1215" s="174"/>
      <c r="AR1215" s="174"/>
      <c r="AS1215" s="174"/>
      <c r="AU1215" s="174"/>
      <c r="AV1215" s="174"/>
      <c r="AW1215" s="174"/>
      <c r="AY1215" s="174"/>
      <c r="AZ1215" s="174"/>
      <c r="BA1215" s="174"/>
      <c r="BB1215" s="174"/>
      <c r="BC1215" s="174"/>
      <c r="BD1215" s="174"/>
      <c r="BE1215" s="174"/>
      <c r="BF1215" s="174"/>
      <c r="BG1215" s="174"/>
      <c r="BI1215" s="174"/>
      <c r="BJ1215" s="174"/>
      <c r="BK1215" s="174"/>
      <c r="BL1215" s="174"/>
      <c r="BO1215" s="174"/>
      <c r="BP1215" s="174"/>
      <c r="BQ1215" s="174"/>
      <c r="CI1215"/>
      <c r="CJ1215"/>
      <c r="CK1215"/>
      <c r="CL1215"/>
      <c r="CM1215"/>
      <c r="CN1215"/>
      <c r="CO1215"/>
      <c r="DF1215"/>
      <c r="DG1215"/>
      <c r="DH1215"/>
      <c r="DI1215"/>
      <c r="DJ1215"/>
      <c r="DK1215"/>
      <c r="DL1215"/>
    </row>
    <row r="1216" spans="10:116" ht="15" x14ac:dyDescent="0.25">
      <c r="J1216" s="174"/>
      <c r="K1216" s="174"/>
      <c r="L1216" s="174"/>
      <c r="M1216" s="174"/>
      <c r="O1216" s="174"/>
      <c r="P1216" s="174"/>
      <c r="Q1216" s="174"/>
      <c r="S1216" s="174"/>
      <c r="T1216" s="174"/>
      <c r="U1216" s="174"/>
      <c r="W1216" s="174"/>
      <c r="X1216" s="174"/>
      <c r="Y1216" s="174"/>
      <c r="Z1216" s="174"/>
      <c r="AA1216" s="174"/>
      <c r="AB1216" s="174"/>
      <c r="AC1216" s="174"/>
      <c r="AD1216" s="174"/>
      <c r="AE1216" s="174"/>
      <c r="AF1216" s="174"/>
      <c r="AG1216" s="174"/>
      <c r="AI1216" s="174"/>
      <c r="AJ1216"/>
      <c r="AK1216"/>
      <c r="AL1216"/>
      <c r="AM1216"/>
      <c r="AN1216"/>
      <c r="AO1216"/>
      <c r="AQ1216" s="174"/>
      <c r="AR1216" s="174"/>
      <c r="AS1216" s="174"/>
      <c r="AU1216" s="174"/>
      <c r="AV1216" s="174"/>
      <c r="AW1216" s="174"/>
      <c r="AY1216" s="174"/>
      <c r="AZ1216" s="174"/>
      <c r="BA1216" s="174"/>
      <c r="BB1216" s="174"/>
      <c r="BC1216" s="174"/>
      <c r="BD1216" s="174"/>
      <c r="BE1216" s="174"/>
      <c r="BF1216" s="174"/>
      <c r="BG1216" s="174"/>
      <c r="BI1216" s="174"/>
      <c r="BJ1216" s="174"/>
      <c r="BK1216" s="174"/>
      <c r="BL1216" s="174"/>
      <c r="BO1216" s="174"/>
      <c r="BP1216" s="174"/>
      <c r="BQ1216" s="174"/>
      <c r="CI1216"/>
      <c r="CJ1216"/>
      <c r="CK1216"/>
      <c r="CL1216"/>
      <c r="CM1216"/>
      <c r="CN1216"/>
      <c r="CO1216"/>
      <c r="DF1216"/>
      <c r="DG1216"/>
      <c r="DH1216"/>
      <c r="DI1216"/>
      <c r="DJ1216"/>
      <c r="DK1216"/>
      <c r="DL1216"/>
    </row>
    <row r="1217" spans="10:116" ht="15" x14ac:dyDescent="0.25">
      <c r="J1217" s="174"/>
      <c r="K1217" s="174"/>
      <c r="L1217" s="174"/>
      <c r="M1217" s="174"/>
      <c r="O1217" s="174"/>
      <c r="P1217" s="174"/>
      <c r="Q1217" s="174"/>
      <c r="S1217" s="174"/>
      <c r="T1217" s="174"/>
      <c r="U1217" s="174"/>
      <c r="W1217" s="174"/>
      <c r="X1217" s="174"/>
      <c r="Y1217" s="174"/>
      <c r="Z1217" s="174"/>
      <c r="AA1217" s="174"/>
      <c r="AB1217" s="174"/>
      <c r="AC1217" s="174"/>
      <c r="AD1217" s="174"/>
      <c r="AE1217" s="174"/>
      <c r="AF1217" s="174"/>
      <c r="AG1217" s="174"/>
      <c r="AI1217" s="174"/>
      <c r="AJ1217"/>
      <c r="AK1217"/>
      <c r="AL1217"/>
      <c r="AM1217"/>
      <c r="AN1217"/>
      <c r="AO1217"/>
      <c r="AQ1217" s="174"/>
      <c r="AR1217" s="174"/>
      <c r="AS1217" s="174"/>
      <c r="AU1217" s="174"/>
      <c r="AV1217" s="174"/>
      <c r="AW1217" s="174"/>
      <c r="AY1217" s="174"/>
      <c r="AZ1217" s="174"/>
      <c r="BA1217" s="174"/>
      <c r="BB1217" s="174"/>
      <c r="BC1217" s="174"/>
      <c r="BD1217" s="174"/>
      <c r="BE1217" s="174"/>
      <c r="BF1217" s="174"/>
      <c r="BG1217" s="174"/>
      <c r="BI1217" s="174"/>
      <c r="BJ1217" s="174"/>
      <c r="BK1217" s="174"/>
      <c r="BL1217" s="174"/>
      <c r="BO1217" s="174"/>
      <c r="BP1217" s="174"/>
      <c r="BQ1217" s="174"/>
      <c r="CI1217"/>
      <c r="CJ1217"/>
      <c r="CK1217"/>
      <c r="CL1217"/>
      <c r="CM1217"/>
      <c r="CN1217"/>
      <c r="CO1217"/>
      <c r="DF1217"/>
      <c r="DG1217"/>
      <c r="DH1217"/>
      <c r="DI1217"/>
      <c r="DJ1217"/>
      <c r="DK1217"/>
      <c r="DL1217"/>
    </row>
    <row r="1218" spans="10:116" ht="15" x14ac:dyDescent="0.25">
      <c r="J1218" s="174"/>
      <c r="K1218" s="174"/>
      <c r="L1218" s="174"/>
      <c r="M1218" s="174"/>
      <c r="O1218" s="174"/>
      <c r="P1218" s="174"/>
      <c r="Q1218" s="174"/>
      <c r="S1218" s="174"/>
      <c r="T1218" s="174"/>
      <c r="U1218" s="174"/>
      <c r="W1218" s="174"/>
      <c r="X1218" s="174"/>
      <c r="Y1218" s="174"/>
      <c r="Z1218" s="174"/>
      <c r="AA1218" s="174"/>
      <c r="AB1218" s="174"/>
      <c r="AC1218" s="174"/>
      <c r="AD1218" s="174"/>
      <c r="AE1218" s="174"/>
      <c r="AF1218" s="174"/>
      <c r="AG1218" s="174"/>
      <c r="AI1218" s="174"/>
      <c r="AJ1218"/>
      <c r="AK1218"/>
      <c r="AL1218"/>
      <c r="AM1218"/>
      <c r="AN1218"/>
      <c r="AO1218"/>
      <c r="AQ1218" s="174"/>
      <c r="AR1218" s="174"/>
      <c r="AS1218" s="174"/>
      <c r="AU1218" s="174"/>
      <c r="AV1218" s="174"/>
      <c r="AW1218" s="174"/>
      <c r="AY1218" s="174"/>
      <c r="AZ1218" s="174"/>
      <c r="BA1218" s="174"/>
      <c r="BB1218" s="174"/>
      <c r="BC1218" s="174"/>
      <c r="BD1218" s="174"/>
      <c r="BE1218" s="174"/>
      <c r="BF1218" s="174"/>
      <c r="BG1218" s="174"/>
      <c r="BI1218" s="174"/>
      <c r="BJ1218" s="174"/>
      <c r="BK1218" s="174"/>
      <c r="BL1218" s="174"/>
      <c r="BO1218" s="174"/>
      <c r="BP1218" s="174"/>
      <c r="BQ1218" s="174"/>
      <c r="CI1218"/>
      <c r="CJ1218"/>
      <c r="CK1218"/>
      <c r="CL1218"/>
      <c r="CM1218"/>
      <c r="CN1218"/>
      <c r="CO1218"/>
      <c r="DF1218"/>
      <c r="DG1218"/>
      <c r="DH1218"/>
      <c r="DI1218"/>
      <c r="DJ1218"/>
      <c r="DK1218"/>
      <c r="DL1218"/>
    </row>
    <row r="1219" spans="10:116" ht="15" x14ac:dyDescent="0.25">
      <c r="J1219" s="174"/>
      <c r="K1219" s="174"/>
      <c r="L1219" s="174"/>
      <c r="M1219" s="174"/>
      <c r="O1219" s="174"/>
      <c r="P1219" s="174"/>
      <c r="Q1219" s="174"/>
      <c r="S1219" s="174"/>
      <c r="T1219" s="174"/>
      <c r="U1219" s="174"/>
      <c r="W1219" s="174"/>
      <c r="X1219" s="174"/>
      <c r="Y1219" s="174"/>
      <c r="Z1219" s="174"/>
      <c r="AA1219" s="174"/>
      <c r="AB1219" s="174"/>
      <c r="AC1219" s="174"/>
      <c r="AD1219" s="174"/>
      <c r="AE1219" s="174"/>
      <c r="AF1219" s="174"/>
      <c r="AG1219" s="174"/>
      <c r="AI1219" s="174"/>
      <c r="AJ1219"/>
      <c r="AK1219"/>
      <c r="AL1219"/>
      <c r="AM1219"/>
      <c r="AN1219"/>
      <c r="AO1219"/>
      <c r="AQ1219" s="174"/>
      <c r="AR1219" s="174"/>
      <c r="AS1219" s="174"/>
      <c r="AU1219" s="174"/>
      <c r="AV1219" s="174"/>
      <c r="AW1219" s="174"/>
      <c r="AY1219" s="174"/>
      <c r="AZ1219" s="174"/>
      <c r="BA1219" s="174"/>
      <c r="BB1219" s="174"/>
      <c r="BC1219" s="174"/>
      <c r="BD1219" s="174"/>
      <c r="BE1219" s="174"/>
      <c r="BF1219" s="174"/>
      <c r="BG1219" s="174"/>
      <c r="BI1219" s="174"/>
      <c r="BJ1219" s="174"/>
      <c r="BK1219" s="174"/>
      <c r="BL1219" s="174"/>
      <c r="BO1219" s="174"/>
      <c r="BP1219" s="174"/>
      <c r="BQ1219" s="174"/>
      <c r="CI1219"/>
      <c r="CJ1219"/>
      <c r="CK1219"/>
      <c r="CL1219"/>
      <c r="CM1219"/>
      <c r="CN1219"/>
      <c r="CO1219"/>
      <c r="DF1219"/>
      <c r="DG1219"/>
      <c r="DH1219"/>
      <c r="DI1219"/>
      <c r="DJ1219"/>
      <c r="DK1219"/>
      <c r="DL1219"/>
    </row>
    <row r="1220" spans="10:116" ht="15" x14ac:dyDescent="0.25">
      <c r="J1220" s="174"/>
      <c r="K1220" s="174"/>
      <c r="L1220" s="174"/>
      <c r="M1220" s="174"/>
      <c r="O1220" s="174"/>
      <c r="P1220" s="174"/>
      <c r="Q1220" s="174"/>
      <c r="S1220" s="174"/>
      <c r="T1220" s="174"/>
      <c r="U1220" s="174"/>
      <c r="W1220" s="174"/>
      <c r="X1220" s="174"/>
      <c r="Y1220" s="174"/>
      <c r="Z1220" s="174"/>
      <c r="AA1220" s="174"/>
      <c r="AB1220" s="174"/>
      <c r="AC1220" s="174"/>
      <c r="AD1220" s="174"/>
      <c r="AE1220" s="174"/>
      <c r="AF1220" s="174"/>
      <c r="AG1220" s="174"/>
      <c r="AI1220" s="174"/>
      <c r="AJ1220"/>
      <c r="AK1220"/>
      <c r="AL1220"/>
      <c r="AM1220"/>
      <c r="AN1220"/>
      <c r="AO1220"/>
      <c r="AQ1220" s="174"/>
      <c r="AR1220" s="174"/>
      <c r="AS1220" s="174"/>
      <c r="AU1220" s="174"/>
      <c r="AV1220" s="174"/>
      <c r="AW1220" s="174"/>
      <c r="AY1220" s="174"/>
      <c r="AZ1220" s="174"/>
      <c r="BA1220" s="174"/>
      <c r="BB1220" s="174"/>
      <c r="BC1220" s="174"/>
      <c r="BD1220" s="174"/>
      <c r="BE1220" s="174"/>
      <c r="BF1220" s="174"/>
      <c r="BG1220" s="174"/>
      <c r="BI1220" s="174"/>
      <c r="BJ1220" s="174"/>
      <c r="BK1220" s="174"/>
      <c r="BL1220" s="174"/>
      <c r="BO1220" s="174"/>
      <c r="BP1220" s="174"/>
      <c r="BQ1220" s="174"/>
      <c r="CI1220"/>
      <c r="CJ1220"/>
      <c r="CK1220"/>
      <c r="CL1220"/>
      <c r="CM1220"/>
      <c r="CN1220"/>
      <c r="CO1220"/>
      <c r="DF1220"/>
      <c r="DG1220"/>
      <c r="DH1220"/>
      <c r="DI1220"/>
      <c r="DJ1220"/>
      <c r="DK1220"/>
      <c r="DL1220"/>
    </row>
    <row r="1221" spans="10:116" ht="15" x14ac:dyDescent="0.25">
      <c r="J1221" s="174"/>
      <c r="K1221" s="174"/>
      <c r="L1221" s="174"/>
      <c r="M1221" s="174"/>
      <c r="O1221" s="174"/>
      <c r="P1221" s="174"/>
      <c r="Q1221" s="174"/>
      <c r="S1221" s="174"/>
      <c r="T1221" s="174"/>
      <c r="U1221" s="174"/>
      <c r="W1221" s="174"/>
      <c r="X1221" s="174"/>
      <c r="Y1221" s="174"/>
      <c r="Z1221" s="174"/>
      <c r="AA1221" s="174"/>
      <c r="AB1221" s="174"/>
      <c r="AC1221" s="174"/>
      <c r="AD1221" s="174"/>
      <c r="AE1221" s="174"/>
      <c r="AF1221" s="174"/>
      <c r="AG1221" s="174"/>
      <c r="AI1221" s="174"/>
      <c r="AJ1221"/>
      <c r="AK1221"/>
      <c r="AL1221"/>
      <c r="AM1221"/>
      <c r="AN1221"/>
      <c r="AO1221"/>
      <c r="AQ1221" s="174"/>
      <c r="AR1221" s="174"/>
      <c r="AS1221" s="174"/>
      <c r="AU1221" s="174"/>
      <c r="AV1221" s="174"/>
      <c r="AW1221" s="174"/>
      <c r="AY1221" s="174"/>
      <c r="AZ1221" s="174"/>
      <c r="BA1221" s="174"/>
      <c r="BB1221" s="174"/>
      <c r="BC1221" s="174"/>
      <c r="BD1221" s="174"/>
      <c r="BE1221" s="174"/>
      <c r="BF1221" s="174"/>
      <c r="BG1221" s="174"/>
      <c r="BI1221" s="174"/>
      <c r="BJ1221" s="174"/>
      <c r="BK1221" s="174"/>
      <c r="BL1221" s="174"/>
      <c r="BO1221" s="174"/>
      <c r="BP1221" s="174"/>
      <c r="BQ1221" s="174"/>
      <c r="CI1221"/>
      <c r="CJ1221"/>
      <c r="CK1221"/>
      <c r="CL1221"/>
      <c r="CM1221"/>
      <c r="CN1221"/>
      <c r="CO1221"/>
      <c r="DF1221"/>
      <c r="DG1221"/>
      <c r="DH1221"/>
      <c r="DI1221"/>
      <c r="DJ1221"/>
      <c r="DK1221"/>
      <c r="DL1221"/>
    </row>
    <row r="1222" spans="10:116" ht="15" x14ac:dyDescent="0.25">
      <c r="J1222" s="174"/>
      <c r="K1222" s="174"/>
      <c r="L1222" s="174"/>
      <c r="M1222" s="174"/>
      <c r="O1222" s="174"/>
      <c r="P1222" s="174"/>
      <c r="Q1222" s="174"/>
      <c r="S1222" s="174"/>
      <c r="T1222" s="174"/>
      <c r="U1222" s="174"/>
      <c r="W1222" s="174"/>
      <c r="X1222" s="174"/>
      <c r="Y1222" s="174"/>
      <c r="Z1222" s="174"/>
      <c r="AA1222" s="174"/>
      <c r="AB1222" s="174"/>
      <c r="AC1222" s="174"/>
      <c r="AD1222" s="174"/>
      <c r="AE1222" s="174"/>
      <c r="AF1222" s="174"/>
      <c r="AG1222" s="174"/>
      <c r="AI1222" s="174"/>
      <c r="AJ1222"/>
      <c r="AK1222"/>
      <c r="AL1222"/>
      <c r="AM1222"/>
      <c r="AN1222"/>
      <c r="AO1222"/>
      <c r="AQ1222" s="174"/>
      <c r="AR1222" s="174"/>
      <c r="AS1222" s="174"/>
      <c r="AU1222" s="174"/>
      <c r="AV1222" s="174"/>
      <c r="AW1222" s="174"/>
      <c r="AY1222" s="174"/>
      <c r="AZ1222" s="174"/>
      <c r="BA1222" s="174"/>
      <c r="BB1222" s="174"/>
      <c r="BC1222" s="174"/>
      <c r="BD1222" s="174"/>
      <c r="BE1222" s="174"/>
      <c r="BF1222" s="174"/>
      <c r="BG1222" s="174"/>
      <c r="BI1222" s="174"/>
      <c r="BJ1222" s="174"/>
      <c r="BK1222" s="174"/>
      <c r="BL1222" s="174"/>
      <c r="BO1222" s="174"/>
      <c r="BP1222" s="174"/>
      <c r="BQ1222" s="174"/>
      <c r="CI1222"/>
      <c r="CJ1222"/>
      <c r="CK1222"/>
      <c r="CL1222"/>
      <c r="CM1222"/>
      <c r="CN1222"/>
      <c r="CO1222"/>
      <c r="DF1222"/>
      <c r="DG1222"/>
      <c r="DH1222"/>
      <c r="DI1222"/>
      <c r="DJ1222"/>
      <c r="DK1222"/>
      <c r="DL1222"/>
    </row>
    <row r="1223" spans="10:116" ht="15" x14ac:dyDescent="0.25">
      <c r="J1223" s="174"/>
      <c r="K1223" s="174"/>
      <c r="L1223" s="174"/>
      <c r="M1223" s="174"/>
      <c r="O1223" s="174"/>
      <c r="P1223" s="174"/>
      <c r="Q1223" s="174"/>
      <c r="S1223" s="174"/>
      <c r="T1223" s="174"/>
      <c r="U1223" s="174"/>
      <c r="W1223" s="174"/>
      <c r="X1223" s="174"/>
      <c r="Y1223" s="174"/>
      <c r="Z1223" s="174"/>
      <c r="AA1223" s="174"/>
      <c r="AB1223" s="174"/>
      <c r="AC1223" s="174"/>
      <c r="AD1223" s="174"/>
      <c r="AE1223" s="174"/>
      <c r="AF1223" s="174"/>
      <c r="AG1223" s="174"/>
      <c r="AI1223" s="174"/>
      <c r="AJ1223"/>
      <c r="AK1223"/>
      <c r="AL1223"/>
      <c r="AM1223"/>
      <c r="AN1223"/>
      <c r="AO1223"/>
      <c r="AQ1223" s="174"/>
      <c r="AR1223" s="174"/>
      <c r="AS1223" s="174"/>
      <c r="AU1223" s="174"/>
      <c r="AV1223" s="174"/>
      <c r="AW1223" s="174"/>
      <c r="AY1223" s="174"/>
      <c r="AZ1223" s="174"/>
      <c r="BA1223" s="174"/>
      <c r="BB1223" s="174"/>
      <c r="BC1223" s="174"/>
      <c r="BD1223" s="174"/>
      <c r="BE1223" s="174"/>
      <c r="BF1223" s="174"/>
      <c r="BG1223" s="174"/>
      <c r="BI1223" s="174"/>
      <c r="BJ1223" s="174"/>
      <c r="BK1223" s="174"/>
      <c r="BL1223" s="174"/>
      <c r="BO1223" s="174"/>
      <c r="BP1223" s="174"/>
      <c r="BQ1223" s="174"/>
      <c r="CI1223"/>
      <c r="CJ1223"/>
      <c r="CK1223"/>
      <c r="CL1223"/>
      <c r="CM1223"/>
      <c r="CN1223"/>
      <c r="CO1223"/>
      <c r="DF1223"/>
      <c r="DG1223"/>
      <c r="DH1223"/>
      <c r="DI1223"/>
      <c r="DJ1223"/>
      <c r="DK1223"/>
      <c r="DL1223"/>
    </row>
    <row r="1224" spans="10:116" ht="15" x14ac:dyDescent="0.25">
      <c r="J1224" s="174"/>
      <c r="K1224" s="174"/>
      <c r="L1224" s="174"/>
      <c r="M1224" s="174"/>
      <c r="O1224" s="174"/>
      <c r="P1224" s="174"/>
      <c r="Q1224" s="174"/>
      <c r="S1224" s="174"/>
      <c r="T1224" s="174"/>
      <c r="U1224" s="174"/>
      <c r="W1224" s="174"/>
      <c r="X1224" s="174"/>
      <c r="Y1224" s="174"/>
      <c r="Z1224" s="174"/>
      <c r="AA1224" s="174"/>
      <c r="AB1224" s="174"/>
      <c r="AC1224" s="174"/>
      <c r="AD1224" s="174"/>
      <c r="AE1224" s="174"/>
      <c r="AF1224" s="174"/>
      <c r="AG1224" s="174"/>
      <c r="AI1224" s="174"/>
      <c r="AJ1224"/>
      <c r="AK1224"/>
      <c r="AL1224"/>
      <c r="AM1224"/>
      <c r="AN1224"/>
      <c r="AO1224"/>
      <c r="AQ1224" s="174"/>
      <c r="AR1224" s="174"/>
      <c r="AS1224" s="174"/>
      <c r="AU1224" s="174"/>
      <c r="AV1224" s="174"/>
      <c r="AW1224" s="174"/>
      <c r="AY1224" s="174"/>
      <c r="AZ1224" s="174"/>
      <c r="BA1224" s="174"/>
      <c r="BB1224" s="174"/>
      <c r="BC1224" s="174"/>
      <c r="BD1224" s="174"/>
      <c r="BE1224" s="174"/>
      <c r="BF1224" s="174"/>
      <c r="BG1224" s="174"/>
      <c r="BI1224" s="174"/>
      <c r="BJ1224" s="174"/>
      <c r="BK1224" s="174"/>
      <c r="BL1224" s="174"/>
      <c r="BO1224" s="174"/>
      <c r="BP1224" s="174"/>
      <c r="BQ1224" s="174"/>
      <c r="CI1224"/>
      <c r="CJ1224"/>
      <c r="CK1224"/>
      <c r="CL1224"/>
      <c r="CM1224"/>
      <c r="CN1224"/>
      <c r="CO1224"/>
      <c r="DF1224"/>
      <c r="DG1224"/>
      <c r="DH1224"/>
      <c r="DI1224"/>
      <c r="DJ1224"/>
      <c r="DK1224"/>
      <c r="DL1224"/>
    </row>
    <row r="1225" spans="10:116" ht="15" x14ac:dyDescent="0.25">
      <c r="J1225" s="174"/>
      <c r="K1225" s="174"/>
      <c r="L1225" s="174"/>
      <c r="M1225" s="174"/>
      <c r="O1225" s="174"/>
      <c r="P1225" s="174"/>
      <c r="Q1225" s="174"/>
      <c r="S1225" s="174"/>
      <c r="T1225" s="174"/>
      <c r="U1225" s="174"/>
      <c r="W1225" s="174"/>
      <c r="X1225" s="174"/>
      <c r="Y1225" s="174"/>
      <c r="Z1225" s="174"/>
      <c r="AA1225" s="174"/>
      <c r="AB1225" s="174"/>
      <c r="AC1225" s="174"/>
      <c r="AD1225" s="174"/>
      <c r="AE1225" s="174"/>
      <c r="AF1225" s="174"/>
      <c r="AG1225" s="174"/>
      <c r="AI1225" s="174"/>
      <c r="AJ1225"/>
      <c r="AK1225"/>
      <c r="AL1225"/>
      <c r="AM1225"/>
      <c r="AN1225"/>
      <c r="AO1225"/>
      <c r="AQ1225" s="174"/>
      <c r="AR1225" s="174"/>
      <c r="AS1225" s="174"/>
      <c r="AU1225" s="174"/>
      <c r="AV1225" s="174"/>
      <c r="AW1225" s="174"/>
      <c r="AY1225" s="174"/>
      <c r="AZ1225" s="174"/>
      <c r="BA1225" s="174"/>
      <c r="BB1225" s="174"/>
      <c r="BC1225" s="174"/>
      <c r="BD1225" s="174"/>
      <c r="BE1225" s="174"/>
      <c r="BF1225" s="174"/>
      <c r="BG1225" s="174"/>
      <c r="BI1225" s="174"/>
      <c r="BJ1225" s="174"/>
      <c r="BK1225" s="174"/>
      <c r="BL1225" s="174"/>
      <c r="BO1225" s="174"/>
      <c r="BP1225" s="174"/>
      <c r="BQ1225" s="174"/>
      <c r="CI1225"/>
      <c r="CJ1225"/>
      <c r="CK1225"/>
      <c r="CL1225"/>
      <c r="CM1225"/>
      <c r="CN1225"/>
      <c r="CO1225"/>
      <c r="DF1225"/>
      <c r="DG1225"/>
      <c r="DH1225"/>
      <c r="DI1225"/>
      <c r="DJ1225"/>
      <c r="DK1225"/>
      <c r="DL1225"/>
    </row>
    <row r="1226" spans="10:116" ht="15" x14ac:dyDescent="0.25">
      <c r="J1226" s="174"/>
      <c r="K1226" s="174"/>
      <c r="L1226" s="174"/>
      <c r="M1226" s="174"/>
      <c r="O1226" s="174"/>
      <c r="P1226" s="174"/>
      <c r="Q1226" s="174"/>
      <c r="S1226" s="174"/>
      <c r="T1226" s="174"/>
      <c r="U1226" s="174"/>
      <c r="W1226" s="174"/>
      <c r="X1226" s="174"/>
      <c r="Y1226" s="174"/>
      <c r="Z1226" s="174"/>
      <c r="AA1226" s="174"/>
      <c r="AB1226" s="174"/>
      <c r="AC1226" s="174"/>
      <c r="AD1226" s="174"/>
      <c r="AE1226" s="174"/>
      <c r="AF1226" s="174"/>
      <c r="AG1226" s="174"/>
      <c r="AI1226" s="174"/>
      <c r="AJ1226"/>
      <c r="AK1226"/>
      <c r="AL1226"/>
      <c r="AM1226"/>
      <c r="AN1226"/>
      <c r="AO1226"/>
      <c r="AQ1226" s="174"/>
      <c r="AR1226" s="174"/>
      <c r="AS1226" s="174"/>
      <c r="AU1226" s="174"/>
      <c r="AV1226" s="174"/>
      <c r="AW1226" s="174"/>
      <c r="AY1226" s="174"/>
      <c r="AZ1226" s="174"/>
      <c r="BA1226" s="174"/>
      <c r="BB1226" s="174"/>
      <c r="BC1226" s="174"/>
      <c r="BD1226" s="174"/>
      <c r="BE1226" s="174"/>
      <c r="BF1226" s="174"/>
      <c r="BG1226" s="174"/>
      <c r="BI1226" s="174"/>
      <c r="BJ1226" s="174"/>
      <c r="BK1226" s="174"/>
      <c r="BL1226" s="174"/>
      <c r="BO1226" s="174"/>
      <c r="BP1226" s="174"/>
      <c r="BQ1226" s="174"/>
      <c r="CI1226"/>
      <c r="CJ1226"/>
      <c r="CK1226"/>
      <c r="CL1226"/>
      <c r="CM1226"/>
      <c r="CN1226"/>
      <c r="CO1226"/>
      <c r="DF1226"/>
      <c r="DG1226"/>
      <c r="DH1226"/>
      <c r="DI1226"/>
      <c r="DJ1226"/>
      <c r="DK1226"/>
      <c r="DL1226"/>
    </row>
    <row r="1227" spans="10:116" ht="15" x14ac:dyDescent="0.25">
      <c r="J1227" s="174"/>
      <c r="K1227" s="174"/>
      <c r="L1227" s="174"/>
      <c r="M1227" s="174"/>
      <c r="O1227" s="174"/>
      <c r="P1227" s="174"/>
      <c r="Q1227" s="174"/>
      <c r="S1227" s="174"/>
      <c r="T1227" s="174"/>
      <c r="U1227" s="174"/>
      <c r="W1227" s="174"/>
      <c r="X1227" s="174"/>
      <c r="Y1227" s="174"/>
      <c r="Z1227" s="174"/>
      <c r="AA1227" s="174"/>
      <c r="AB1227" s="174"/>
      <c r="AC1227" s="174"/>
      <c r="AD1227" s="174"/>
      <c r="AE1227" s="174"/>
      <c r="AF1227" s="174"/>
      <c r="AG1227" s="174"/>
      <c r="AI1227" s="174"/>
      <c r="AJ1227"/>
      <c r="AK1227"/>
      <c r="AL1227"/>
      <c r="AM1227"/>
      <c r="AN1227"/>
      <c r="AO1227"/>
      <c r="AQ1227" s="174"/>
      <c r="AR1227" s="174"/>
      <c r="AS1227" s="174"/>
      <c r="AU1227" s="174"/>
      <c r="AV1227" s="174"/>
      <c r="AW1227" s="174"/>
      <c r="AY1227" s="174"/>
      <c r="AZ1227" s="174"/>
      <c r="BA1227" s="174"/>
      <c r="BB1227" s="174"/>
      <c r="BC1227" s="174"/>
      <c r="BD1227" s="174"/>
      <c r="BE1227" s="174"/>
      <c r="BF1227" s="174"/>
      <c r="BG1227" s="174"/>
      <c r="BI1227" s="174"/>
      <c r="BJ1227" s="174"/>
      <c r="BK1227" s="174"/>
      <c r="BL1227" s="174"/>
      <c r="BO1227" s="174"/>
      <c r="BP1227" s="174"/>
      <c r="BQ1227" s="174"/>
      <c r="CI1227"/>
      <c r="CJ1227"/>
      <c r="CK1227"/>
      <c r="CL1227"/>
      <c r="CM1227"/>
      <c r="CN1227"/>
      <c r="CO1227"/>
      <c r="DF1227"/>
      <c r="DG1227"/>
      <c r="DH1227"/>
      <c r="DI1227"/>
      <c r="DJ1227"/>
      <c r="DK1227"/>
      <c r="DL1227"/>
    </row>
    <row r="1228" spans="10:116" ht="15" x14ac:dyDescent="0.25">
      <c r="J1228" s="174"/>
      <c r="K1228" s="174"/>
      <c r="L1228" s="174"/>
      <c r="M1228" s="174"/>
      <c r="O1228" s="174"/>
      <c r="P1228" s="174"/>
      <c r="Q1228" s="174"/>
      <c r="S1228" s="174"/>
      <c r="T1228" s="174"/>
      <c r="U1228" s="174"/>
      <c r="W1228" s="174"/>
      <c r="X1228" s="174"/>
      <c r="Y1228" s="174"/>
      <c r="Z1228" s="174"/>
      <c r="AA1228" s="174"/>
      <c r="AB1228" s="174"/>
      <c r="AC1228" s="174"/>
      <c r="AD1228" s="174"/>
      <c r="AE1228" s="174"/>
      <c r="AF1228" s="174"/>
      <c r="AG1228" s="174"/>
      <c r="AI1228" s="174"/>
      <c r="AJ1228"/>
      <c r="AK1228"/>
      <c r="AL1228"/>
      <c r="AM1228"/>
      <c r="AN1228"/>
      <c r="AO1228"/>
      <c r="AQ1228" s="174"/>
      <c r="AR1228" s="174"/>
      <c r="AS1228" s="174"/>
      <c r="AU1228" s="174"/>
      <c r="AV1228" s="174"/>
      <c r="AW1228" s="174"/>
      <c r="AY1228" s="174"/>
      <c r="AZ1228" s="174"/>
      <c r="BA1228" s="174"/>
      <c r="BB1228" s="174"/>
      <c r="BC1228" s="174"/>
      <c r="BD1228" s="174"/>
      <c r="BE1228" s="174"/>
      <c r="BF1228" s="174"/>
      <c r="BG1228" s="174"/>
      <c r="BI1228" s="174"/>
      <c r="BJ1228" s="174"/>
      <c r="BK1228" s="174"/>
      <c r="BL1228" s="174"/>
      <c r="BO1228" s="174"/>
      <c r="BP1228" s="174"/>
      <c r="BQ1228" s="174"/>
      <c r="CI1228"/>
      <c r="CJ1228"/>
      <c r="CK1228"/>
      <c r="CL1228"/>
      <c r="CM1228"/>
      <c r="CN1228"/>
      <c r="CO1228"/>
      <c r="DF1228"/>
      <c r="DG1228"/>
      <c r="DH1228"/>
      <c r="DI1228"/>
      <c r="DJ1228"/>
      <c r="DK1228"/>
      <c r="DL1228"/>
    </row>
    <row r="1229" spans="10:116" ht="15" x14ac:dyDescent="0.25">
      <c r="J1229" s="174"/>
      <c r="K1229" s="174"/>
      <c r="L1229" s="174"/>
      <c r="M1229" s="174"/>
      <c r="O1229" s="174"/>
      <c r="P1229" s="174"/>
      <c r="Q1229" s="174"/>
      <c r="S1229" s="174"/>
      <c r="T1229" s="174"/>
      <c r="U1229" s="174"/>
      <c r="W1229" s="174"/>
      <c r="X1229" s="174"/>
      <c r="Y1229" s="174"/>
      <c r="Z1229" s="174"/>
      <c r="AA1229" s="174"/>
      <c r="AB1229" s="174"/>
      <c r="AC1229" s="174"/>
      <c r="AD1229" s="174"/>
      <c r="AE1229" s="174"/>
      <c r="AF1229" s="174"/>
      <c r="AG1229" s="174"/>
      <c r="AI1229" s="174"/>
      <c r="AJ1229"/>
      <c r="AK1229"/>
      <c r="AL1229"/>
      <c r="AM1229"/>
      <c r="AN1229"/>
      <c r="AO1229"/>
      <c r="AQ1229" s="174"/>
      <c r="AR1229" s="174"/>
      <c r="AS1229" s="174"/>
      <c r="AU1229" s="174"/>
      <c r="AV1229" s="174"/>
      <c r="AW1229" s="174"/>
      <c r="AY1229" s="174"/>
      <c r="AZ1229" s="174"/>
      <c r="BA1229" s="174"/>
      <c r="BB1229" s="174"/>
      <c r="BC1229" s="174"/>
      <c r="BD1229" s="174"/>
      <c r="BE1229" s="174"/>
      <c r="BF1229" s="174"/>
      <c r="BG1229" s="174"/>
      <c r="BI1229" s="174"/>
      <c r="BJ1229" s="174"/>
      <c r="BK1229" s="174"/>
      <c r="BL1229" s="174"/>
      <c r="BO1229" s="174"/>
      <c r="BP1229" s="174"/>
      <c r="BQ1229" s="174"/>
      <c r="CI1229"/>
      <c r="CJ1229"/>
      <c r="CK1229"/>
      <c r="CL1229"/>
      <c r="CM1229"/>
      <c r="CN1229"/>
      <c r="CO1229"/>
      <c r="DF1229"/>
      <c r="DG1229"/>
      <c r="DH1229"/>
      <c r="DI1229"/>
      <c r="DJ1229"/>
      <c r="DK1229"/>
      <c r="DL1229"/>
    </row>
    <row r="1230" spans="10:116" ht="15" x14ac:dyDescent="0.25">
      <c r="J1230" s="174"/>
      <c r="K1230" s="174"/>
      <c r="L1230" s="174"/>
      <c r="M1230" s="174"/>
      <c r="O1230" s="174"/>
      <c r="P1230" s="174"/>
      <c r="Q1230" s="174"/>
      <c r="S1230" s="174"/>
      <c r="T1230" s="174"/>
      <c r="U1230" s="174"/>
      <c r="W1230" s="174"/>
      <c r="X1230" s="174"/>
      <c r="Y1230" s="174"/>
      <c r="Z1230" s="174"/>
      <c r="AA1230" s="174"/>
      <c r="AB1230" s="174"/>
      <c r="AC1230" s="174"/>
      <c r="AD1230" s="174"/>
      <c r="AE1230" s="174"/>
      <c r="AF1230" s="174"/>
      <c r="AG1230" s="174"/>
      <c r="AI1230" s="174"/>
      <c r="AJ1230"/>
      <c r="AK1230"/>
      <c r="AL1230"/>
      <c r="AM1230"/>
      <c r="AN1230"/>
      <c r="AO1230"/>
      <c r="AQ1230" s="174"/>
      <c r="AR1230" s="174"/>
      <c r="AS1230" s="174"/>
      <c r="AU1230" s="174"/>
      <c r="AV1230" s="174"/>
      <c r="AW1230" s="174"/>
      <c r="AY1230" s="174"/>
      <c r="AZ1230" s="174"/>
      <c r="BA1230" s="174"/>
      <c r="BB1230" s="174"/>
      <c r="BC1230" s="174"/>
      <c r="BD1230" s="174"/>
      <c r="BE1230" s="174"/>
      <c r="BF1230" s="174"/>
      <c r="BG1230" s="174"/>
      <c r="BI1230" s="174"/>
      <c r="BJ1230" s="174"/>
      <c r="BK1230" s="174"/>
      <c r="BL1230" s="174"/>
      <c r="BO1230" s="174"/>
      <c r="BP1230" s="174"/>
      <c r="BQ1230" s="174"/>
      <c r="CI1230"/>
      <c r="CJ1230"/>
      <c r="CK1230"/>
      <c r="CL1230"/>
      <c r="CM1230"/>
      <c r="CN1230"/>
      <c r="CO1230"/>
      <c r="DF1230"/>
      <c r="DG1230"/>
      <c r="DH1230"/>
      <c r="DI1230"/>
      <c r="DJ1230"/>
      <c r="DK1230"/>
      <c r="DL1230"/>
    </row>
    <row r="1231" spans="10:116" ht="15" x14ac:dyDescent="0.25">
      <c r="J1231" s="174"/>
      <c r="K1231" s="174"/>
      <c r="L1231" s="174"/>
      <c r="M1231" s="174"/>
      <c r="O1231" s="174"/>
      <c r="P1231" s="174"/>
      <c r="Q1231" s="174"/>
      <c r="S1231" s="174"/>
      <c r="T1231" s="174"/>
      <c r="U1231" s="174"/>
      <c r="W1231" s="174"/>
      <c r="X1231" s="174"/>
      <c r="Y1231" s="174"/>
      <c r="Z1231" s="174"/>
      <c r="AA1231" s="174"/>
      <c r="AB1231" s="174"/>
      <c r="AC1231" s="174"/>
      <c r="AD1231" s="174"/>
      <c r="AE1231" s="174"/>
      <c r="AF1231" s="174"/>
      <c r="AG1231" s="174"/>
      <c r="AI1231" s="174"/>
      <c r="AJ1231"/>
      <c r="AK1231"/>
      <c r="AL1231"/>
      <c r="AM1231"/>
      <c r="AN1231"/>
      <c r="AO1231"/>
      <c r="AQ1231" s="174"/>
      <c r="AR1231" s="174"/>
      <c r="AS1231" s="174"/>
      <c r="AU1231" s="174"/>
      <c r="AV1231" s="174"/>
      <c r="AW1231" s="174"/>
      <c r="AY1231" s="174"/>
      <c r="AZ1231" s="174"/>
      <c r="BA1231" s="174"/>
      <c r="BB1231" s="174"/>
      <c r="BC1231" s="174"/>
      <c r="BD1231" s="174"/>
      <c r="BE1231" s="174"/>
      <c r="BF1231" s="174"/>
      <c r="BG1231" s="174"/>
      <c r="BI1231" s="174"/>
      <c r="BJ1231" s="174"/>
      <c r="BK1231" s="174"/>
      <c r="BL1231" s="174"/>
      <c r="BO1231" s="174"/>
      <c r="BP1231" s="174"/>
      <c r="BQ1231" s="174"/>
      <c r="CI1231"/>
      <c r="CJ1231"/>
      <c r="CK1231"/>
      <c r="CL1231"/>
      <c r="CM1231"/>
      <c r="CN1231"/>
      <c r="CO1231"/>
      <c r="DF1231"/>
      <c r="DG1231"/>
      <c r="DH1231"/>
      <c r="DI1231"/>
      <c r="DJ1231"/>
      <c r="DK1231"/>
      <c r="DL1231"/>
    </row>
    <row r="1232" spans="10:116" ht="15" x14ac:dyDescent="0.25">
      <c r="J1232" s="174"/>
      <c r="K1232" s="174"/>
      <c r="L1232" s="174"/>
      <c r="M1232" s="174"/>
      <c r="O1232" s="174"/>
      <c r="P1232" s="174"/>
      <c r="Q1232" s="174"/>
      <c r="S1232" s="174"/>
      <c r="T1232" s="174"/>
      <c r="U1232" s="174"/>
      <c r="W1232" s="174"/>
      <c r="X1232" s="174"/>
      <c r="Y1232" s="174"/>
      <c r="Z1232" s="174"/>
      <c r="AA1232" s="174"/>
      <c r="AB1232" s="174"/>
      <c r="AC1232" s="174"/>
      <c r="AD1232" s="174"/>
      <c r="AE1232" s="174"/>
      <c r="AF1232" s="174"/>
      <c r="AG1232" s="174"/>
      <c r="AI1232" s="174"/>
      <c r="AJ1232"/>
      <c r="AK1232"/>
      <c r="AL1232"/>
      <c r="AM1232"/>
      <c r="AN1232"/>
      <c r="AO1232"/>
      <c r="AQ1232" s="174"/>
      <c r="AR1232" s="174"/>
      <c r="AS1232" s="174"/>
      <c r="AU1232" s="174"/>
      <c r="AV1232" s="174"/>
      <c r="AW1232" s="174"/>
      <c r="AY1232" s="174"/>
      <c r="AZ1232" s="174"/>
      <c r="BA1232" s="174"/>
      <c r="BB1232" s="174"/>
      <c r="BC1232" s="174"/>
      <c r="BD1232" s="174"/>
      <c r="BE1232" s="174"/>
      <c r="BF1232" s="174"/>
      <c r="BG1232" s="174"/>
      <c r="BI1232" s="174"/>
      <c r="BJ1232" s="174"/>
      <c r="BK1232" s="174"/>
      <c r="BL1232" s="174"/>
      <c r="BO1232" s="174"/>
      <c r="BP1232" s="174"/>
      <c r="BQ1232" s="174"/>
      <c r="CI1232"/>
      <c r="CJ1232"/>
      <c r="CK1232"/>
      <c r="CL1232"/>
      <c r="CM1232"/>
      <c r="CN1232"/>
      <c r="CO1232"/>
      <c r="DF1232"/>
      <c r="DG1232"/>
      <c r="DH1232"/>
      <c r="DI1232"/>
      <c r="DJ1232"/>
      <c r="DK1232"/>
      <c r="DL1232"/>
    </row>
    <row r="1233" spans="10:116" ht="15" x14ac:dyDescent="0.25">
      <c r="J1233" s="174"/>
      <c r="K1233" s="174"/>
      <c r="L1233" s="174"/>
      <c r="M1233" s="174"/>
      <c r="O1233" s="174"/>
      <c r="P1233" s="174"/>
      <c r="Q1233" s="174"/>
      <c r="S1233" s="174"/>
      <c r="T1233" s="174"/>
      <c r="U1233" s="174"/>
      <c r="W1233" s="174"/>
      <c r="X1233" s="174"/>
      <c r="Y1233" s="174"/>
      <c r="Z1233" s="174"/>
      <c r="AA1233" s="174"/>
      <c r="AB1233" s="174"/>
      <c r="AC1233" s="174"/>
      <c r="AD1233" s="174"/>
      <c r="AE1233" s="174"/>
      <c r="AF1233" s="174"/>
      <c r="AG1233" s="174"/>
      <c r="AI1233" s="174"/>
      <c r="AJ1233"/>
      <c r="AK1233"/>
      <c r="AL1233"/>
      <c r="AM1233"/>
      <c r="AN1233"/>
      <c r="AO1233"/>
      <c r="AQ1233" s="174"/>
      <c r="AR1233" s="174"/>
      <c r="AS1233" s="174"/>
      <c r="AU1233" s="174"/>
      <c r="AV1233" s="174"/>
      <c r="AW1233" s="174"/>
      <c r="AY1233" s="174"/>
      <c r="AZ1233" s="174"/>
      <c r="BA1233" s="174"/>
      <c r="BB1233" s="174"/>
      <c r="BC1233" s="174"/>
      <c r="BD1233" s="174"/>
      <c r="BE1233" s="174"/>
      <c r="BF1233" s="174"/>
      <c r="BG1233" s="174"/>
      <c r="BI1233" s="174"/>
      <c r="BJ1233" s="174"/>
      <c r="BK1233" s="174"/>
      <c r="BL1233" s="174"/>
      <c r="BO1233" s="174"/>
      <c r="BP1233" s="174"/>
      <c r="BQ1233" s="174"/>
      <c r="CI1233"/>
      <c r="CJ1233"/>
      <c r="CK1233"/>
      <c r="CL1233"/>
      <c r="CM1233"/>
      <c r="CN1233"/>
      <c r="CO1233"/>
      <c r="DF1233"/>
      <c r="DG1233"/>
      <c r="DH1233"/>
      <c r="DI1233"/>
      <c r="DJ1233"/>
      <c r="DK1233"/>
      <c r="DL1233"/>
    </row>
    <row r="1234" spans="10:116" ht="15" x14ac:dyDescent="0.25">
      <c r="J1234" s="174"/>
      <c r="K1234" s="174"/>
      <c r="L1234" s="174"/>
      <c r="M1234" s="174"/>
      <c r="O1234" s="174"/>
      <c r="P1234" s="174"/>
      <c r="Q1234" s="174"/>
      <c r="S1234" s="174"/>
      <c r="T1234" s="174"/>
      <c r="U1234" s="174"/>
      <c r="W1234" s="174"/>
      <c r="X1234" s="174"/>
      <c r="Y1234" s="174"/>
      <c r="Z1234" s="174"/>
      <c r="AA1234" s="174"/>
      <c r="AB1234" s="174"/>
      <c r="AC1234" s="174"/>
      <c r="AD1234" s="174"/>
      <c r="AE1234" s="174"/>
      <c r="AF1234" s="174"/>
      <c r="AG1234" s="174"/>
      <c r="AI1234" s="174"/>
      <c r="AJ1234"/>
      <c r="AK1234"/>
      <c r="AL1234"/>
      <c r="AM1234"/>
      <c r="AN1234"/>
      <c r="AO1234"/>
      <c r="AQ1234" s="174"/>
      <c r="AR1234" s="174"/>
      <c r="AS1234" s="174"/>
      <c r="AU1234" s="174"/>
      <c r="AV1234" s="174"/>
      <c r="AW1234" s="174"/>
      <c r="AY1234" s="174"/>
      <c r="AZ1234" s="174"/>
      <c r="BA1234" s="174"/>
      <c r="BB1234" s="174"/>
      <c r="BC1234" s="174"/>
      <c r="BD1234" s="174"/>
      <c r="BE1234" s="174"/>
      <c r="BF1234" s="174"/>
      <c r="BG1234" s="174"/>
      <c r="BI1234" s="174"/>
      <c r="BJ1234" s="174"/>
      <c r="BK1234" s="174"/>
      <c r="BL1234" s="174"/>
      <c r="BO1234" s="174"/>
      <c r="BP1234" s="174"/>
      <c r="BQ1234" s="174"/>
      <c r="CI1234"/>
      <c r="CJ1234"/>
      <c r="CK1234"/>
      <c r="CL1234"/>
      <c r="CM1234"/>
      <c r="CN1234"/>
      <c r="CO1234"/>
      <c r="DF1234"/>
      <c r="DG1234"/>
      <c r="DH1234"/>
      <c r="DI1234"/>
      <c r="DJ1234"/>
      <c r="DK1234"/>
      <c r="DL1234"/>
    </row>
    <row r="1235" spans="10:116" ht="15" x14ac:dyDescent="0.25">
      <c r="J1235" s="174"/>
      <c r="K1235" s="174"/>
      <c r="L1235" s="174"/>
      <c r="M1235" s="174"/>
      <c r="O1235" s="174"/>
      <c r="P1235" s="174"/>
      <c r="Q1235" s="174"/>
      <c r="S1235" s="174"/>
      <c r="T1235" s="174"/>
      <c r="U1235" s="174"/>
      <c r="W1235" s="174"/>
      <c r="X1235" s="174"/>
      <c r="Y1235" s="174"/>
      <c r="Z1235" s="174"/>
      <c r="AA1235" s="174"/>
      <c r="AB1235" s="174"/>
      <c r="AC1235" s="174"/>
      <c r="AD1235" s="174"/>
      <c r="AE1235" s="174"/>
      <c r="AF1235" s="174"/>
      <c r="AG1235" s="174"/>
      <c r="AI1235" s="174"/>
      <c r="AJ1235"/>
      <c r="AK1235"/>
      <c r="AL1235"/>
      <c r="AM1235"/>
      <c r="AN1235"/>
      <c r="AO1235"/>
      <c r="AQ1235" s="174"/>
      <c r="AR1235" s="174"/>
      <c r="AS1235" s="174"/>
      <c r="AU1235" s="174"/>
      <c r="AV1235" s="174"/>
      <c r="AW1235" s="174"/>
      <c r="AY1235" s="174"/>
      <c r="AZ1235" s="174"/>
      <c r="BA1235" s="174"/>
      <c r="BB1235" s="174"/>
      <c r="BC1235" s="174"/>
      <c r="BD1235" s="174"/>
      <c r="BE1235" s="174"/>
      <c r="BF1235" s="174"/>
      <c r="BG1235" s="174"/>
      <c r="BI1235" s="174"/>
      <c r="BJ1235" s="174"/>
      <c r="BK1235" s="174"/>
      <c r="BL1235" s="174"/>
      <c r="BO1235" s="174"/>
      <c r="BP1235" s="174"/>
      <c r="BQ1235" s="174"/>
      <c r="CI1235"/>
      <c r="CJ1235"/>
      <c r="CK1235"/>
      <c r="CL1235"/>
      <c r="CM1235"/>
      <c r="CN1235"/>
      <c r="CO1235"/>
      <c r="DF1235"/>
      <c r="DG1235"/>
      <c r="DH1235"/>
      <c r="DI1235"/>
      <c r="DJ1235"/>
      <c r="DK1235"/>
      <c r="DL1235"/>
    </row>
    <row r="1236" spans="10:116" ht="15" x14ac:dyDescent="0.25">
      <c r="J1236" s="174"/>
      <c r="K1236" s="174"/>
      <c r="L1236" s="174"/>
      <c r="M1236" s="174"/>
      <c r="O1236" s="174"/>
      <c r="P1236" s="174"/>
      <c r="Q1236" s="174"/>
      <c r="S1236" s="174"/>
      <c r="T1236" s="174"/>
      <c r="U1236" s="174"/>
      <c r="W1236" s="174"/>
      <c r="X1236" s="174"/>
      <c r="Y1236" s="174"/>
      <c r="Z1236" s="174"/>
      <c r="AA1236" s="174"/>
      <c r="AB1236" s="174"/>
      <c r="AC1236" s="174"/>
      <c r="AD1236" s="174"/>
      <c r="AE1236" s="174"/>
      <c r="AF1236" s="174"/>
      <c r="AG1236" s="174"/>
      <c r="AI1236" s="174"/>
      <c r="AJ1236"/>
      <c r="AK1236"/>
      <c r="AL1236"/>
      <c r="AM1236"/>
      <c r="AN1236"/>
      <c r="AO1236"/>
      <c r="AQ1236" s="174"/>
      <c r="AR1236" s="174"/>
      <c r="AS1236" s="174"/>
      <c r="AU1236" s="174"/>
      <c r="AV1236" s="174"/>
      <c r="AW1236" s="174"/>
      <c r="AY1236" s="174"/>
      <c r="AZ1236" s="174"/>
      <c r="BA1236" s="174"/>
      <c r="BB1236" s="174"/>
      <c r="BC1236" s="174"/>
      <c r="BD1236" s="174"/>
      <c r="BE1236" s="174"/>
      <c r="BF1236" s="174"/>
      <c r="BG1236" s="174"/>
      <c r="BI1236" s="174"/>
      <c r="BJ1236" s="174"/>
      <c r="BK1236" s="174"/>
      <c r="BL1236" s="174"/>
      <c r="BO1236" s="174"/>
      <c r="BP1236" s="174"/>
      <c r="BQ1236" s="174"/>
      <c r="CI1236"/>
      <c r="CJ1236"/>
      <c r="CK1236"/>
      <c r="CL1236"/>
      <c r="CM1236"/>
      <c r="CN1236"/>
      <c r="CO1236"/>
      <c r="DF1236"/>
      <c r="DG1236"/>
      <c r="DH1236"/>
      <c r="DI1236"/>
      <c r="DJ1236"/>
      <c r="DK1236"/>
      <c r="DL1236"/>
    </row>
    <row r="1237" spans="10:116" ht="15" x14ac:dyDescent="0.25">
      <c r="J1237" s="174"/>
      <c r="K1237" s="174"/>
      <c r="L1237" s="174"/>
      <c r="M1237" s="174"/>
      <c r="O1237" s="174"/>
      <c r="P1237" s="174"/>
      <c r="Q1237" s="174"/>
      <c r="S1237" s="174"/>
      <c r="T1237" s="174"/>
      <c r="U1237" s="174"/>
      <c r="W1237" s="174"/>
      <c r="X1237" s="174"/>
      <c r="Y1237" s="174"/>
      <c r="Z1237" s="174"/>
      <c r="AA1237" s="174"/>
      <c r="AB1237" s="174"/>
      <c r="AC1237" s="174"/>
      <c r="AD1237" s="174"/>
      <c r="AE1237" s="174"/>
      <c r="AF1237" s="174"/>
      <c r="AG1237" s="174"/>
      <c r="AI1237" s="174"/>
      <c r="AJ1237"/>
      <c r="AK1237"/>
      <c r="AL1237"/>
      <c r="AM1237"/>
      <c r="AN1237"/>
      <c r="AO1237"/>
      <c r="AQ1237" s="174"/>
      <c r="AR1237" s="174"/>
      <c r="AS1237" s="174"/>
      <c r="AU1237" s="174"/>
      <c r="AV1237" s="174"/>
      <c r="AW1237" s="174"/>
      <c r="AY1237" s="174"/>
      <c r="AZ1237" s="174"/>
      <c r="BA1237" s="174"/>
      <c r="BB1237" s="174"/>
      <c r="BC1237" s="174"/>
      <c r="BD1237" s="174"/>
      <c r="BE1237" s="174"/>
      <c r="BF1237" s="174"/>
      <c r="BG1237" s="174"/>
      <c r="BI1237" s="174"/>
      <c r="BJ1237" s="174"/>
      <c r="BK1237" s="174"/>
      <c r="BL1237" s="174"/>
      <c r="BO1237" s="174"/>
      <c r="BP1237" s="174"/>
      <c r="BQ1237" s="174"/>
      <c r="CI1237"/>
      <c r="CJ1237"/>
      <c r="CK1237"/>
      <c r="CL1237"/>
      <c r="CM1237"/>
      <c r="CN1237"/>
      <c r="CO1237"/>
      <c r="DF1237"/>
      <c r="DG1237"/>
      <c r="DH1237"/>
      <c r="DI1237"/>
      <c r="DJ1237"/>
      <c r="DK1237"/>
      <c r="DL1237"/>
    </row>
    <row r="1238" spans="10:116" ht="15" x14ac:dyDescent="0.25">
      <c r="J1238" s="174"/>
      <c r="K1238" s="174"/>
      <c r="L1238" s="174"/>
      <c r="M1238" s="174"/>
      <c r="O1238" s="174"/>
      <c r="P1238" s="174"/>
      <c r="Q1238" s="174"/>
      <c r="S1238" s="174"/>
      <c r="T1238" s="174"/>
      <c r="U1238" s="174"/>
      <c r="W1238" s="174"/>
      <c r="X1238" s="174"/>
      <c r="Y1238" s="174"/>
      <c r="Z1238" s="174"/>
      <c r="AA1238" s="174"/>
      <c r="AB1238" s="174"/>
      <c r="AC1238" s="174"/>
      <c r="AD1238" s="174"/>
      <c r="AE1238" s="174"/>
      <c r="AF1238" s="174"/>
      <c r="AG1238" s="174"/>
      <c r="AI1238" s="174"/>
      <c r="AJ1238"/>
      <c r="AK1238"/>
      <c r="AL1238"/>
      <c r="AM1238"/>
      <c r="AN1238"/>
      <c r="AO1238"/>
      <c r="AQ1238" s="174"/>
      <c r="AR1238" s="174"/>
      <c r="AS1238" s="174"/>
      <c r="AU1238" s="174"/>
      <c r="AV1238" s="174"/>
      <c r="AW1238" s="174"/>
      <c r="AY1238" s="174"/>
      <c r="AZ1238" s="174"/>
      <c r="BA1238" s="174"/>
      <c r="BB1238" s="174"/>
      <c r="BC1238" s="174"/>
      <c r="BD1238" s="174"/>
      <c r="BE1238" s="174"/>
      <c r="BF1238" s="174"/>
      <c r="BG1238" s="174"/>
      <c r="BI1238" s="174"/>
      <c r="BJ1238" s="174"/>
      <c r="BK1238" s="174"/>
      <c r="BL1238" s="174"/>
      <c r="BO1238" s="174"/>
      <c r="BP1238" s="174"/>
      <c r="BQ1238" s="174"/>
      <c r="CI1238"/>
      <c r="CJ1238"/>
      <c r="CK1238"/>
      <c r="CL1238"/>
      <c r="CM1238"/>
      <c r="CN1238"/>
      <c r="CO1238"/>
      <c r="DF1238"/>
      <c r="DG1238"/>
      <c r="DH1238"/>
      <c r="DI1238"/>
      <c r="DJ1238"/>
      <c r="DK1238"/>
      <c r="DL1238"/>
    </row>
    <row r="1239" spans="10:116" ht="15" x14ac:dyDescent="0.25">
      <c r="J1239" s="174"/>
      <c r="K1239" s="174"/>
      <c r="L1239" s="174"/>
      <c r="M1239" s="174"/>
      <c r="O1239" s="174"/>
      <c r="P1239" s="174"/>
      <c r="Q1239" s="174"/>
      <c r="S1239" s="174"/>
      <c r="T1239" s="174"/>
      <c r="U1239" s="174"/>
      <c r="W1239" s="174"/>
      <c r="X1239" s="174"/>
      <c r="Y1239" s="174"/>
      <c r="Z1239" s="174"/>
      <c r="AA1239" s="174"/>
      <c r="AB1239" s="174"/>
      <c r="AC1239" s="174"/>
      <c r="AD1239" s="174"/>
      <c r="AE1239" s="174"/>
      <c r="AF1239" s="174"/>
      <c r="AG1239" s="174"/>
      <c r="AI1239" s="174"/>
      <c r="AJ1239"/>
      <c r="AK1239"/>
      <c r="AL1239"/>
      <c r="AM1239"/>
      <c r="AN1239"/>
      <c r="AO1239"/>
      <c r="AQ1239" s="174"/>
      <c r="AR1239" s="174"/>
      <c r="AS1239" s="174"/>
      <c r="AU1239" s="174"/>
      <c r="AV1239" s="174"/>
      <c r="AW1239" s="174"/>
      <c r="AY1239" s="174"/>
      <c r="AZ1239" s="174"/>
      <c r="BA1239" s="174"/>
      <c r="BB1239" s="174"/>
      <c r="BC1239" s="174"/>
      <c r="BD1239" s="174"/>
      <c r="BE1239" s="174"/>
      <c r="BF1239" s="174"/>
      <c r="BG1239" s="174"/>
      <c r="BI1239" s="174"/>
      <c r="BJ1239" s="174"/>
      <c r="BK1239" s="174"/>
      <c r="BL1239" s="174"/>
      <c r="BO1239" s="174"/>
      <c r="BP1239" s="174"/>
      <c r="BQ1239" s="174"/>
      <c r="CI1239"/>
      <c r="CJ1239"/>
      <c r="CK1239"/>
      <c r="CL1239"/>
      <c r="CM1239"/>
      <c r="CN1239"/>
      <c r="CO1239"/>
      <c r="DF1239"/>
      <c r="DG1239"/>
      <c r="DH1239"/>
      <c r="DI1239"/>
      <c r="DJ1239"/>
      <c r="DK1239"/>
      <c r="DL1239"/>
    </row>
    <row r="1240" spans="10:116" ht="15" x14ac:dyDescent="0.25">
      <c r="J1240" s="174"/>
      <c r="K1240" s="174"/>
      <c r="L1240" s="174"/>
      <c r="M1240" s="174"/>
      <c r="O1240" s="174"/>
      <c r="P1240" s="174"/>
      <c r="Q1240" s="174"/>
      <c r="S1240" s="174"/>
      <c r="T1240" s="174"/>
      <c r="U1240" s="174"/>
      <c r="W1240" s="174"/>
      <c r="X1240" s="174"/>
      <c r="Y1240" s="174"/>
      <c r="Z1240" s="174"/>
      <c r="AA1240" s="174"/>
      <c r="AB1240" s="174"/>
      <c r="AC1240" s="174"/>
      <c r="AD1240" s="174"/>
      <c r="AE1240" s="174"/>
      <c r="AF1240" s="174"/>
      <c r="AG1240" s="174"/>
      <c r="AI1240" s="174"/>
      <c r="AJ1240"/>
      <c r="AK1240"/>
      <c r="AL1240"/>
      <c r="AM1240"/>
      <c r="AN1240"/>
      <c r="AO1240"/>
      <c r="AQ1240" s="174"/>
      <c r="AR1240" s="174"/>
      <c r="AS1240" s="174"/>
      <c r="AU1240" s="174"/>
      <c r="AV1240" s="174"/>
      <c r="AW1240" s="174"/>
      <c r="AY1240" s="174"/>
      <c r="AZ1240" s="174"/>
      <c r="BA1240" s="174"/>
      <c r="BB1240" s="174"/>
      <c r="BC1240" s="174"/>
      <c r="BD1240" s="174"/>
      <c r="BE1240" s="174"/>
      <c r="BF1240" s="174"/>
      <c r="BG1240" s="174"/>
      <c r="BI1240" s="174"/>
      <c r="BJ1240" s="174"/>
      <c r="BK1240" s="174"/>
      <c r="BL1240" s="174"/>
      <c r="BO1240" s="174"/>
      <c r="BP1240" s="174"/>
      <c r="BQ1240" s="174"/>
      <c r="CI1240"/>
      <c r="CJ1240"/>
      <c r="CK1240"/>
      <c r="CL1240"/>
      <c r="CM1240"/>
      <c r="CN1240"/>
      <c r="CO1240"/>
      <c r="DF1240"/>
      <c r="DG1240"/>
      <c r="DH1240"/>
      <c r="DI1240"/>
      <c r="DJ1240"/>
      <c r="DK1240"/>
      <c r="DL1240"/>
    </row>
    <row r="1241" spans="10:116" ht="15" x14ac:dyDescent="0.25">
      <c r="J1241" s="174"/>
      <c r="K1241" s="174"/>
      <c r="L1241" s="174"/>
      <c r="M1241" s="174"/>
      <c r="O1241" s="174"/>
      <c r="P1241" s="174"/>
      <c r="Q1241" s="174"/>
      <c r="S1241" s="174"/>
      <c r="T1241" s="174"/>
      <c r="U1241" s="174"/>
      <c r="W1241" s="174"/>
      <c r="X1241" s="174"/>
      <c r="Y1241" s="174"/>
      <c r="Z1241" s="174"/>
      <c r="AA1241" s="174"/>
      <c r="AB1241" s="174"/>
      <c r="AC1241" s="174"/>
      <c r="AD1241" s="174"/>
      <c r="AE1241" s="174"/>
      <c r="AF1241" s="174"/>
      <c r="AG1241" s="174"/>
      <c r="AI1241" s="174"/>
      <c r="AJ1241"/>
      <c r="AK1241"/>
      <c r="AL1241"/>
      <c r="AM1241"/>
      <c r="AN1241"/>
      <c r="AO1241"/>
      <c r="AQ1241" s="174"/>
      <c r="AR1241" s="174"/>
      <c r="AS1241" s="174"/>
      <c r="AU1241" s="174"/>
      <c r="AV1241" s="174"/>
      <c r="AW1241" s="174"/>
      <c r="AY1241" s="174"/>
      <c r="AZ1241" s="174"/>
      <c r="BA1241" s="174"/>
      <c r="BB1241" s="174"/>
      <c r="BC1241" s="174"/>
      <c r="BD1241" s="174"/>
      <c r="BE1241" s="174"/>
      <c r="BF1241" s="174"/>
      <c r="BG1241" s="174"/>
      <c r="BI1241" s="174"/>
      <c r="BJ1241" s="174"/>
      <c r="BK1241" s="174"/>
      <c r="BL1241" s="174"/>
      <c r="BO1241" s="174"/>
      <c r="BP1241" s="174"/>
      <c r="BQ1241" s="174"/>
      <c r="CI1241"/>
      <c r="CJ1241"/>
      <c r="CK1241"/>
      <c r="CL1241"/>
      <c r="CM1241"/>
      <c r="CN1241"/>
      <c r="CO1241"/>
      <c r="DF1241"/>
      <c r="DG1241"/>
      <c r="DH1241"/>
      <c r="DI1241"/>
      <c r="DJ1241"/>
      <c r="DK1241"/>
      <c r="DL1241"/>
    </row>
    <row r="1242" spans="10:116" ht="15" x14ac:dyDescent="0.25">
      <c r="J1242" s="174"/>
      <c r="K1242" s="174"/>
      <c r="L1242" s="174"/>
      <c r="M1242" s="174"/>
      <c r="O1242" s="174"/>
      <c r="P1242" s="174"/>
      <c r="Q1242" s="174"/>
      <c r="S1242" s="174"/>
      <c r="T1242" s="174"/>
      <c r="U1242" s="174"/>
      <c r="W1242" s="174"/>
      <c r="X1242" s="174"/>
      <c r="Y1242" s="174"/>
      <c r="Z1242" s="174"/>
      <c r="AA1242" s="174"/>
      <c r="AB1242" s="174"/>
      <c r="AC1242" s="174"/>
      <c r="AD1242" s="174"/>
      <c r="AE1242" s="174"/>
      <c r="AF1242" s="174"/>
      <c r="AG1242" s="174"/>
      <c r="AI1242" s="174"/>
      <c r="AJ1242"/>
      <c r="AK1242"/>
      <c r="AL1242"/>
      <c r="AM1242"/>
      <c r="AN1242"/>
      <c r="AO1242"/>
      <c r="AQ1242" s="174"/>
      <c r="AR1242" s="174"/>
      <c r="AS1242" s="174"/>
      <c r="AU1242" s="174"/>
      <c r="AV1242" s="174"/>
      <c r="AW1242" s="174"/>
      <c r="AY1242" s="174"/>
      <c r="AZ1242" s="174"/>
      <c r="BA1242" s="174"/>
      <c r="BB1242" s="174"/>
      <c r="BC1242" s="174"/>
      <c r="BD1242" s="174"/>
      <c r="BE1242" s="174"/>
      <c r="BF1242" s="174"/>
      <c r="BG1242" s="174"/>
      <c r="BI1242" s="174"/>
      <c r="BJ1242" s="174"/>
      <c r="BK1242" s="174"/>
      <c r="BL1242" s="174"/>
      <c r="BO1242" s="174"/>
      <c r="BP1242" s="174"/>
      <c r="BQ1242" s="174"/>
      <c r="CI1242"/>
      <c r="CJ1242"/>
      <c r="CK1242"/>
      <c r="CL1242"/>
      <c r="CM1242"/>
      <c r="CN1242"/>
      <c r="CO1242"/>
      <c r="DF1242"/>
      <c r="DG1242"/>
      <c r="DH1242"/>
      <c r="DI1242"/>
      <c r="DJ1242"/>
      <c r="DK1242"/>
      <c r="DL1242"/>
    </row>
    <row r="1243" spans="10:116" ht="15" x14ac:dyDescent="0.25">
      <c r="J1243" s="174"/>
      <c r="K1243" s="174"/>
      <c r="L1243" s="174"/>
      <c r="M1243" s="174"/>
      <c r="O1243" s="174"/>
      <c r="P1243" s="174"/>
      <c r="Q1243" s="174"/>
      <c r="S1243" s="174"/>
      <c r="T1243" s="174"/>
      <c r="U1243" s="174"/>
      <c r="W1243" s="174"/>
      <c r="X1243" s="174"/>
      <c r="Y1243" s="174"/>
      <c r="Z1243" s="174"/>
      <c r="AA1243" s="174"/>
      <c r="AB1243" s="174"/>
      <c r="AC1243" s="174"/>
      <c r="AD1243" s="174"/>
      <c r="AE1243" s="174"/>
      <c r="AF1243" s="174"/>
      <c r="AG1243" s="174"/>
      <c r="AI1243" s="174"/>
      <c r="AJ1243"/>
      <c r="AK1243"/>
      <c r="AL1243"/>
      <c r="AM1243"/>
      <c r="AN1243"/>
      <c r="AO1243"/>
      <c r="AQ1243" s="174"/>
      <c r="AR1243" s="174"/>
      <c r="AS1243" s="174"/>
      <c r="AU1243" s="174"/>
      <c r="AV1243" s="174"/>
      <c r="AW1243" s="174"/>
      <c r="AY1243" s="174"/>
      <c r="AZ1243" s="174"/>
      <c r="BA1243" s="174"/>
      <c r="BB1243" s="174"/>
      <c r="BC1243" s="174"/>
      <c r="BD1243" s="174"/>
      <c r="BE1243" s="174"/>
      <c r="BF1243" s="174"/>
      <c r="BG1243" s="174"/>
      <c r="BI1243" s="174"/>
      <c r="BJ1243" s="174"/>
      <c r="BK1243" s="174"/>
      <c r="BL1243" s="174"/>
      <c r="BO1243" s="174"/>
      <c r="BP1243" s="174"/>
      <c r="BQ1243" s="174"/>
      <c r="CI1243"/>
      <c r="CJ1243"/>
      <c r="CK1243"/>
      <c r="CL1243"/>
      <c r="CM1243"/>
      <c r="CN1243"/>
      <c r="CO1243"/>
      <c r="DF1243"/>
      <c r="DG1243"/>
      <c r="DH1243"/>
      <c r="DI1243"/>
      <c r="DJ1243"/>
      <c r="DK1243"/>
      <c r="DL1243"/>
    </row>
    <row r="1244" spans="10:116" ht="15" x14ac:dyDescent="0.25">
      <c r="J1244" s="174"/>
      <c r="K1244" s="174"/>
      <c r="L1244" s="174"/>
      <c r="M1244" s="174"/>
      <c r="O1244" s="174"/>
      <c r="P1244" s="174"/>
      <c r="Q1244" s="174"/>
      <c r="S1244" s="174"/>
      <c r="T1244" s="174"/>
      <c r="U1244" s="174"/>
      <c r="W1244" s="174"/>
      <c r="X1244" s="174"/>
      <c r="Y1244" s="174"/>
      <c r="Z1244" s="174"/>
      <c r="AA1244" s="174"/>
      <c r="AB1244" s="174"/>
      <c r="AC1244" s="174"/>
      <c r="AD1244" s="174"/>
      <c r="AE1244" s="174"/>
      <c r="AF1244" s="174"/>
      <c r="AG1244" s="174"/>
      <c r="AI1244" s="174"/>
      <c r="AJ1244"/>
      <c r="AK1244"/>
      <c r="AL1244"/>
      <c r="AM1244"/>
      <c r="AN1244"/>
      <c r="AO1244"/>
      <c r="AQ1244" s="174"/>
      <c r="AR1244" s="174"/>
      <c r="AS1244" s="174"/>
      <c r="AU1244" s="174"/>
      <c r="AV1244" s="174"/>
      <c r="AW1244" s="174"/>
      <c r="AY1244" s="174"/>
      <c r="AZ1244" s="174"/>
      <c r="BA1244" s="174"/>
      <c r="BB1244" s="174"/>
      <c r="BC1244" s="174"/>
      <c r="BD1244" s="174"/>
      <c r="BE1244" s="174"/>
      <c r="BF1244" s="174"/>
      <c r="BG1244" s="174"/>
      <c r="BI1244" s="174"/>
      <c r="BJ1244" s="174"/>
      <c r="BK1244" s="174"/>
      <c r="BL1244" s="174"/>
      <c r="BO1244" s="174"/>
      <c r="BP1244" s="174"/>
      <c r="BQ1244" s="174"/>
      <c r="CI1244"/>
      <c r="CJ1244"/>
      <c r="CK1244"/>
      <c r="CL1244"/>
      <c r="CM1244"/>
      <c r="CN1244"/>
      <c r="CO1244"/>
      <c r="DF1244"/>
      <c r="DG1244"/>
      <c r="DH1244"/>
      <c r="DI1244"/>
      <c r="DJ1244"/>
      <c r="DK1244"/>
      <c r="DL1244"/>
    </row>
    <row r="1245" spans="10:116" ht="15" x14ac:dyDescent="0.25">
      <c r="J1245" s="174"/>
      <c r="K1245" s="174"/>
      <c r="L1245" s="174"/>
      <c r="M1245" s="174"/>
      <c r="O1245" s="174"/>
      <c r="P1245" s="174"/>
      <c r="Q1245" s="174"/>
      <c r="S1245" s="174"/>
      <c r="T1245" s="174"/>
      <c r="U1245" s="174"/>
      <c r="W1245" s="174"/>
      <c r="X1245" s="174"/>
      <c r="Y1245" s="174"/>
      <c r="Z1245" s="174"/>
      <c r="AA1245" s="174"/>
      <c r="AB1245" s="174"/>
      <c r="AC1245" s="174"/>
      <c r="AD1245" s="174"/>
      <c r="AE1245" s="174"/>
      <c r="AF1245" s="174"/>
      <c r="AG1245" s="174"/>
      <c r="AI1245" s="174"/>
      <c r="AJ1245"/>
      <c r="AK1245"/>
      <c r="AL1245"/>
      <c r="AM1245"/>
      <c r="AN1245"/>
      <c r="AO1245"/>
      <c r="AQ1245" s="174"/>
      <c r="AR1245" s="174"/>
      <c r="AS1245" s="174"/>
      <c r="AU1245" s="174"/>
      <c r="AV1245" s="174"/>
      <c r="AW1245" s="174"/>
      <c r="AY1245" s="174"/>
      <c r="AZ1245" s="174"/>
      <c r="BA1245" s="174"/>
      <c r="BB1245" s="174"/>
      <c r="BC1245" s="174"/>
      <c r="BD1245" s="174"/>
      <c r="BE1245" s="174"/>
      <c r="BF1245" s="174"/>
      <c r="BG1245" s="174"/>
      <c r="BI1245" s="174"/>
      <c r="BJ1245" s="174"/>
      <c r="BK1245" s="174"/>
      <c r="BL1245" s="174"/>
      <c r="BO1245" s="174"/>
      <c r="BP1245" s="174"/>
      <c r="BQ1245" s="174"/>
      <c r="CI1245"/>
      <c r="CJ1245"/>
      <c r="CK1245"/>
      <c r="CL1245"/>
      <c r="CM1245"/>
      <c r="CN1245"/>
      <c r="CO1245"/>
      <c r="DF1245"/>
      <c r="DG1245"/>
      <c r="DH1245"/>
      <c r="DI1245"/>
      <c r="DJ1245"/>
      <c r="DK1245"/>
      <c r="DL1245"/>
    </row>
    <row r="1246" spans="10:116" ht="15" x14ac:dyDescent="0.25">
      <c r="J1246" s="174"/>
      <c r="K1246" s="174"/>
      <c r="L1246" s="174"/>
      <c r="M1246" s="174"/>
      <c r="O1246" s="174"/>
      <c r="P1246" s="174"/>
      <c r="Q1246" s="174"/>
      <c r="S1246" s="174"/>
      <c r="T1246" s="174"/>
      <c r="U1246" s="174"/>
      <c r="W1246" s="174"/>
      <c r="X1246" s="174"/>
      <c r="Y1246" s="174"/>
      <c r="Z1246" s="174"/>
      <c r="AA1246" s="174"/>
      <c r="AB1246" s="174"/>
      <c r="AC1246" s="174"/>
      <c r="AD1246" s="174"/>
      <c r="AE1246" s="174"/>
      <c r="AF1246" s="174"/>
      <c r="AG1246" s="174"/>
      <c r="AI1246" s="174"/>
      <c r="AJ1246"/>
      <c r="AK1246"/>
      <c r="AL1246"/>
      <c r="AM1246"/>
      <c r="AN1246"/>
      <c r="AO1246"/>
      <c r="AQ1246" s="174"/>
      <c r="AR1246" s="174"/>
      <c r="AS1246" s="174"/>
      <c r="AU1246" s="174"/>
      <c r="AV1246" s="174"/>
      <c r="AW1246" s="174"/>
      <c r="AY1246" s="174"/>
      <c r="AZ1246" s="174"/>
      <c r="BA1246" s="174"/>
      <c r="BB1246" s="174"/>
      <c r="BC1246" s="174"/>
      <c r="BD1246" s="174"/>
      <c r="BE1246" s="174"/>
      <c r="BF1246" s="174"/>
      <c r="BG1246" s="174"/>
      <c r="BI1246" s="174"/>
      <c r="BJ1246" s="174"/>
      <c r="BK1246" s="174"/>
      <c r="BL1246" s="174"/>
      <c r="BO1246" s="174"/>
      <c r="BP1246" s="174"/>
      <c r="BQ1246" s="174"/>
      <c r="CI1246"/>
      <c r="CJ1246"/>
      <c r="CK1246"/>
      <c r="CL1246"/>
      <c r="CM1246"/>
      <c r="CN1246"/>
      <c r="CO1246"/>
      <c r="DF1246"/>
      <c r="DG1246"/>
      <c r="DH1246"/>
      <c r="DI1246"/>
      <c r="DJ1246"/>
      <c r="DK1246"/>
      <c r="DL1246"/>
    </row>
    <row r="1247" spans="10:116" ht="15" x14ac:dyDescent="0.25">
      <c r="J1247" s="174"/>
      <c r="K1247" s="174"/>
      <c r="L1247" s="174"/>
      <c r="M1247" s="174"/>
      <c r="O1247" s="174"/>
      <c r="P1247" s="174"/>
      <c r="Q1247" s="174"/>
      <c r="S1247" s="174"/>
      <c r="T1247" s="174"/>
      <c r="U1247" s="174"/>
      <c r="W1247" s="174"/>
      <c r="X1247" s="174"/>
      <c r="Y1247" s="174"/>
      <c r="Z1247" s="174"/>
      <c r="AA1247" s="174"/>
      <c r="AB1247" s="174"/>
      <c r="AC1247" s="174"/>
      <c r="AD1247" s="174"/>
      <c r="AE1247" s="174"/>
      <c r="AF1247" s="174"/>
      <c r="AG1247" s="174"/>
      <c r="AI1247" s="174"/>
      <c r="AJ1247"/>
      <c r="AK1247"/>
      <c r="AL1247"/>
      <c r="AM1247"/>
      <c r="AN1247"/>
      <c r="AO1247"/>
      <c r="AQ1247" s="174"/>
      <c r="AR1247" s="174"/>
      <c r="AS1247" s="174"/>
      <c r="AU1247" s="174"/>
      <c r="AV1247" s="174"/>
      <c r="AW1247" s="174"/>
      <c r="AY1247" s="174"/>
      <c r="AZ1247" s="174"/>
      <c r="BA1247" s="174"/>
      <c r="BB1247" s="174"/>
      <c r="BC1247" s="174"/>
      <c r="BD1247" s="174"/>
      <c r="BE1247" s="174"/>
      <c r="BF1247" s="174"/>
      <c r="BG1247" s="174"/>
      <c r="BI1247" s="174"/>
      <c r="BJ1247" s="174"/>
      <c r="BK1247" s="174"/>
      <c r="BL1247" s="174"/>
      <c r="BO1247" s="174"/>
      <c r="BP1247" s="174"/>
      <c r="BQ1247" s="174"/>
      <c r="CI1247"/>
      <c r="CJ1247"/>
      <c r="CK1247"/>
      <c r="CL1247"/>
      <c r="CM1247"/>
      <c r="CN1247"/>
      <c r="CO1247"/>
      <c r="DF1247"/>
      <c r="DG1247"/>
      <c r="DH1247"/>
      <c r="DI1247"/>
      <c r="DJ1247"/>
      <c r="DK1247"/>
      <c r="DL1247"/>
    </row>
    <row r="1248" spans="10:116" ht="15" x14ac:dyDescent="0.25">
      <c r="J1248" s="174"/>
      <c r="K1248" s="174"/>
      <c r="L1248" s="174"/>
      <c r="M1248" s="174"/>
      <c r="O1248" s="174"/>
      <c r="P1248" s="174"/>
      <c r="Q1248" s="174"/>
      <c r="S1248" s="174"/>
      <c r="T1248" s="174"/>
      <c r="U1248" s="174"/>
      <c r="W1248" s="174"/>
      <c r="X1248" s="174"/>
      <c r="Y1248" s="174"/>
      <c r="Z1248" s="174"/>
      <c r="AA1248" s="174"/>
      <c r="AB1248" s="174"/>
      <c r="AC1248" s="174"/>
      <c r="AD1248" s="174"/>
      <c r="AE1248" s="174"/>
      <c r="AF1248" s="174"/>
      <c r="AG1248" s="174"/>
      <c r="AI1248" s="174"/>
      <c r="AJ1248"/>
      <c r="AK1248"/>
      <c r="AL1248"/>
      <c r="AM1248"/>
      <c r="AN1248"/>
      <c r="AO1248"/>
      <c r="AQ1248" s="174"/>
      <c r="AR1248" s="174"/>
      <c r="AS1248" s="174"/>
      <c r="AU1248" s="174"/>
      <c r="AV1248" s="174"/>
      <c r="AW1248" s="174"/>
      <c r="AY1248" s="174"/>
      <c r="AZ1248" s="174"/>
      <c r="BA1248" s="174"/>
      <c r="BB1248" s="174"/>
      <c r="BC1248" s="174"/>
      <c r="BD1248" s="174"/>
      <c r="BE1248" s="174"/>
      <c r="BF1248" s="174"/>
      <c r="BG1248" s="174"/>
      <c r="BI1248" s="174"/>
      <c r="BJ1248" s="174"/>
      <c r="BK1248" s="174"/>
      <c r="BL1248" s="174"/>
      <c r="BO1248" s="174"/>
      <c r="BP1248" s="174"/>
      <c r="BQ1248" s="174"/>
      <c r="CI1248"/>
      <c r="CJ1248"/>
      <c r="CK1248"/>
      <c r="CL1248"/>
      <c r="CM1248"/>
      <c r="CN1248"/>
      <c r="CO1248"/>
      <c r="DF1248"/>
      <c r="DG1248"/>
      <c r="DH1248"/>
      <c r="DI1248"/>
      <c r="DJ1248"/>
      <c r="DK1248"/>
      <c r="DL1248"/>
    </row>
    <row r="1249" spans="10:116" ht="15" x14ac:dyDescent="0.25">
      <c r="J1249" s="174"/>
      <c r="K1249" s="174"/>
      <c r="L1249" s="174"/>
      <c r="M1249" s="174"/>
      <c r="O1249" s="174"/>
      <c r="P1249" s="174"/>
      <c r="Q1249" s="174"/>
      <c r="S1249" s="174"/>
      <c r="T1249" s="174"/>
      <c r="U1249" s="174"/>
      <c r="W1249" s="174"/>
      <c r="X1249" s="174"/>
      <c r="Y1249" s="174"/>
      <c r="Z1249" s="174"/>
      <c r="AA1249" s="174"/>
      <c r="AB1249" s="174"/>
      <c r="AC1249" s="174"/>
      <c r="AD1249" s="174"/>
      <c r="AE1249" s="174"/>
      <c r="AF1249" s="174"/>
      <c r="AG1249" s="174"/>
      <c r="AI1249" s="174"/>
      <c r="AJ1249"/>
      <c r="AK1249"/>
      <c r="AL1249"/>
      <c r="AM1249"/>
      <c r="AN1249"/>
      <c r="AO1249"/>
      <c r="AQ1249" s="174"/>
      <c r="AR1249" s="174"/>
      <c r="AS1249" s="174"/>
      <c r="AU1249" s="174"/>
      <c r="AV1249" s="174"/>
      <c r="AW1249" s="174"/>
      <c r="AY1249" s="174"/>
      <c r="AZ1249" s="174"/>
      <c r="BA1249" s="174"/>
      <c r="BB1249" s="174"/>
      <c r="BC1249" s="174"/>
      <c r="BD1249" s="174"/>
      <c r="BE1249" s="174"/>
      <c r="BF1249" s="174"/>
      <c r="BG1249" s="174"/>
      <c r="BI1249" s="174"/>
      <c r="BJ1249" s="174"/>
      <c r="BK1249" s="174"/>
      <c r="BL1249" s="174"/>
      <c r="BO1249" s="174"/>
      <c r="BP1249" s="174"/>
      <c r="BQ1249" s="174"/>
      <c r="CI1249"/>
      <c r="CJ1249"/>
      <c r="CK1249"/>
      <c r="CL1249"/>
      <c r="CM1249"/>
      <c r="CN1249"/>
      <c r="CO1249"/>
      <c r="DF1249"/>
      <c r="DG1249"/>
      <c r="DH1249"/>
      <c r="DI1249"/>
      <c r="DJ1249"/>
      <c r="DK1249"/>
      <c r="DL1249"/>
    </row>
    <row r="1250" spans="10:116" ht="15" x14ac:dyDescent="0.25">
      <c r="J1250" s="174"/>
      <c r="K1250" s="174"/>
      <c r="L1250" s="174"/>
      <c r="M1250" s="174"/>
      <c r="O1250" s="174"/>
      <c r="P1250" s="174"/>
      <c r="Q1250" s="174"/>
      <c r="S1250" s="174"/>
      <c r="T1250" s="174"/>
      <c r="U1250" s="174"/>
      <c r="W1250" s="174"/>
      <c r="X1250" s="174"/>
      <c r="Y1250" s="174"/>
      <c r="Z1250" s="174"/>
      <c r="AA1250" s="174"/>
      <c r="AB1250" s="174"/>
      <c r="AC1250" s="174"/>
      <c r="AD1250" s="174"/>
      <c r="AE1250" s="174"/>
      <c r="AF1250" s="174"/>
      <c r="AG1250" s="174"/>
      <c r="AI1250" s="174"/>
      <c r="AJ1250"/>
      <c r="AK1250"/>
      <c r="AL1250"/>
      <c r="AM1250"/>
      <c r="AN1250"/>
      <c r="AO1250"/>
      <c r="AQ1250" s="174"/>
      <c r="AR1250" s="174"/>
      <c r="AS1250" s="174"/>
      <c r="AU1250" s="174"/>
      <c r="AV1250" s="174"/>
      <c r="AW1250" s="174"/>
      <c r="AY1250" s="174"/>
      <c r="AZ1250" s="174"/>
      <c r="BA1250" s="174"/>
      <c r="BB1250" s="174"/>
      <c r="BC1250" s="174"/>
      <c r="BD1250" s="174"/>
      <c r="BE1250" s="174"/>
      <c r="BF1250" s="174"/>
      <c r="BG1250" s="174"/>
      <c r="BI1250" s="174"/>
      <c r="BJ1250" s="174"/>
      <c r="BK1250" s="174"/>
      <c r="BL1250" s="174"/>
      <c r="BO1250" s="174"/>
      <c r="BP1250" s="174"/>
      <c r="BQ1250" s="174"/>
      <c r="CI1250"/>
      <c r="CJ1250"/>
      <c r="CK1250"/>
      <c r="CL1250"/>
      <c r="CM1250"/>
      <c r="CN1250"/>
      <c r="CO1250"/>
      <c r="DF1250"/>
      <c r="DG1250"/>
      <c r="DH1250"/>
      <c r="DI1250"/>
      <c r="DJ1250"/>
      <c r="DK1250"/>
      <c r="DL1250"/>
    </row>
    <row r="1251" spans="10:116" ht="15" x14ac:dyDescent="0.25">
      <c r="J1251" s="174"/>
      <c r="K1251" s="174"/>
      <c r="L1251" s="174"/>
      <c r="M1251" s="174"/>
      <c r="O1251" s="174"/>
      <c r="P1251" s="174"/>
      <c r="Q1251" s="174"/>
      <c r="S1251" s="174"/>
      <c r="T1251" s="174"/>
      <c r="U1251" s="174"/>
      <c r="W1251" s="174"/>
      <c r="X1251" s="174"/>
      <c r="Y1251" s="174"/>
      <c r="Z1251" s="174"/>
      <c r="AA1251" s="174"/>
      <c r="AB1251" s="174"/>
      <c r="AC1251" s="174"/>
      <c r="AD1251" s="174"/>
      <c r="AE1251" s="174"/>
      <c r="AF1251" s="174"/>
      <c r="AG1251" s="174"/>
      <c r="AI1251" s="174"/>
      <c r="AJ1251"/>
      <c r="AK1251"/>
      <c r="AL1251"/>
      <c r="AM1251"/>
      <c r="AN1251"/>
      <c r="AO1251"/>
      <c r="AQ1251" s="174"/>
      <c r="AR1251" s="174"/>
      <c r="AS1251" s="174"/>
      <c r="AU1251" s="174"/>
      <c r="AV1251" s="174"/>
      <c r="AW1251" s="174"/>
      <c r="AY1251" s="174"/>
      <c r="AZ1251" s="174"/>
      <c r="BA1251" s="174"/>
      <c r="BB1251" s="174"/>
      <c r="BC1251" s="174"/>
      <c r="BD1251" s="174"/>
      <c r="BE1251" s="174"/>
      <c r="BF1251" s="174"/>
      <c r="BG1251" s="174"/>
      <c r="BI1251" s="174"/>
      <c r="BJ1251" s="174"/>
      <c r="BK1251" s="174"/>
      <c r="BL1251" s="174"/>
      <c r="BO1251" s="174"/>
      <c r="BP1251" s="174"/>
      <c r="BQ1251" s="174"/>
      <c r="CI1251"/>
      <c r="CJ1251"/>
      <c r="CK1251"/>
      <c r="CL1251"/>
      <c r="CM1251"/>
      <c r="CN1251"/>
      <c r="CO1251"/>
      <c r="DF1251"/>
      <c r="DG1251"/>
      <c r="DH1251"/>
      <c r="DI1251"/>
      <c r="DJ1251"/>
      <c r="DK1251"/>
      <c r="DL1251"/>
    </row>
    <row r="1252" spans="10:116" ht="15" x14ac:dyDescent="0.25">
      <c r="J1252" s="174"/>
      <c r="K1252" s="174"/>
      <c r="L1252" s="174"/>
      <c r="M1252" s="174"/>
      <c r="O1252" s="174"/>
      <c r="P1252" s="174"/>
      <c r="Q1252" s="174"/>
      <c r="S1252" s="174"/>
      <c r="T1252" s="174"/>
      <c r="U1252" s="174"/>
      <c r="W1252" s="174"/>
      <c r="X1252" s="174"/>
      <c r="Y1252" s="174"/>
      <c r="Z1252" s="174"/>
      <c r="AA1252" s="174"/>
      <c r="AB1252" s="174"/>
      <c r="AC1252" s="174"/>
      <c r="AD1252" s="174"/>
      <c r="AE1252" s="174"/>
      <c r="AF1252" s="174"/>
      <c r="AG1252" s="174"/>
      <c r="AI1252" s="174"/>
      <c r="AJ1252"/>
      <c r="AK1252"/>
      <c r="AL1252"/>
      <c r="AM1252"/>
      <c r="AN1252"/>
      <c r="AO1252"/>
      <c r="AQ1252" s="174"/>
      <c r="AR1252" s="174"/>
      <c r="AS1252" s="174"/>
      <c r="AU1252" s="174"/>
      <c r="AV1252" s="174"/>
      <c r="AW1252" s="174"/>
      <c r="AY1252" s="174"/>
      <c r="AZ1252" s="174"/>
      <c r="BA1252" s="174"/>
      <c r="BB1252" s="174"/>
      <c r="BC1252" s="174"/>
      <c r="BD1252" s="174"/>
      <c r="BE1252" s="174"/>
      <c r="BF1252" s="174"/>
      <c r="BG1252" s="174"/>
      <c r="BI1252" s="174"/>
      <c r="BJ1252" s="174"/>
      <c r="BK1252" s="174"/>
      <c r="BL1252" s="174"/>
      <c r="BO1252" s="174"/>
      <c r="BP1252" s="174"/>
      <c r="BQ1252" s="174"/>
      <c r="CI1252"/>
      <c r="CJ1252"/>
      <c r="CK1252"/>
      <c r="CL1252"/>
      <c r="CM1252"/>
      <c r="CN1252"/>
      <c r="CO1252"/>
      <c r="DF1252"/>
      <c r="DG1252"/>
      <c r="DH1252"/>
      <c r="DI1252"/>
      <c r="DJ1252"/>
      <c r="DK1252"/>
      <c r="DL1252"/>
    </row>
    <row r="1253" spans="10:116" ht="15" x14ac:dyDescent="0.25">
      <c r="J1253" s="174"/>
      <c r="K1253" s="174"/>
      <c r="L1253" s="174"/>
      <c r="M1253" s="174"/>
      <c r="O1253" s="174"/>
      <c r="P1253" s="174"/>
      <c r="Q1253" s="174"/>
      <c r="S1253" s="174"/>
      <c r="T1253" s="174"/>
      <c r="U1253" s="174"/>
      <c r="W1253" s="174"/>
      <c r="X1253" s="174"/>
      <c r="Y1253" s="174"/>
      <c r="Z1253" s="174"/>
      <c r="AA1253" s="174"/>
      <c r="AB1253" s="174"/>
      <c r="AC1253" s="174"/>
      <c r="AD1253" s="174"/>
      <c r="AE1253" s="174"/>
      <c r="AF1253" s="174"/>
      <c r="AG1253" s="174"/>
      <c r="AI1253" s="174"/>
      <c r="AJ1253"/>
      <c r="AK1253"/>
      <c r="AL1253"/>
      <c r="AM1253"/>
      <c r="AN1253"/>
      <c r="AO1253"/>
      <c r="AQ1253" s="174"/>
      <c r="AR1253" s="174"/>
      <c r="AS1253" s="174"/>
      <c r="AU1253" s="174"/>
      <c r="AV1253" s="174"/>
      <c r="AW1253" s="174"/>
      <c r="AY1253" s="174"/>
      <c r="AZ1253" s="174"/>
      <c r="BA1253" s="174"/>
      <c r="BB1253" s="174"/>
      <c r="BC1253" s="174"/>
      <c r="BD1253" s="174"/>
      <c r="BE1253" s="174"/>
      <c r="BF1253" s="174"/>
      <c r="BG1253" s="174"/>
      <c r="BI1253" s="174"/>
      <c r="BJ1253" s="174"/>
      <c r="BK1253" s="174"/>
      <c r="BL1253" s="174"/>
      <c r="BO1253" s="174"/>
      <c r="BP1253" s="174"/>
      <c r="BQ1253" s="174"/>
      <c r="CI1253"/>
      <c r="CJ1253"/>
      <c r="CK1253"/>
      <c r="CL1253"/>
      <c r="CM1253"/>
      <c r="CN1253"/>
      <c r="CO1253"/>
      <c r="DF1253"/>
      <c r="DG1253"/>
      <c r="DH1253"/>
      <c r="DI1253"/>
      <c r="DJ1253"/>
      <c r="DK1253"/>
      <c r="DL1253"/>
    </row>
    <row r="1254" spans="10:116" ht="15" x14ac:dyDescent="0.25">
      <c r="J1254" s="174"/>
      <c r="K1254" s="174"/>
      <c r="L1254" s="174"/>
      <c r="M1254" s="174"/>
      <c r="O1254" s="174"/>
      <c r="P1254" s="174"/>
      <c r="Q1254" s="174"/>
      <c r="S1254" s="174"/>
      <c r="T1254" s="174"/>
      <c r="U1254" s="174"/>
      <c r="W1254" s="174"/>
      <c r="X1254" s="174"/>
      <c r="Y1254" s="174"/>
      <c r="Z1254" s="174"/>
      <c r="AA1254" s="174"/>
      <c r="AB1254" s="174"/>
      <c r="AC1254" s="174"/>
      <c r="AD1254" s="174"/>
      <c r="AE1254" s="174"/>
      <c r="AF1254" s="174"/>
      <c r="AG1254" s="174"/>
      <c r="AI1254" s="174"/>
      <c r="AJ1254"/>
      <c r="AK1254"/>
      <c r="AL1254"/>
      <c r="AM1254"/>
      <c r="AN1254"/>
      <c r="AO1254"/>
      <c r="AQ1254" s="174"/>
      <c r="AR1254" s="174"/>
      <c r="AS1254" s="174"/>
      <c r="AU1254" s="174"/>
      <c r="AV1254" s="174"/>
      <c r="AW1254" s="174"/>
      <c r="AY1254" s="174"/>
      <c r="AZ1254" s="174"/>
      <c r="BA1254" s="174"/>
      <c r="BB1254" s="174"/>
      <c r="BC1254" s="174"/>
      <c r="BD1254" s="174"/>
      <c r="BE1254" s="174"/>
      <c r="BF1254" s="174"/>
      <c r="BG1254" s="174"/>
      <c r="BI1254" s="174"/>
      <c r="BJ1254" s="174"/>
      <c r="BK1254" s="174"/>
      <c r="BL1254" s="174"/>
      <c r="BO1254" s="174"/>
      <c r="BP1254" s="174"/>
      <c r="BQ1254" s="174"/>
      <c r="CI1254"/>
      <c r="CJ1254"/>
      <c r="CK1254"/>
      <c r="CL1254"/>
      <c r="CM1254"/>
      <c r="CN1254"/>
      <c r="CO1254"/>
      <c r="DF1254"/>
      <c r="DG1254"/>
      <c r="DH1254"/>
      <c r="DI1254"/>
      <c r="DJ1254"/>
      <c r="DK1254"/>
      <c r="DL1254"/>
    </row>
    <row r="1255" spans="10:116" ht="15" x14ac:dyDescent="0.25">
      <c r="J1255" s="174"/>
      <c r="K1255" s="174"/>
      <c r="L1255" s="174"/>
      <c r="M1255" s="174"/>
      <c r="O1255" s="174"/>
      <c r="P1255" s="174"/>
      <c r="Q1255" s="174"/>
      <c r="S1255" s="174"/>
      <c r="T1255" s="174"/>
      <c r="U1255" s="174"/>
      <c r="W1255" s="174"/>
      <c r="X1255" s="174"/>
      <c r="Y1255" s="174"/>
      <c r="Z1255" s="174"/>
      <c r="AA1255" s="174"/>
      <c r="AB1255" s="174"/>
      <c r="AC1255" s="174"/>
      <c r="AD1255" s="174"/>
      <c r="AE1255" s="174"/>
      <c r="AF1255" s="174"/>
      <c r="AG1255" s="174"/>
      <c r="AI1255" s="174"/>
      <c r="AJ1255"/>
      <c r="AK1255"/>
      <c r="AL1255"/>
      <c r="AM1255"/>
      <c r="AN1255"/>
      <c r="AO1255"/>
      <c r="AQ1255" s="174"/>
      <c r="AR1255" s="174"/>
      <c r="AS1255" s="174"/>
      <c r="AU1255" s="174"/>
      <c r="AV1255" s="174"/>
      <c r="AW1255" s="174"/>
      <c r="AY1255" s="174"/>
      <c r="AZ1255" s="174"/>
      <c r="BA1255" s="174"/>
      <c r="BB1255" s="174"/>
      <c r="BC1255" s="174"/>
      <c r="BD1255" s="174"/>
      <c r="BE1255" s="174"/>
      <c r="BF1255" s="174"/>
      <c r="BG1255" s="174"/>
      <c r="BI1255" s="174"/>
      <c r="BJ1255" s="174"/>
      <c r="BK1255" s="174"/>
      <c r="BL1255" s="174"/>
      <c r="BO1255" s="174"/>
      <c r="BP1255" s="174"/>
      <c r="BQ1255" s="174"/>
      <c r="CI1255"/>
      <c r="CJ1255"/>
      <c r="CK1255"/>
      <c r="CL1255"/>
      <c r="CM1255"/>
      <c r="CN1255"/>
      <c r="CO1255"/>
      <c r="DF1255"/>
      <c r="DG1255"/>
      <c r="DH1255"/>
      <c r="DI1255"/>
      <c r="DJ1255"/>
      <c r="DK1255"/>
      <c r="DL1255"/>
    </row>
    <row r="1256" spans="10:116" ht="15" x14ac:dyDescent="0.25">
      <c r="J1256" s="174"/>
      <c r="K1256" s="174"/>
      <c r="L1256" s="174"/>
      <c r="M1256" s="174"/>
      <c r="O1256" s="174"/>
      <c r="P1256" s="174"/>
      <c r="Q1256" s="174"/>
      <c r="S1256" s="174"/>
      <c r="T1256" s="174"/>
      <c r="U1256" s="174"/>
      <c r="W1256" s="174"/>
      <c r="X1256" s="174"/>
      <c r="Y1256" s="174"/>
      <c r="Z1256" s="174"/>
      <c r="AA1256" s="174"/>
      <c r="AB1256" s="174"/>
      <c r="AC1256" s="174"/>
      <c r="AD1256" s="174"/>
      <c r="AE1256" s="174"/>
      <c r="AF1256" s="174"/>
      <c r="AG1256" s="174"/>
      <c r="AI1256" s="174"/>
      <c r="AJ1256"/>
      <c r="AK1256"/>
      <c r="AL1256"/>
      <c r="AM1256"/>
      <c r="AN1256"/>
      <c r="AO1256"/>
      <c r="AQ1256" s="174"/>
      <c r="AR1256" s="174"/>
      <c r="AS1256" s="174"/>
      <c r="AU1256" s="174"/>
      <c r="AV1256" s="174"/>
      <c r="AW1256" s="174"/>
      <c r="AY1256" s="174"/>
      <c r="AZ1256" s="174"/>
      <c r="BA1256" s="174"/>
      <c r="BB1256" s="174"/>
      <c r="BC1256" s="174"/>
      <c r="BD1256" s="174"/>
      <c r="BE1256" s="174"/>
      <c r="BF1256" s="174"/>
      <c r="BG1256" s="174"/>
      <c r="BI1256" s="174"/>
      <c r="BJ1256" s="174"/>
      <c r="BK1256" s="174"/>
      <c r="BL1256" s="174"/>
      <c r="BO1256" s="174"/>
      <c r="BP1256" s="174"/>
      <c r="BQ1256" s="174"/>
      <c r="CI1256"/>
      <c r="CJ1256"/>
      <c r="CK1256"/>
      <c r="CL1256"/>
      <c r="CM1256"/>
      <c r="CN1256"/>
      <c r="CO1256"/>
      <c r="DF1256"/>
      <c r="DG1256"/>
      <c r="DH1256"/>
      <c r="DI1256"/>
      <c r="DJ1256"/>
      <c r="DK1256"/>
      <c r="DL1256"/>
    </row>
    <row r="1257" spans="10:116" ht="15" x14ac:dyDescent="0.25">
      <c r="J1257" s="174"/>
      <c r="K1257" s="174"/>
      <c r="L1257" s="174"/>
      <c r="M1257" s="174"/>
      <c r="O1257" s="174"/>
      <c r="P1257" s="174"/>
      <c r="Q1257" s="174"/>
      <c r="S1257" s="174"/>
      <c r="T1257" s="174"/>
      <c r="U1257" s="174"/>
      <c r="W1257" s="174"/>
      <c r="X1257" s="174"/>
      <c r="Y1257" s="174"/>
      <c r="Z1257" s="174"/>
      <c r="AA1257" s="174"/>
      <c r="AB1257" s="174"/>
      <c r="AC1257" s="174"/>
      <c r="AD1257" s="174"/>
      <c r="AE1257" s="174"/>
      <c r="AF1257" s="174"/>
      <c r="AG1257" s="174"/>
      <c r="AI1257" s="174"/>
      <c r="AJ1257"/>
      <c r="AK1257"/>
      <c r="AL1257"/>
      <c r="AM1257"/>
      <c r="AN1257"/>
      <c r="AO1257"/>
      <c r="AQ1257" s="174"/>
      <c r="AR1257" s="174"/>
      <c r="AS1257" s="174"/>
      <c r="AU1257" s="174"/>
      <c r="AV1257" s="174"/>
      <c r="AW1257" s="174"/>
      <c r="AY1257" s="174"/>
      <c r="AZ1257" s="174"/>
      <c r="BA1257" s="174"/>
      <c r="BB1257" s="174"/>
      <c r="BC1257" s="174"/>
      <c r="BD1257" s="174"/>
      <c r="BE1257" s="174"/>
      <c r="BF1257" s="174"/>
      <c r="BG1257" s="174"/>
      <c r="BI1257" s="174"/>
      <c r="BJ1257" s="174"/>
      <c r="BK1257" s="174"/>
      <c r="BL1257" s="174"/>
      <c r="BO1257" s="174"/>
      <c r="BP1257" s="174"/>
      <c r="BQ1257" s="174"/>
      <c r="CI1257"/>
      <c r="CJ1257"/>
      <c r="CK1257"/>
      <c r="CL1257"/>
      <c r="CM1257"/>
      <c r="CN1257"/>
      <c r="CO1257"/>
      <c r="DF1257"/>
      <c r="DG1257"/>
      <c r="DH1257"/>
      <c r="DI1257"/>
      <c r="DJ1257"/>
      <c r="DK1257"/>
      <c r="DL1257"/>
    </row>
    <row r="1258" spans="10:116" ht="15" x14ac:dyDescent="0.25">
      <c r="J1258" s="174"/>
      <c r="K1258" s="174"/>
      <c r="L1258" s="174"/>
      <c r="M1258" s="174"/>
      <c r="O1258" s="174"/>
      <c r="P1258" s="174"/>
      <c r="Q1258" s="174"/>
      <c r="S1258" s="174"/>
      <c r="T1258" s="174"/>
      <c r="U1258" s="174"/>
      <c r="W1258" s="174"/>
      <c r="X1258" s="174"/>
      <c r="Y1258" s="174"/>
      <c r="Z1258" s="174"/>
      <c r="AA1258" s="174"/>
      <c r="AB1258" s="174"/>
      <c r="AC1258" s="174"/>
      <c r="AD1258" s="174"/>
      <c r="AE1258" s="174"/>
      <c r="AF1258" s="174"/>
      <c r="AG1258" s="174"/>
      <c r="AI1258" s="174"/>
      <c r="AJ1258"/>
      <c r="AK1258"/>
      <c r="AL1258"/>
      <c r="AM1258"/>
      <c r="AN1258"/>
      <c r="AO1258"/>
      <c r="AQ1258" s="174"/>
      <c r="AR1258" s="174"/>
      <c r="AS1258" s="174"/>
      <c r="AU1258" s="174"/>
      <c r="AV1258" s="174"/>
      <c r="AW1258" s="174"/>
      <c r="AY1258" s="174"/>
      <c r="AZ1258" s="174"/>
      <c r="BA1258" s="174"/>
      <c r="BB1258" s="174"/>
      <c r="BC1258" s="174"/>
      <c r="BD1258" s="174"/>
      <c r="BE1258" s="174"/>
      <c r="BF1258" s="174"/>
      <c r="BG1258" s="174"/>
      <c r="BI1258" s="174"/>
      <c r="BJ1258" s="174"/>
      <c r="BK1258" s="174"/>
      <c r="BL1258" s="174"/>
      <c r="BO1258" s="174"/>
      <c r="BP1258" s="174"/>
      <c r="BQ1258" s="174"/>
      <c r="CI1258"/>
      <c r="CJ1258"/>
      <c r="CK1258"/>
      <c r="CL1258"/>
      <c r="CM1258"/>
      <c r="CN1258"/>
      <c r="CO1258"/>
      <c r="DF1258"/>
      <c r="DG1258"/>
      <c r="DH1258"/>
      <c r="DI1258"/>
      <c r="DJ1258"/>
      <c r="DK1258"/>
      <c r="DL1258"/>
    </row>
    <row r="1259" spans="10:116" ht="15" x14ac:dyDescent="0.25">
      <c r="J1259" s="174"/>
      <c r="K1259" s="174"/>
      <c r="L1259" s="174"/>
      <c r="M1259" s="174"/>
      <c r="O1259" s="174"/>
      <c r="P1259" s="174"/>
      <c r="Q1259" s="174"/>
      <c r="S1259" s="174"/>
      <c r="T1259" s="174"/>
      <c r="U1259" s="174"/>
      <c r="W1259" s="174"/>
      <c r="X1259" s="174"/>
      <c r="Y1259" s="174"/>
      <c r="Z1259" s="174"/>
      <c r="AA1259" s="174"/>
      <c r="AB1259" s="174"/>
      <c r="AC1259" s="174"/>
      <c r="AD1259" s="174"/>
      <c r="AE1259" s="174"/>
      <c r="AF1259" s="174"/>
      <c r="AG1259" s="174"/>
      <c r="AI1259" s="174"/>
      <c r="AJ1259"/>
      <c r="AK1259"/>
      <c r="AL1259"/>
      <c r="AM1259"/>
      <c r="AN1259"/>
      <c r="AO1259"/>
      <c r="AQ1259" s="174"/>
      <c r="AR1259" s="174"/>
      <c r="AS1259" s="174"/>
      <c r="AU1259" s="174"/>
      <c r="AV1259" s="174"/>
      <c r="AW1259" s="174"/>
      <c r="AY1259" s="174"/>
      <c r="AZ1259" s="174"/>
      <c r="BA1259" s="174"/>
      <c r="BB1259" s="174"/>
      <c r="BC1259" s="174"/>
      <c r="BD1259" s="174"/>
      <c r="BE1259" s="174"/>
      <c r="BF1259" s="174"/>
      <c r="BG1259" s="174"/>
      <c r="BI1259" s="174"/>
      <c r="BJ1259" s="174"/>
      <c r="BK1259" s="174"/>
      <c r="BL1259" s="174"/>
      <c r="BO1259" s="174"/>
      <c r="BP1259" s="174"/>
      <c r="BQ1259" s="174"/>
      <c r="CI1259"/>
      <c r="CJ1259"/>
      <c r="CK1259"/>
      <c r="CL1259"/>
      <c r="CM1259"/>
      <c r="CN1259"/>
      <c r="CO1259"/>
      <c r="DF1259"/>
      <c r="DG1259"/>
      <c r="DH1259"/>
      <c r="DI1259"/>
      <c r="DJ1259"/>
      <c r="DK1259"/>
      <c r="DL1259"/>
    </row>
    <row r="1260" spans="10:116" ht="15" x14ac:dyDescent="0.25">
      <c r="J1260" s="174"/>
      <c r="K1260" s="174"/>
      <c r="L1260" s="174"/>
      <c r="M1260" s="174"/>
      <c r="O1260" s="174"/>
      <c r="P1260" s="174"/>
      <c r="Q1260" s="174"/>
      <c r="S1260" s="174"/>
      <c r="T1260" s="174"/>
      <c r="U1260" s="174"/>
      <c r="W1260" s="174"/>
      <c r="X1260" s="174"/>
      <c r="Y1260" s="174"/>
      <c r="Z1260" s="174"/>
      <c r="AA1260" s="174"/>
      <c r="AB1260" s="174"/>
      <c r="AC1260" s="174"/>
      <c r="AD1260" s="174"/>
      <c r="AE1260" s="174"/>
      <c r="AF1260" s="174"/>
      <c r="AG1260" s="174"/>
      <c r="AI1260" s="174"/>
      <c r="AJ1260"/>
      <c r="AK1260"/>
      <c r="AL1260"/>
      <c r="AM1260"/>
      <c r="AN1260"/>
      <c r="AO1260"/>
      <c r="AQ1260" s="174"/>
      <c r="AR1260" s="174"/>
      <c r="AS1260" s="174"/>
      <c r="AU1260" s="174"/>
      <c r="AV1260" s="174"/>
      <c r="AW1260" s="174"/>
      <c r="AY1260" s="174"/>
      <c r="AZ1260" s="174"/>
      <c r="BA1260" s="174"/>
      <c r="BB1260" s="174"/>
      <c r="BC1260" s="174"/>
      <c r="BD1260" s="174"/>
      <c r="BE1260" s="174"/>
      <c r="BF1260" s="174"/>
      <c r="BG1260" s="174"/>
      <c r="BI1260" s="174"/>
      <c r="BJ1260" s="174"/>
      <c r="BK1260" s="174"/>
      <c r="BL1260" s="174"/>
      <c r="BO1260" s="174"/>
      <c r="BP1260" s="174"/>
      <c r="BQ1260" s="174"/>
      <c r="CI1260"/>
      <c r="CJ1260"/>
      <c r="CK1260"/>
      <c r="CL1260"/>
      <c r="CM1260"/>
      <c r="CN1260"/>
      <c r="CO1260"/>
      <c r="DF1260"/>
      <c r="DG1260"/>
      <c r="DH1260"/>
      <c r="DI1260"/>
      <c r="DJ1260"/>
      <c r="DK1260"/>
      <c r="DL1260"/>
    </row>
    <row r="1261" spans="10:116" ht="15" x14ac:dyDescent="0.25">
      <c r="J1261" s="174"/>
      <c r="K1261" s="174"/>
      <c r="L1261" s="174"/>
      <c r="M1261" s="174"/>
      <c r="O1261" s="174"/>
      <c r="P1261" s="174"/>
      <c r="Q1261" s="174"/>
      <c r="S1261" s="174"/>
      <c r="T1261" s="174"/>
      <c r="U1261" s="174"/>
      <c r="W1261" s="174"/>
      <c r="X1261" s="174"/>
      <c r="Y1261" s="174"/>
      <c r="Z1261" s="174"/>
      <c r="AA1261" s="174"/>
      <c r="AB1261" s="174"/>
      <c r="AC1261" s="174"/>
      <c r="AD1261" s="174"/>
      <c r="AE1261" s="174"/>
      <c r="AF1261" s="174"/>
      <c r="AG1261" s="174"/>
      <c r="AI1261" s="174"/>
      <c r="AJ1261"/>
      <c r="AK1261"/>
      <c r="AL1261"/>
      <c r="AM1261"/>
      <c r="AN1261"/>
      <c r="AO1261"/>
      <c r="AQ1261" s="174"/>
      <c r="AR1261" s="174"/>
      <c r="AS1261" s="174"/>
      <c r="AU1261" s="174"/>
      <c r="AV1261" s="174"/>
      <c r="AW1261" s="174"/>
      <c r="AY1261" s="174"/>
      <c r="AZ1261" s="174"/>
      <c r="BA1261" s="174"/>
      <c r="BB1261" s="174"/>
      <c r="BC1261" s="174"/>
      <c r="BD1261" s="174"/>
      <c r="BE1261" s="174"/>
      <c r="BF1261" s="174"/>
      <c r="BG1261" s="174"/>
      <c r="BI1261" s="174"/>
      <c r="BJ1261" s="174"/>
      <c r="BK1261" s="174"/>
      <c r="BL1261" s="174"/>
      <c r="BO1261" s="174"/>
      <c r="BP1261" s="174"/>
      <c r="BQ1261" s="174"/>
      <c r="CI1261"/>
      <c r="CJ1261"/>
      <c r="CK1261"/>
      <c r="CL1261"/>
      <c r="CM1261"/>
      <c r="CN1261"/>
      <c r="CO1261"/>
      <c r="DF1261"/>
      <c r="DG1261"/>
      <c r="DH1261"/>
      <c r="DI1261"/>
      <c r="DJ1261"/>
      <c r="DK1261"/>
      <c r="DL1261"/>
    </row>
    <row r="1262" spans="10:116" ht="15" x14ac:dyDescent="0.25">
      <c r="J1262" s="174"/>
      <c r="K1262" s="174"/>
      <c r="L1262" s="174"/>
      <c r="M1262" s="174"/>
      <c r="O1262" s="174"/>
      <c r="P1262" s="174"/>
      <c r="Q1262" s="174"/>
      <c r="S1262" s="174"/>
      <c r="T1262" s="174"/>
      <c r="U1262" s="174"/>
      <c r="W1262" s="174"/>
      <c r="X1262" s="174"/>
      <c r="Y1262" s="174"/>
      <c r="Z1262" s="174"/>
      <c r="AA1262" s="174"/>
      <c r="AB1262" s="174"/>
      <c r="AC1262" s="174"/>
      <c r="AD1262" s="174"/>
      <c r="AE1262" s="174"/>
      <c r="AF1262" s="174"/>
      <c r="AG1262" s="174"/>
      <c r="AI1262" s="174"/>
      <c r="AJ1262"/>
      <c r="AK1262"/>
      <c r="AL1262"/>
      <c r="AM1262"/>
      <c r="AN1262"/>
      <c r="AO1262"/>
      <c r="AQ1262" s="174"/>
      <c r="AR1262" s="174"/>
      <c r="AS1262" s="174"/>
      <c r="AU1262" s="174"/>
      <c r="AV1262" s="174"/>
      <c r="AW1262" s="174"/>
      <c r="AY1262" s="174"/>
      <c r="AZ1262" s="174"/>
      <c r="BA1262" s="174"/>
      <c r="BB1262" s="174"/>
      <c r="BC1262" s="174"/>
      <c r="BD1262" s="174"/>
      <c r="BE1262" s="174"/>
      <c r="BF1262" s="174"/>
      <c r="BG1262" s="174"/>
      <c r="BI1262" s="174"/>
      <c r="BJ1262" s="174"/>
      <c r="BK1262" s="174"/>
      <c r="BL1262" s="174"/>
      <c r="BO1262" s="174"/>
      <c r="BP1262" s="174"/>
      <c r="BQ1262" s="174"/>
      <c r="CI1262"/>
      <c r="CJ1262"/>
      <c r="CK1262"/>
      <c r="CL1262"/>
      <c r="CM1262"/>
      <c r="CN1262"/>
      <c r="CO1262"/>
      <c r="DF1262"/>
      <c r="DG1262"/>
      <c r="DH1262"/>
      <c r="DI1262"/>
      <c r="DJ1262"/>
      <c r="DK1262"/>
      <c r="DL1262"/>
    </row>
    <row r="1263" spans="10:116" ht="15" x14ac:dyDescent="0.25">
      <c r="J1263" s="174"/>
      <c r="K1263" s="174"/>
      <c r="L1263" s="174"/>
      <c r="M1263" s="174"/>
      <c r="O1263" s="174"/>
      <c r="P1263" s="174"/>
      <c r="Q1263" s="174"/>
      <c r="S1263" s="174"/>
      <c r="T1263" s="174"/>
      <c r="U1263" s="174"/>
      <c r="W1263" s="174"/>
      <c r="X1263" s="174"/>
      <c r="Y1263" s="174"/>
      <c r="Z1263" s="174"/>
      <c r="AA1263" s="174"/>
      <c r="AB1263" s="174"/>
      <c r="AC1263" s="174"/>
      <c r="AD1263" s="174"/>
      <c r="AE1263" s="174"/>
      <c r="AF1263" s="174"/>
      <c r="AG1263" s="174"/>
      <c r="AI1263" s="174"/>
      <c r="AJ1263"/>
      <c r="AK1263"/>
      <c r="AL1263"/>
      <c r="AM1263"/>
      <c r="AN1263"/>
      <c r="AO1263"/>
      <c r="AQ1263" s="174"/>
      <c r="AR1263" s="174"/>
      <c r="AS1263" s="174"/>
      <c r="AU1263" s="174"/>
      <c r="AV1263" s="174"/>
      <c r="AW1263" s="174"/>
      <c r="AY1263" s="174"/>
      <c r="AZ1263" s="174"/>
      <c r="BA1263" s="174"/>
      <c r="BB1263" s="174"/>
      <c r="BC1263" s="174"/>
      <c r="BD1263" s="174"/>
      <c r="BE1263" s="174"/>
      <c r="BF1263" s="174"/>
      <c r="BG1263" s="174"/>
      <c r="BI1263" s="174"/>
      <c r="BJ1263" s="174"/>
      <c r="BK1263" s="174"/>
      <c r="BL1263" s="174"/>
      <c r="BO1263" s="174"/>
      <c r="BP1263" s="174"/>
      <c r="BQ1263" s="174"/>
      <c r="CI1263"/>
      <c r="CJ1263"/>
      <c r="CK1263"/>
      <c r="CL1263"/>
      <c r="CM1263"/>
      <c r="CN1263"/>
      <c r="CO1263"/>
      <c r="DF1263"/>
      <c r="DG1263"/>
      <c r="DH1263"/>
      <c r="DI1263"/>
      <c r="DJ1263"/>
      <c r="DK1263"/>
      <c r="DL1263"/>
    </row>
    <row r="1264" spans="10:116" ht="15" x14ac:dyDescent="0.25">
      <c r="J1264" s="174"/>
      <c r="K1264" s="174"/>
      <c r="L1264" s="174"/>
      <c r="M1264" s="174"/>
      <c r="O1264" s="174"/>
      <c r="P1264" s="174"/>
      <c r="Q1264" s="174"/>
      <c r="S1264" s="174"/>
      <c r="T1264" s="174"/>
      <c r="U1264" s="174"/>
      <c r="W1264" s="174"/>
      <c r="X1264" s="174"/>
      <c r="Y1264" s="174"/>
      <c r="Z1264" s="174"/>
      <c r="AA1264" s="174"/>
      <c r="AB1264" s="174"/>
      <c r="AC1264" s="174"/>
      <c r="AD1264" s="174"/>
      <c r="AE1264" s="174"/>
      <c r="AF1264" s="174"/>
      <c r="AG1264" s="174"/>
      <c r="AI1264" s="174"/>
      <c r="AJ1264"/>
      <c r="AK1264"/>
      <c r="AL1264"/>
      <c r="AM1264"/>
      <c r="AN1264"/>
      <c r="AO1264"/>
      <c r="AQ1264" s="174"/>
      <c r="AR1264" s="174"/>
      <c r="AS1264" s="174"/>
      <c r="AU1264" s="174"/>
      <c r="AV1264" s="174"/>
      <c r="AW1264" s="174"/>
      <c r="AY1264" s="174"/>
      <c r="AZ1264" s="174"/>
      <c r="BA1264" s="174"/>
      <c r="BB1264" s="174"/>
      <c r="BC1264" s="174"/>
      <c r="BD1264" s="174"/>
      <c r="BE1264" s="174"/>
      <c r="BF1264" s="174"/>
      <c r="BG1264" s="174"/>
      <c r="BI1264" s="174"/>
      <c r="BJ1264" s="174"/>
      <c r="BK1264" s="174"/>
      <c r="BL1264" s="174"/>
      <c r="BO1264" s="174"/>
      <c r="BP1264" s="174"/>
      <c r="BQ1264" s="174"/>
      <c r="CI1264"/>
      <c r="CJ1264"/>
      <c r="CK1264"/>
      <c r="CL1264"/>
      <c r="CM1264"/>
      <c r="CN1264"/>
      <c r="CO1264"/>
      <c r="DF1264"/>
      <c r="DG1264"/>
      <c r="DH1264"/>
      <c r="DI1264"/>
      <c r="DJ1264"/>
      <c r="DK1264"/>
      <c r="DL1264"/>
    </row>
    <row r="1265" spans="10:116" ht="15" x14ac:dyDescent="0.25">
      <c r="J1265" s="174"/>
      <c r="K1265" s="174"/>
      <c r="L1265" s="174"/>
      <c r="M1265" s="174"/>
      <c r="O1265" s="174"/>
      <c r="P1265" s="174"/>
      <c r="Q1265" s="174"/>
      <c r="S1265" s="174"/>
      <c r="T1265" s="174"/>
      <c r="U1265" s="174"/>
      <c r="W1265" s="174"/>
      <c r="X1265" s="174"/>
      <c r="Y1265" s="174"/>
      <c r="Z1265" s="174"/>
      <c r="AA1265" s="174"/>
      <c r="AB1265" s="174"/>
      <c r="AC1265" s="174"/>
      <c r="AD1265" s="174"/>
      <c r="AE1265" s="174"/>
      <c r="AF1265" s="174"/>
      <c r="AG1265" s="174"/>
      <c r="AI1265" s="174"/>
      <c r="AJ1265"/>
      <c r="AK1265"/>
      <c r="AL1265"/>
      <c r="AM1265"/>
      <c r="AN1265"/>
      <c r="AO1265"/>
      <c r="AQ1265" s="174"/>
      <c r="AR1265" s="174"/>
      <c r="AS1265" s="174"/>
      <c r="AU1265" s="174"/>
      <c r="AV1265" s="174"/>
      <c r="AW1265" s="174"/>
      <c r="AY1265" s="174"/>
      <c r="AZ1265" s="174"/>
      <c r="BA1265" s="174"/>
      <c r="BB1265" s="174"/>
      <c r="BC1265" s="174"/>
      <c r="BD1265" s="174"/>
      <c r="BE1265" s="174"/>
      <c r="BF1265" s="174"/>
      <c r="BG1265" s="174"/>
      <c r="BI1265" s="174"/>
      <c r="BJ1265" s="174"/>
      <c r="BK1265" s="174"/>
      <c r="BL1265" s="174"/>
      <c r="BO1265" s="174"/>
      <c r="BP1265" s="174"/>
      <c r="BQ1265" s="174"/>
      <c r="CI1265"/>
      <c r="CJ1265"/>
      <c r="CK1265"/>
      <c r="CL1265"/>
      <c r="CM1265"/>
      <c r="CN1265"/>
      <c r="CO1265"/>
      <c r="DF1265"/>
      <c r="DG1265"/>
      <c r="DH1265"/>
      <c r="DI1265"/>
      <c r="DJ1265"/>
      <c r="DK1265"/>
      <c r="DL1265"/>
    </row>
    <row r="1266" spans="10:116" ht="15" x14ac:dyDescent="0.25">
      <c r="J1266" s="174"/>
      <c r="K1266" s="174"/>
      <c r="L1266" s="174"/>
      <c r="M1266" s="174"/>
      <c r="O1266" s="174"/>
      <c r="P1266" s="174"/>
      <c r="Q1266" s="174"/>
      <c r="S1266" s="174"/>
      <c r="T1266" s="174"/>
      <c r="U1266" s="174"/>
      <c r="W1266" s="174"/>
      <c r="X1266" s="174"/>
      <c r="Y1266" s="174"/>
      <c r="Z1266" s="174"/>
      <c r="AA1266" s="174"/>
      <c r="AB1266" s="174"/>
      <c r="AC1266" s="174"/>
      <c r="AD1266" s="174"/>
      <c r="AE1266" s="174"/>
      <c r="AF1266" s="174"/>
      <c r="AG1266" s="174"/>
      <c r="AI1266" s="174"/>
      <c r="AJ1266"/>
      <c r="AK1266"/>
      <c r="AL1266"/>
      <c r="AM1266"/>
      <c r="AN1266"/>
      <c r="AO1266"/>
      <c r="AQ1266" s="174"/>
      <c r="AR1266" s="174"/>
      <c r="AS1266" s="174"/>
      <c r="AU1266" s="174"/>
      <c r="AV1266" s="174"/>
      <c r="AW1266" s="174"/>
      <c r="AY1266" s="174"/>
      <c r="AZ1266" s="174"/>
      <c r="BA1266" s="174"/>
      <c r="BB1266" s="174"/>
      <c r="BC1266" s="174"/>
      <c r="BD1266" s="174"/>
      <c r="BE1266" s="174"/>
      <c r="BF1266" s="174"/>
      <c r="BG1266" s="174"/>
      <c r="BI1266" s="174"/>
      <c r="BJ1266" s="174"/>
      <c r="BK1266" s="174"/>
      <c r="BL1266" s="174"/>
      <c r="BO1266" s="174"/>
      <c r="BP1266" s="174"/>
      <c r="BQ1266" s="174"/>
      <c r="CI1266"/>
      <c r="CJ1266"/>
      <c r="CK1266"/>
      <c r="CL1266"/>
      <c r="CM1266"/>
      <c r="CN1266"/>
      <c r="CO1266"/>
      <c r="DF1266"/>
      <c r="DG1266"/>
      <c r="DH1266"/>
      <c r="DI1266"/>
      <c r="DJ1266"/>
      <c r="DK1266"/>
      <c r="DL1266"/>
    </row>
    <row r="1267" spans="10:116" ht="15" x14ac:dyDescent="0.25">
      <c r="J1267" s="174"/>
      <c r="K1267" s="174"/>
      <c r="L1267" s="174"/>
      <c r="M1267" s="174"/>
      <c r="O1267" s="174"/>
      <c r="P1267" s="174"/>
      <c r="Q1267" s="174"/>
      <c r="S1267" s="174"/>
      <c r="T1267" s="174"/>
      <c r="U1267" s="174"/>
      <c r="W1267" s="174"/>
      <c r="X1267" s="174"/>
      <c r="Y1267" s="174"/>
      <c r="Z1267" s="174"/>
      <c r="AA1267" s="174"/>
      <c r="AB1267" s="174"/>
      <c r="AC1267" s="174"/>
      <c r="AD1267" s="174"/>
      <c r="AE1267" s="174"/>
      <c r="AF1267" s="174"/>
      <c r="AG1267" s="174"/>
      <c r="AI1267" s="174"/>
      <c r="AJ1267"/>
      <c r="AK1267"/>
      <c r="AL1267"/>
      <c r="AM1267"/>
      <c r="AN1267"/>
      <c r="AO1267"/>
      <c r="AQ1267" s="174"/>
      <c r="AR1267" s="174"/>
      <c r="AS1267" s="174"/>
      <c r="AU1267" s="174"/>
      <c r="AV1267" s="174"/>
      <c r="AW1267" s="174"/>
      <c r="AY1267" s="174"/>
      <c r="AZ1267" s="174"/>
      <c r="BA1267" s="174"/>
      <c r="BB1267" s="174"/>
      <c r="BC1267" s="174"/>
      <c r="BD1267" s="174"/>
      <c r="BE1267" s="174"/>
      <c r="BF1267" s="174"/>
      <c r="BG1267" s="174"/>
      <c r="BI1267" s="174"/>
      <c r="BJ1267" s="174"/>
      <c r="BK1267" s="174"/>
      <c r="BL1267" s="174"/>
      <c r="BO1267" s="174"/>
      <c r="BP1267" s="174"/>
      <c r="BQ1267" s="174"/>
      <c r="CI1267"/>
      <c r="CJ1267"/>
      <c r="CK1267"/>
      <c r="CL1267"/>
      <c r="CM1267"/>
      <c r="CN1267"/>
      <c r="CO1267"/>
      <c r="DF1267"/>
      <c r="DG1267"/>
      <c r="DH1267"/>
      <c r="DI1267"/>
      <c r="DJ1267"/>
      <c r="DK1267"/>
      <c r="DL1267"/>
    </row>
    <row r="1268" spans="10:116" ht="15" x14ac:dyDescent="0.25">
      <c r="J1268" s="174"/>
      <c r="K1268" s="174"/>
      <c r="L1268" s="174"/>
      <c r="M1268" s="174"/>
      <c r="O1268" s="174"/>
      <c r="P1268" s="174"/>
      <c r="Q1268" s="174"/>
      <c r="S1268" s="174"/>
      <c r="T1268" s="174"/>
      <c r="U1268" s="174"/>
      <c r="W1268" s="174"/>
      <c r="X1268" s="174"/>
      <c r="Y1268" s="174"/>
      <c r="Z1268" s="174"/>
      <c r="AA1268" s="174"/>
      <c r="AB1268" s="174"/>
      <c r="AC1268" s="174"/>
      <c r="AD1268" s="174"/>
      <c r="AE1268" s="174"/>
      <c r="AF1268" s="174"/>
      <c r="AG1268" s="174"/>
      <c r="AI1268" s="174"/>
      <c r="AJ1268"/>
      <c r="AK1268"/>
      <c r="AL1268"/>
      <c r="AM1268"/>
      <c r="AN1268"/>
      <c r="AO1268"/>
      <c r="AQ1268" s="174"/>
      <c r="AR1268" s="174"/>
      <c r="AS1268" s="174"/>
      <c r="AU1268" s="174"/>
      <c r="AV1268" s="174"/>
      <c r="AW1268" s="174"/>
      <c r="AY1268" s="174"/>
      <c r="AZ1268" s="174"/>
      <c r="BA1268" s="174"/>
      <c r="BB1268" s="174"/>
      <c r="BC1268" s="174"/>
      <c r="BD1268" s="174"/>
      <c r="BE1268" s="174"/>
      <c r="BF1268" s="174"/>
      <c r="BG1268" s="174"/>
      <c r="BI1268" s="174"/>
      <c r="BJ1268" s="174"/>
      <c r="BK1268" s="174"/>
      <c r="BL1268" s="174"/>
      <c r="BO1268" s="174"/>
      <c r="BP1268" s="174"/>
      <c r="BQ1268" s="174"/>
      <c r="CI1268"/>
      <c r="CJ1268"/>
      <c r="CK1268"/>
      <c r="CL1268"/>
      <c r="CM1268"/>
      <c r="CN1268"/>
      <c r="CO1268"/>
      <c r="DF1268"/>
      <c r="DG1268"/>
      <c r="DH1268"/>
      <c r="DI1268"/>
      <c r="DJ1268"/>
      <c r="DK1268"/>
      <c r="DL1268"/>
    </row>
    <row r="1269" spans="10:116" ht="15" x14ac:dyDescent="0.25">
      <c r="J1269" s="174"/>
      <c r="K1269" s="174"/>
      <c r="L1269" s="174"/>
      <c r="M1269" s="174"/>
      <c r="O1269" s="174"/>
      <c r="P1269" s="174"/>
      <c r="Q1269" s="174"/>
      <c r="S1269" s="174"/>
      <c r="T1269" s="174"/>
      <c r="U1269" s="174"/>
      <c r="W1269" s="174"/>
      <c r="X1269" s="174"/>
      <c r="Y1269" s="174"/>
      <c r="Z1269" s="174"/>
      <c r="AA1269" s="174"/>
      <c r="AB1269" s="174"/>
      <c r="AC1269" s="174"/>
      <c r="AD1269" s="174"/>
      <c r="AE1269" s="174"/>
      <c r="AF1269" s="174"/>
      <c r="AG1269" s="174"/>
      <c r="AI1269" s="174"/>
      <c r="AJ1269"/>
      <c r="AK1269"/>
      <c r="AL1269"/>
      <c r="AM1269"/>
      <c r="AN1269"/>
      <c r="AO1269"/>
      <c r="AQ1269" s="174"/>
      <c r="AR1269" s="174"/>
      <c r="AS1269" s="174"/>
      <c r="AU1269" s="174"/>
      <c r="AV1269" s="174"/>
      <c r="AW1269" s="174"/>
      <c r="AY1269" s="174"/>
      <c r="AZ1269" s="174"/>
      <c r="BA1269" s="174"/>
      <c r="BB1269" s="174"/>
      <c r="BC1269" s="174"/>
      <c r="BD1269" s="174"/>
      <c r="BE1269" s="174"/>
      <c r="BF1269" s="174"/>
      <c r="BG1269" s="174"/>
      <c r="BI1269" s="174"/>
      <c r="BJ1269" s="174"/>
      <c r="BK1269" s="174"/>
      <c r="BL1269" s="174"/>
      <c r="BO1269" s="174"/>
      <c r="BP1269" s="174"/>
      <c r="BQ1269" s="174"/>
      <c r="CI1269"/>
      <c r="CJ1269"/>
      <c r="CK1269"/>
      <c r="CL1269"/>
      <c r="CM1269"/>
      <c r="CN1269"/>
      <c r="CO1269"/>
      <c r="DF1269"/>
      <c r="DG1269"/>
      <c r="DH1269"/>
      <c r="DI1269"/>
      <c r="DJ1269"/>
      <c r="DK1269"/>
      <c r="DL1269"/>
    </row>
    <row r="1270" spans="10:116" ht="15" x14ac:dyDescent="0.25">
      <c r="J1270" s="174"/>
      <c r="K1270" s="174"/>
      <c r="L1270" s="174"/>
      <c r="M1270" s="174"/>
      <c r="O1270" s="174"/>
      <c r="P1270" s="174"/>
      <c r="Q1270" s="174"/>
      <c r="S1270" s="174"/>
      <c r="T1270" s="174"/>
      <c r="U1270" s="174"/>
      <c r="W1270" s="174"/>
      <c r="X1270" s="174"/>
      <c r="Y1270" s="174"/>
      <c r="Z1270" s="174"/>
      <c r="AA1270" s="174"/>
      <c r="AB1270" s="174"/>
      <c r="AC1270" s="174"/>
      <c r="AD1270" s="174"/>
      <c r="AE1270" s="174"/>
      <c r="AF1270" s="174"/>
      <c r="AG1270" s="174"/>
      <c r="AI1270" s="174"/>
      <c r="AJ1270"/>
      <c r="AK1270"/>
      <c r="AL1270"/>
      <c r="AM1270"/>
      <c r="AN1270"/>
      <c r="AO1270"/>
      <c r="AQ1270" s="174"/>
      <c r="AR1270" s="174"/>
      <c r="AS1270" s="174"/>
      <c r="AU1270" s="174"/>
      <c r="AV1270" s="174"/>
      <c r="AW1270" s="174"/>
      <c r="AY1270" s="174"/>
      <c r="AZ1270" s="174"/>
      <c r="BA1270" s="174"/>
      <c r="BB1270" s="174"/>
      <c r="BC1270" s="174"/>
      <c r="BD1270" s="174"/>
      <c r="BE1270" s="174"/>
      <c r="BF1270" s="174"/>
      <c r="BG1270" s="174"/>
      <c r="BI1270" s="174"/>
      <c r="BJ1270" s="174"/>
      <c r="BK1270" s="174"/>
      <c r="BL1270" s="174"/>
      <c r="BO1270" s="174"/>
      <c r="BP1270" s="174"/>
      <c r="BQ1270" s="174"/>
      <c r="CI1270"/>
      <c r="CJ1270"/>
      <c r="CK1270"/>
      <c r="CL1270"/>
      <c r="CM1270"/>
      <c r="CN1270"/>
      <c r="CO1270"/>
      <c r="DF1270"/>
      <c r="DG1270"/>
      <c r="DH1270"/>
      <c r="DI1270"/>
      <c r="DJ1270"/>
      <c r="DK1270"/>
      <c r="DL1270"/>
    </row>
    <row r="1271" spans="10:116" ht="15" x14ac:dyDescent="0.25">
      <c r="J1271" s="174"/>
      <c r="K1271" s="174"/>
      <c r="L1271" s="174"/>
      <c r="M1271" s="174"/>
      <c r="O1271" s="174"/>
      <c r="P1271" s="174"/>
      <c r="Q1271" s="174"/>
      <c r="S1271" s="174"/>
      <c r="T1271" s="174"/>
      <c r="U1271" s="174"/>
      <c r="W1271" s="174"/>
      <c r="X1271" s="174"/>
      <c r="Y1271" s="174"/>
      <c r="Z1271" s="174"/>
      <c r="AA1271" s="174"/>
      <c r="AB1271" s="174"/>
      <c r="AC1271" s="174"/>
      <c r="AD1271" s="174"/>
      <c r="AE1271" s="174"/>
      <c r="AF1271" s="174"/>
      <c r="AG1271" s="174"/>
      <c r="AI1271" s="174"/>
      <c r="AJ1271" s="174"/>
      <c r="AK1271" s="174"/>
      <c r="AM1271" s="174"/>
      <c r="AN1271" s="174"/>
      <c r="AO1271" s="174"/>
      <c r="AQ1271" s="174"/>
      <c r="AR1271" s="174"/>
      <c r="AS1271" s="174"/>
      <c r="AU1271" s="174"/>
      <c r="AV1271" s="174"/>
      <c r="AW1271" s="174"/>
      <c r="AY1271" s="174"/>
      <c r="AZ1271" s="174"/>
      <c r="BA1271" s="174"/>
      <c r="BB1271" s="174"/>
      <c r="BC1271" s="174"/>
      <c r="BD1271" s="174"/>
      <c r="BE1271" s="174"/>
      <c r="BF1271" s="174"/>
      <c r="BG1271" s="174"/>
      <c r="BI1271" s="174"/>
      <c r="BJ1271" s="174"/>
      <c r="BK1271" s="174"/>
      <c r="BL1271" s="174"/>
      <c r="BO1271" s="174"/>
      <c r="BP1271" s="174"/>
      <c r="BQ1271" s="174"/>
      <c r="CI1271"/>
      <c r="CJ1271"/>
      <c r="CK1271"/>
      <c r="CL1271"/>
      <c r="CM1271"/>
      <c r="CN1271"/>
      <c r="CO1271"/>
      <c r="DF1271"/>
      <c r="DG1271"/>
      <c r="DH1271"/>
      <c r="DI1271"/>
      <c r="DJ1271"/>
      <c r="DK1271"/>
      <c r="DL1271"/>
    </row>
    <row r="1272" spans="10:116" ht="15" x14ac:dyDescent="0.25">
      <c r="J1272" s="174"/>
      <c r="K1272" s="174"/>
      <c r="L1272" s="174"/>
      <c r="M1272" s="174"/>
      <c r="O1272" s="174"/>
      <c r="P1272" s="174"/>
      <c r="Q1272" s="174"/>
      <c r="S1272" s="174"/>
      <c r="T1272" s="174"/>
      <c r="U1272" s="174"/>
      <c r="W1272" s="174"/>
      <c r="X1272" s="174"/>
      <c r="Y1272" s="174"/>
      <c r="Z1272" s="174"/>
      <c r="AA1272" s="174"/>
      <c r="AB1272" s="174"/>
      <c r="AC1272" s="174"/>
      <c r="AD1272" s="174"/>
      <c r="AE1272" s="174"/>
      <c r="AF1272" s="174"/>
      <c r="AG1272" s="174"/>
      <c r="AI1272" s="174"/>
      <c r="AJ1272" s="174"/>
      <c r="AK1272" s="174"/>
      <c r="AM1272" s="174"/>
      <c r="AN1272" s="174"/>
      <c r="AO1272" s="174"/>
      <c r="AQ1272" s="174"/>
      <c r="AR1272" s="174"/>
      <c r="AS1272" s="174"/>
      <c r="AU1272" s="174"/>
      <c r="AV1272" s="174"/>
      <c r="AW1272" s="174"/>
      <c r="AY1272" s="174"/>
      <c r="AZ1272" s="174"/>
      <c r="BA1272" s="174"/>
      <c r="BB1272" s="174"/>
      <c r="BC1272" s="174"/>
      <c r="BD1272" s="174"/>
      <c r="BE1272" s="174"/>
      <c r="BF1272" s="174"/>
      <c r="BG1272" s="174"/>
      <c r="BI1272" s="174"/>
      <c r="BJ1272" s="174"/>
      <c r="BK1272" s="174"/>
      <c r="BL1272" s="174"/>
      <c r="BO1272" s="174"/>
      <c r="BP1272" s="174"/>
      <c r="BQ1272" s="174"/>
      <c r="CI1272"/>
      <c r="CJ1272"/>
      <c r="CK1272"/>
      <c r="CL1272"/>
      <c r="CM1272"/>
      <c r="CN1272"/>
      <c r="CO1272"/>
      <c r="DF1272"/>
      <c r="DG1272"/>
      <c r="DH1272"/>
      <c r="DI1272"/>
      <c r="DJ1272"/>
      <c r="DK1272"/>
      <c r="DL1272"/>
    </row>
    <row r="1273" spans="10:116" ht="15" x14ac:dyDescent="0.25">
      <c r="J1273" s="174"/>
      <c r="K1273" s="174"/>
      <c r="L1273" s="174"/>
      <c r="M1273" s="174"/>
      <c r="O1273" s="174"/>
      <c r="P1273" s="174"/>
      <c r="Q1273" s="174"/>
      <c r="S1273" s="174"/>
      <c r="T1273" s="174"/>
      <c r="U1273" s="174"/>
      <c r="W1273" s="174"/>
      <c r="X1273" s="174"/>
      <c r="Y1273" s="174"/>
      <c r="Z1273" s="174"/>
      <c r="AA1273" s="174"/>
      <c r="AB1273" s="174"/>
      <c r="AC1273" s="174"/>
      <c r="AD1273" s="174"/>
      <c r="AE1273" s="174"/>
      <c r="AF1273" s="174"/>
      <c r="AG1273" s="174"/>
      <c r="AI1273" s="174"/>
      <c r="AJ1273" s="174"/>
      <c r="AK1273" s="174"/>
      <c r="AM1273" s="174"/>
      <c r="AN1273" s="174"/>
      <c r="AO1273" s="174"/>
      <c r="AQ1273" s="174"/>
      <c r="AR1273" s="174"/>
      <c r="AS1273" s="174"/>
      <c r="AU1273" s="174"/>
      <c r="AV1273" s="174"/>
      <c r="AW1273" s="174"/>
      <c r="AY1273" s="174"/>
      <c r="AZ1273" s="174"/>
      <c r="BA1273" s="174"/>
      <c r="BB1273" s="174"/>
      <c r="BC1273" s="174"/>
      <c r="BD1273" s="174"/>
      <c r="BE1273" s="174"/>
      <c r="BF1273" s="174"/>
      <c r="BG1273" s="174"/>
      <c r="BI1273" s="174"/>
      <c r="BJ1273" s="174"/>
      <c r="BK1273" s="174"/>
      <c r="BL1273" s="174"/>
      <c r="BO1273" s="174"/>
      <c r="BP1273" s="174"/>
      <c r="BQ1273" s="174"/>
      <c r="CI1273"/>
      <c r="CJ1273"/>
      <c r="CK1273"/>
      <c r="CL1273"/>
      <c r="CM1273"/>
      <c r="CN1273"/>
      <c r="CO1273"/>
      <c r="DF1273"/>
      <c r="DG1273"/>
      <c r="DH1273"/>
      <c r="DI1273"/>
      <c r="DJ1273"/>
      <c r="DK1273"/>
      <c r="DL1273"/>
    </row>
    <row r="1274" spans="10:116" ht="15" x14ac:dyDescent="0.25">
      <c r="J1274" s="174"/>
      <c r="K1274" s="174"/>
      <c r="L1274" s="174"/>
      <c r="M1274" s="174"/>
      <c r="O1274" s="174"/>
      <c r="P1274" s="174"/>
      <c r="Q1274" s="174"/>
      <c r="S1274" s="174"/>
      <c r="T1274" s="174"/>
      <c r="U1274" s="174"/>
      <c r="W1274" s="174"/>
      <c r="X1274" s="174"/>
      <c r="Y1274" s="174"/>
      <c r="Z1274" s="174"/>
      <c r="AA1274" s="174"/>
      <c r="AB1274" s="174"/>
      <c r="AC1274" s="174"/>
      <c r="AD1274" s="174"/>
      <c r="AE1274" s="174"/>
      <c r="AF1274" s="174"/>
      <c r="AG1274" s="174"/>
      <c r="AI1274" s="174"/>
      <c r="AJ1274" s="174"/>
      <c r="AK1274" s="174"/>
      <c r="AM1274" s="174"/>
      <c r="AN1274" s="174"/>
      <c r="AO1274" s="174"/>
      <c r="AQ1274" s="174"/>
      <c r="AR1274" s="174"/>
      <c r="AS1274" s="174"/>
      <c r="AU1274" s="174"/>
      <c r="AV1274" s="174"/>
      <c r="AW1274" s="174"/>
      <c r="AY1274" s="174"/>
      <c r="AZ1274" s="174"/>
      <c r="BA1274" s="174"/>
      <c r="BB1274" s="174"/>
      <c r="BC1274" s="174"/>
      <c r="BD1274" s="174"/>
      <c r="BE1274" s="174"/>
      <c r="BF1274" s="174"/>
      <c r="BG1274" s="174"/>
      <c r="BI1274" s="174"/>
      <c r="BJ1274" s="174"/>
      <c r="BK1274" s="174"/>
      <c r="BL1274" s="174"/>
      <c r="BO1274" s="174"/>
      <c r="BP1274" s="174"/>
      <c r="BQ1274" s="174"/>
      <c r="CI1274"/>
      <c r="CJ1274"/>
      <c r="CK1274"/>
      <c r="CL1274"/>
      <c r="CM1274"/>
      <c r="CN1274"/>
      <c r="CO1274"/>
      <c r="DF1274"/>
      <c r="DG1274"/>
      <c r="DH1274"/>
      <c r="DI1274"/>
      <c r="DJ1274"/>
      <c r="DK1274"/>
      <c r="DL1274"/>
    </row>
    <row r="1275" spans="10:116" ht="15" x14ac:dyDescent="0.25">
      <c r="J1275" s="174"/>
      <c r="K1275" s="174"/>
      <c r="L1275" s="174"/>
      <c r="M1275" s="174"/>
      <c r="O1275" s="174"/>
      <c r="P1275" s="174"/>
      <c r="Q1275" s="174"/>
      <c r="S1275" s="174"/>
      <c r="T1275" s="174"/>
      <c r="U1275" s="174"/>
      <c r="W1275" s="174"/>
      <c r="X1275" s="174"/>
      <c r="Y1275" s="174"/>
      <c r="Z1275" s="174"/>
      <c r="AA1275" s="174"/>
      <c r="AB1275" s="174"/>
      <c r="AC1275" s="174"/>
      <c r="AD1275" s="174"/>
      <c r="AE1275" s="174"/>
      <c r="AF1275" s="174"/>
      <c r="AG1275" s="174"/>
      <c r="AI1275" s="174"/>
      <c r="AJ1275" s="174"/>
      <c r="AK1275" s="174"/>
      <c r="AM1275" s="174"/>
      <c r="AN1275" s="174"/>
      <c r="AO1275" s="174"/>
      <c r="AQ1275" s="174"/>
      <c r="AR1275" s="174"/>
      <c r="AS1275" s="174"/>
      <c r="AU1275" s="174"/>
      <c r="AV1275" s="174"/>
      <c r="AW1275" s="174"/>
      <c r="AY1275" s="174"/>
      <c r="AZ1275" s="174"/>
      <c r="BA1275" s="174"/>
      <c r="BB1275" s="174"/>
      <c r="BC1275" s="174"/>
      <c r="BD1275" s="174"/>
      <c r="BE1275" s="174"/>
      <c r="BF1275" s="174"/>
      <c r="BG1275" s="174"/>
      <c r="BI1275" s="174"/>
      <c r="BJ1275" s="174"/>
      <c r="BK1275" s="174"/>
      <c r="BL1275" s="174"/>
      <c r="BO1275" s="174"/>
      <c r="BP1275" s="174"/>
      <c r="BQ1275" s="174"/>
      <c r="CI1275"/>
      <c r="CJ1275"/>
      <c r="CK1275"/>
      <c r="CL1275"/>
      <c r="CM1275"/>
      <c r="CN1275"/>
      <c r="CO1275"/>
      <c r="DF1275"/>
      <c r="DG1275"/>
      <c r="DH1275"/>
      <c r="DI1275"/>
      <c r="DJ1275"/>
      <c r="DK1275"/>
      <c r="DL1275"/>
    </row>
    <row r="1276" spans="10:116" ht="15" x14ac:dyDescent="0.25">
      <c r="J1276" s="174"/>
      <c r="K1276" s="174"/>
      <c r="L1276" s="174"/>
      <c r="M1276" s="174"/>
      <c r="O1276" s="174"/>
      <c r="P1276" s="174"/>
      <c r="Q1276" s="174"/>
      <c r="S1276" s="174"/>
      <c r="T1276" s="174"/>
      <c r="U1276" s="174"/>
      <c r="W1276" s="174"/>
      <c r="X1276" s="174"/>
      <c r="Y1276" s="174"/>
      <c r="Z1276" s="174"/>
      <c r="AA1276" s="174"/>
      <c r="AB1276" s="174"/>
      <c r="AC1276" s="174"/>
      <c r="AD1276" s="174"/>
      <c r="AE1276" s="174"/>
      <c r="AF1276" s="174"/>
      <c r="AG1276" s="174"/>
      <c r="AI1276" s="174"/>
      <c r="AJ1276" s="174"/>
      <c r="AK1276" s="174"/>
      <c r="AM1276" s="174"/>
      <c r="AN1276" s="174"/>
      <c r="AO1276" s="174"/>
      <c r="AQ1276" s="174"/>
      <c r="AR1276" s="174"/>
      <c r="AS1276" s="174"/>
      <c r="AU1276" s="174"/>
      <c r="AV1276" s="174"/>
      <c r="AW1276" s="174"/>
      <c r="AY1276" s="174"/>
      <c r="AZ1276" s="174"/>
      <c r="BA1276" s="174"/>
      <c r="BB1276" s="174"/>
      <c r="BC1276" s="174"/>
      <c r="BD1276" s="174"/>
      <c r="BE1276" s="174"/>
      <c r="BF1276" s="174"/>
      <c r="BG1276" s="174"/>
      <c r="BI1276" s="174"/>
      <c r="BJ1276" s="174"/>
      <c r="BK1276" s="174"/>
      <c r="BL1276" s="174"/>
      <c r="BO1276" s="174"/>
      <c r="BP1276" s="174"/>
      <c r="BQ1276" s="174"/>
      <c r="CI1276"/>
      <c r="CJ1276"/>
      <c r="CK1276"/>
      <c r="CL1276"/>
      <c r="CM1276"/>
      <c r="CN1276"/>
      <c r="CO1276"/>
      <c r="DF1276"/>
      <c r="DG1276"/>
      <c r="DH1276"/>
      <c r="DI1276"/>
      <c r="DJ1276"/>
      <c r="DK1276"/>
      <c r="DL1276"/>
    </row>
    <row r="1277" spans="10:116" ht="15" x14ac:dyDescent="0.25">
      <c r="J1277" s="174"/>
      <c r="K1277" s="174"/>
      <c r="L1277" s="174"/>
      <c r="M1277" s="174"/>
      <c r="O1277" s="174"/>
      <c r="P1277" s="174"/>
      <c r="Q1277" s="174"/>
      <c r="S1277" s="174"/>
      <c r="T1277" s="174"/>
      <c r="U1277" s="174"/>
      <c r="W1277" s="174"/>
      <c r="X1277" s="174"/>
      <c r="Y1277" s="174"/>
      <c r="Z1277" s="174"/>
      <c r="AA1277" s="174"/>
      <c r="AB1277" s="174"/>
      <c r="AC1277" s="174"/>
      <c r="AD1277" s="174"/>
      <c r="AE1277" s="174"/>
      <c r="AF1277" s="174"/>
      <c r="AG1277" s="174"/>
      <c r="AI1277" s="174"/>
      <c r="AJ1277" s="174"/>
      <c r="AK1277" s="174"/>
      <c r="AM1277" s="174"/>
      <c r="AN1277" s="174"/>
      <c r="AO1277" s="174"/>
      <c r="AQ1277" s="174"/>
      <c r="AR1277" s="174"/>
      <c r="AS1277" s="174"/>
      <c r="AU1277" s="174"/>
      <c r="AV1277" s="174"/>
      <c r="AW1277" s="174"/>
      <c r="AY1277" s="174"/>
      <c r="AZ1277" s="174"/>
      <c r="BA1277" s="174"/>
      <c r="BB1277" s="174"/>
      <c r="BC1277" s="174"/>
      <c r="BD1277" s="174"/>
      <c r="BE1277" s="174"/>
      <c r="BF1277" s="174"/>
      <c r="BG1277" s="174"/>
      <c r="BI1277" s="174"/>
      <c r="BJ1277" s="174"/>
      <c r="BK1277" s="174"/>
      <c r="BL1277" s="174"/>
      <c r="BO1277" s="174"/>
      <c r="BP1277" s="174"/>
      <c r="BQ1277" s="174"/>
      <c r="CI1277"/>
      <c r="CJ1277"/>
      <c r="CK1277"/>
      <c r="CL1277"/>
      <c r="CM1277"/>
      <c r="CN1277"/>
      <c r="CO1277"/>
      <c r="DF1277"/>
      <c r="DG1277"/>
      <c r="DH1277"/>
      <c r="DI1277"/>
      <c r="DJ1277"/>
      <c r="DK1277"/>
      <c r="DL1277"/>
    </row>
    <row r="1278" spans="10:116" ht="15" x14ac:dyDescent="0.25">
      <c r="J1278" s="174"/>
      <c r="K1278" s="174"/>
      <c r="L1278" s="174"/>
      <c r="M1278" s="174"/>
      <c r="O1278" s="174"/>
      <c r="P1278" s="174"/>
      <c r="Q1278" s="174"/>
      <c r="S1278" s="174"/>
      <c r="T1278" s="174"/>
      <c r="U1278" s="174"/>
      <c r="W1278" s="174"/>
      <c r="X1278" s="174"/>
      <c r="Y1278" s="174"/>
      <c r="Z1278" s="174"/>
      <c r="AA1278" s="174"/>
      <c r="AB1278" s="174"/>
      <c r="AC1278" s="174"/>
      <c r="AD1278" s="174"/>
      <c r="AE1278" s="174"/>
      <c r="AF1278" s="174"/>
      <c r="AG1278" s="174"/>
      <c r="AI1278" s="174"/>
      <c r="AJ1278" s="174"/>
      <c r="AK1278" s="174"/>
      <c r="AM1278" s="174"/>
      <c r="AN1278" s="174"/>
      <c r="AO1278" s="174"/>
      <c r="AQ1278" s="174"/>
      <c r="AR1278" s="174"/>
      <c r="AS1278" s="174"/>
      <c r="AU1278" s="174"/>
      <c r="AV1278" s="174"/>
      <c r="AW1278" s="174"/>
      <c r="AY1278" s="174"/>
      <c r="AZ1278" s="174"/>
      <c r="BA1278" s="174"/>
      <c r="BB1278" s="174"/>
      <c r="BC1278" s="174"/>
      <c r="BD1278" s="174"/>
      <c r="BE1278" s="174"/>
      <c r="BF1278" s="174"/>
      <c r="BG1278" s="174"/>
      <c r="BI1278" s="174"/>
      <c r="BJ1278" s="174"/>
      <c r="BK1278" s="174"/>
      <c r="BL1278" s="174"/>
      <c r="BO1278" s="174"/>
      <c r="BP1278" s="174"/>
      <c r="BQ1278" s="174"/>
      <c r="CI1278"/>
      <c r="CJ1278"/>
      <c r="CK1278"/>
      <c r="CL1278"/>
      <c r="CM1278"/>
      <c r="CN1278"/>
      <c r="CO1278"/>
      <c r="DF1278"/>
      <c r="DG1278"/>
      <c r="DH1278"/>
      <c r="DI1278"/>
      <c r="DJ1278"/>
      <c r="DK1278"/>
      <c r="DL1278"/>
    </row>
    <row r="1279" spans="10:116" ht="15" x14ac:dyDescent="0.25">
      <c r="J1279" s="174"/>
      <c r="K1279" s="174"/>
      <c r="L1279" s="174"/>
      <c r="M1279" s="174"/>
      <c r="O1279" s="174"/>
      <c r="P1279" s="174"/>
      <c r="Q1279" s="174"/>
      <c r="S1279" s="174"/>
      <c r="T1279" s="174"/>
      <c r="U1279" s="174"/>
      <c r="W1279" s="174"/>
      <c r="X1279" s="174"/>
      <c r="Y1279" s="174"/>
      <c r="Z1279" s="174"/>
      <c r="AA1279" s="174"/>
      <c r="AB1279" s="174"/>
      <c r="AC1279" s="174"/>
      <c r="AD1279" s="174"/>
      <c r="AE1279" s="174"/>
      <c r="AF1279" s="174"/>
      <c r="AG1279" s="174"/>
      <c r="AI1279" s="174"/>
      <c r="AJ1279" s="174"/>
      <c r="AK1279" s="174"/>
      <c r="AM1279" s="174"/>
      <c r="AN1279" s="174"/>
      <c r="AO1279" s="174"/>
      <c r="AQ1279" s="174"/>
      <c r="AR1279" s="174"/>
      <c r="AS1279" s="174"/>
      <c r="AU1279" s="174"/>
      <c r="AV1279" s="174"/>
      <c r="AW1279" s="174"/>
      <c r="AY1279" s="174"/>
      <c r="AZ1279" s="174"/>
      <c r="BA1279" s="174"/>
      <c r="BB1279" s="174"/>
      <c r="BC1279" s="174"/>
      <c r="BD1279" s="174"/>
      <c r="BE1279" s="174"/>
      <c r="BF1279" s="174"/>
      <c r="BG1279" s="174"/>
      <c r="BI1279" s="174"/>
      <c r="BJ1279" s="174"/>
      <c r="BK1279" s="174"/>
      <c r="BL1279" s="174"/>
      <c r="BO1279" s="174"/>
      <c r="BP1279" s="174"/>
      <c r="BQ1279" s="174"/>
      <c r="CI1279"/>
      <c r="CJ1279"/>
      <c r="CK1279"/>
      <c r="CL1279"/>
      <c r="CM1279"/>
      <c r="CN1279"/>
      <c r="CO1279"/>
      <c r="DF1279"/>
      <c r="DG1279"/>
      <c r="DH1279"/>
      <c r="DI1279"/>
      <c r="DJ1279"/>
      <c r="DK1279"/>
      <c r="DL1279"/>
    </row>
    <row r="1280" spans="10:116" ht="15" x14ac:dyDescent="0.25">
      <c r="J1280" s="174"/>
      <c r="K1280" s="174"/>
      <c r="L1280" s="174"/>
      <c r="M1280" s="174"/>
      <c r="O1280" s="174"/>
      <c r="P1280" s="174"/>
      <c r="Q1280" s="174"/>
      <c r="S1280" s="174"/>
      <c r="T1280" s="174"/>
      <c r="U1280" s="174"/>
      <c r="W1280" s="174"/>
      <c r="X1280" s="174"/>
      <c r="Y1280" s="174"/>
      <c r="Z1280" s="174"/>
      <c r="AA1280" s="174"/>
      <c r="AB1280" s="174"/>
      <c r="AC1280" s="174"/>
      <c r="AD1280" s="174"/>
      <c r="AE1280" s="174"/>
      <c r="AF1280" s="174"/>
      <c r="AG1280" s="174"/>
      <c r="AI1280" s="174"/>
      <c r="AJ1280" s="174"/>
      <c r="AK1280" s="174"/>
      <c r="AM1280" s="174"/>
      <c r="AN1280" s="174"/>
      <c r="AO1280" s="174"/>
      <c r="AQ1280" s="174"/>
      <c r="AR1280" s="174"/>
      <c r="AS1280" s="174"/>
      <c r="AU1280" s="174"/>
      <c r="AV1280" s="174"/>
      <c r="AW1280" s="174"/>
      <c r="AY1280" s="174"/>
      <c r="AZ1280" s="174"/>
      <c r="BA1280" s="174"/>
      <c r="BB1280" s="174"/>
      <c r="BC1280" s="174"/>
      <c r="BD1280" s="174"/>
      <c r="BE1280" s="174"/>
      <c r="BF1280" s="174"/>
      <c r="BG1280" s="174"/>
      <c r="BI1280" s="174"/>
      <c r="BJ1280" s="174"/>
      <c r="BK1280" s="174"/>
      <c r="BL1280" s="174"/>
      <c r="BO1280" s="174"/>
      <c r="BP1280" s="174"/>
      <c r="BQ1280" s="174"/>
      <c r="CI1280"/>
      <c r="CJ1280"/>
      <c r="CK1280"/>
      <c r="CL1280"/>
      <c r="CM1280"/>
      <c r="CN1280"/>
      <c r="CO1280"/>
      <c r="DF1280"/>
      <c r="DG1280"/>
      <c r="DH1280"/>
      <c r="DI1280"/>
      <c r="DJ1280"/>
      <c r="DK1280"/>
      <c r="DL1280"/>
    </row>
    <row r="1281" spans="10:116" ht="15" x14ac:dyDescent="0.25">
      <c r="J1281" s="174"/>
      <c r="K1281" s="174"/>
      <c r="L1281" s="174"/>
      <c r="M1281" s="174"/>
      <c r="O1281" s="174"/>
      <c r="P1281" s="174"/>
      <c r="Q1281" s="174"/>
      <c r="S1281" s="174"/>
      <c r="T1281" s="174"/>
      <c r="U1281" s="174"/>
      <c r="W1281" s="174"/>
      <c r="X1281" s="174"/>
      <c r="Y1281" s="174"/>
      <c r="Z1281" s="174"/>
      <c r="AA1281" s="174"/>
      <c r="AB1281" s="174"/>
      <c r="AC1281" s="174"/>
      <c r="AD1281" s="174"/>
      <c r="AE1281" s="174"/>
      <c r="AF1281" s="174"/>
      <c r="AG1281" s="174"/>
      <c r="AI1281" s="174"/>
      <c r="AJ1281" s="174"/>
      <c r="AK1281" s="174"/>
      <c r="AM1281" s="174"/>
      <c r="AN1281" s="174"/>
      <c r="AO1281" s="174"/>
      <c r="AQ1281" s="174"/>
      <c r="AR1281" s="174"/>
      <c r="AS1281" s="174"/>
      <c r="AU1281" s="174"/>
      <c r="AV1281" s="174"/>
      <c r="AW1281" s="174"/>
      <c r="AY1281" s="174"/>
      <c r="AZ1281" s="174"/>
      <c r="BA1281" s="174"/>
      <c r="BB1281" s="174"/>
      <c r="BC1281" s="174"/>
      <c r="BD1281" s="174"/>
      <c r="BE1281" s="174"/>
      <c r="BF1281" s="174"/>
      <c r="BG1281" s="174"/>
      <c r="BI1281" s="174"/>
      <c r="BJ1281" s="174"/>
      <c r="BK1281" s="174"/>
      <c r="BL1281" s="174"/>
      <c r="BO1281" s="174"/>
      <c r="BP1281" s="174"/>
      <c r="BQ1281" s="174"/>
      <c r="CI1281"/>
      <c r="CJ1281"/>
      <c r="CK1281"/>
      <c r="CL1281"/>
      <c r="CM1281"/>
      <c r="CN1281"/>
      <c r="CO1281"/>
      <c r="DF1281"/>
      <c r="DG1281"/>
      <c r="DH1281"/>
      <c r="DI1281"/>
      <c r="DJ1281"/>
      <c r="DK1281"/>
      <c r="DL1281"/>
    </row>
    <row r="1282" spans="10:116" ht="15" x14ac:dyDescent="0.25">
      <c r="J1282" s="174"/>
      <c r="K1282" s="174"/>
      <c r="L1282" s="174"/>
      <c r="M1282" s="174"/>
      <c r="O1282" s="174"/>
      <c r="P1282" s="174"/>
      <c r="Q1282" s="174"/>
      <c r="S1282" s="174"/>
      <c r="T1282" s="174"/>
      <c r="U1282" s="174"/>
      <c r="W1282" s="174"/>
      <c r="X1282" s="174"/>
      <c r="Y1282" s="174"/>
      <c r="Z1282" s="174"/>
      <c r="AA1282" s="174"/>
      <c r="AB1282" s="174"/>
      <c r="AC1282" s="174"/>
      <c r="AD1282" s="174"/>
      <c r="AE1282" s="174"/>
      <c r="AF1282" s="174"/>
      <c r="AG1282" s="174"/>
      <c r="AI1282" s="174"/>
      <c r="AJ1282" s="174"/>
      <c r="AK1282" s="174"/>
      <c r="AM1282" s="174"/>
      <c r="AN1282" s="174"/>
      <c r="AO1282" s="174"/>
      <c r="AQ1282" s="174"/>
      <c r="AR1282" s="174"/>
      <c r="AS1282" s="174"/>
      <c r="AU1282" s="174"/>
      <c r="AV1282" s="174"/>
      <c r="AW1282" s="174"/>
      <c r="AY1282" s="174"/>
      <c r="AZ1282" s="174"/>
      <c r="BA1282" s="174"/>
      <c r="BB1282" s="174"/>
      <c r="BC1282" s="174"/>
      <c r="BD1282" s="174"/>
      <c r="BE1282" s="174"/>
      <c r="BF1282" s="174"/>
      <c r="BG1282" s="174"/>
      <c r="BI1282" s="174"/>
      <c r="BJ1282" s="174"/>
      <c r="BK1282" s="174"/>
      <c r="BL1282" s="174"/>
      <c r="BO1282" s="174"/>
      <c r="BP1282" s="174"/>
      <c r="BQ1282" s="174"/>
      <c r="CI1282"/>
      <c r="CJ1282"/>
      <c r="CK1282"/>
      <c r="CL1282"/>
      <c r="CM1282"/>
      <c r="CN1282"/>
      <c r="CO1282"/>
      <c r="DF1282"/>
      <c r="DG1282"/>
      <c r="DH1282"/>
      <c r="DI1282"/>
      <c r="DJ1282"/>
      <c r="DK1282"/>
      <c r="DL1282"/>
    </row>
    <row r="1283" spans="10:116" ht="15" x14ac:dyDescent="0.25">
      <c r="J1283" s="174"/>
      <c r="K1283" s="174"/>
      <c r="L1283" s="174"/>
      <c r="M1283" s="174"/>
      <c r="O1283" s="174"/>
      <c r="P1283" s="174"/>
      <c r="Q1283" s="174"/>
      <c r="S1283" s="174"/>
      <c r="T1283" s="174"/>
      <c r="U1283" s="174"/>
      <c r="W1283" s="174"/>
      <c r="X1283" s="174"/>
      <c r="Y1283" s="174"/>
      <c r="Z1283" s="174"/>
      <c r="AA1283" s="174"/>
      <c r="AB1283" s="174"/>
      <c r="AC1283" s="174"/>
      <c r="AD1283" s="174"/>
      <c r="AE1283" s="174"/>
      <c r="AF1283" s="174"/>
      <c r="AG1283" s="174"/>
      <c r="AI1283" s="174"/>
      <c r="AJ1283" s="174"/>
      <c r="AK1283" s="174"/>
      <c r="AM1283" s="174"/>
      <c r="AN1283" s="174"/>
      <c r="AO1283" s="174"/>
      <c r="AQ1283" s="174"/>
      <c r="AR1283" s="174"/>
      <c r="AS1283" s="174"/>
      <c r="AU1283" s="174"/>
      <c r="AV1283" s="174"/>
      <c r="AW1283" s="174"/>
      <c r="AY1283" s="174"/>
      <c r="AZ1283" s="174"/>
      <c r="BA1283" s="174"/>
      <c r="BB1283" s="174"/>
      <c r="BC1283" s="174"/>
      <c r="BD1283" s="174"/>
      <c r="BE1283" s="174"/>
      <c r="BF1283" s="174"/>
      <c r="BG1283" s="174"/>
      <c r="BI1283" s="174"/>
      <c r="BJ1283" s="174"/>
      <c r="BK1283" s="174"/>
      <c r="BL1283" s="174"/>
      <c r="BO1283" s="174"/>
      <c r="BP1283" s="174"/>
      <c r="BQ1283" s="174"/>
      <c r="CI1283"/>
      <c r="CJ1283"/>
      <c r="CK1283"/>
      <c r="CL1283"/>
      <c r="CM1283"/>
      <c r="CN1283"/>
      <c r="CO1283"/>
      <c r="DF1283"/>
      <c r="DG1283"/>
      <c r="DH1283"/>
      <c r="DI1283"/>
      <c r="DJ1283"/>
      <c r="DK1283"/>
      <c r="DL1283"/>
    </row>
    <row r="1284" spans="10:116" ht="15" x14ac:dyDescent="0.25">
      <c r="J1284" s="174"/>
      <c r="K1284" s="174"/>
      <c r="L1284" s="174"/>
      <c r="M1284" s="174"/>
      <c r="O1284" s="174"/>
      <c r="P1284" s="174"/>
      <c r="Q1284" s="174"/>
      <c r="S1284" s="174"/>
      <c r="T1284" s="174"/>
      <c r="U1284" s="174"/>
      <c r="W1284" s="174"/>
      <c r="X1284" s="174"/>
      <c r="Y1284" s="174"/>
      <c r="Z1284" s="174"/>
      <c r="AA1284" s="174"/>
      <c r="AB1284" s="174"/>
      <c r="AC1284" s="174"/>
      <c r="AD1284" s="174"/>
      <c r="AE1284" s="174"/>
      <c r="AF1284" s="174"/>
      <c r="AG1284" s="174"/>
      <c r="AI1284" s="174"/>
      <c r="AJ1284" s="174"/>
      <c r="AK1284" s="174"/>
      <c r="AM1284" s="174"/>
      <c r="AN1284" s="174"/>
      <c r="AO1284" s="174"/>
      <c r="AQ1284" s="174"/>
      <c r="AR1284" s="174"/>
      <c r="AS1284" s="174"/>
      <c r="AU1284" s="174"/>
      <c r="AV1284" s="174"/>
      <c r="AW1284" s="174"/>
      <c r="AY1284" s="174"/>
      <c r="AZ1284" s="174"/>
      <c r="BA1284" s="174"/>
      <c r="BB1284" s="174"/>
      <c r="BC1284" s="174"/>
      <c r="BD1284" s="174"/>
      <c r="BE1284" s="174"/>
      <c r="BF1284" s="174"/>
      <c r="BG1284" s="174"/>
      <c r="BI1284" s="174"/>
      <c r="BJ1284" s="174"/>
      <c r="BK1284" s="174"/>
      <c r="BL1284" s="174"/>
      <c r="BO1284" s="174"/>
      <c r="BP1284" s="174"/>
      <c r="BQ1284" s="174"/>
      <c r="CI1284"/>
      <c r="CJ1284"/>
      <c r="CK1284"/>
      <c r="CL1284"/>
      <c r="CM1284"/>
      <c r="CN1284"/>
      <c r="CO1284"/>
      <c r="DF1284"/>
      <c r="DG1284"/>
      <c r="DH1284"/>
      <c r="DI1284"/>
      <c r="DJ1284"/>
      <c r="DK1284"/>
      <c r="DL1284"/>
    </row>
    <row r="1285" spans="10:116" ht="15" x14ac:dyDescent="0.25">
      <c r="J1285" s="174"/>
      <c r="K1285" s="174"/>
      <c r="L1285" s="174"/>
      <c r="M1285" s="174"/>
      <c r="O1285" s="174"/>
      <c r="P1285" s="174"/>
      <c r="Q1285" s="174"/>
      <c r="S1285" s="174"/>
      <c r="T1285" s="174"/>
      <c r="U1285" s="174"/>
      <c r="W1285" s="174"/>
      <c r="X1285" s="174"/>
      <c r="Y1285" s="174"/>
      <c r="Z1285" s="174"/>
      <c r="AA1285" s="174"/>
      <c r="AB1285" s="174"/>
      <c r="AC1285" s="174"/>
      <c r="AD1285" s="174"/>
      <c r="AE1285" s="174"/>
      <c r="AF1285" s="174"/>
      <c r="AG1285" s="174"/>
      <c r="AI1285" s="174"/>
      <c r="AJ1285" s="174"/>
      <c r="AK1285" s="174"/>
      <c r="AM1285" s="174"/>
      <c r="AN1285" s="174"/>
      <c r="AO1285" s="174"/>
      <c r="AQ1285" s="174"/>
      <c r="AR1285" s="174"/>
      <c r="AS1285" s="174"/>
      <c r="AU1285" s="174"/>
      <c r="AV1285" s="174"/>
      <c r="AW1285" s="174"/>
      <c r="AY1285" s="174"/>
      <c r="AZ1285" s="174"/>
      <c r="BA1285" s="174"/>
      <c r="BB1285" s="174"/>
      <c r="BC1285" s="174"/>
      <c r="BD1285" s="174"/>
      <c r="BE1285" s="174"/>
      <c r="BF1285" s="174"/>
      <c r="BG1285" s="174"/>
      <c r="BI1285" s="174"/>
      <c r="BJ1285" s="174"/>
      <c r="BK1285" s="174"/>
      <c r="BL1285" s="174"/>
      <c r="BO1285" s="174"/>
      <c r="BP1285" s="174"/>
      <c r="BQ1285" s="174"/>
      <c r="CI1285"/>
      <c r="CJ1285"/>
      <c r="CK1285"/>
      <c r="CL1285"/>
      <c r="CM1285"/>
      <c r="CN1285"/>
      <c r="CO1285"/>
      <c r="DF1285"/>
      <c r="DG1285"/>
      <c r="DH1285"/>
      <c r="DI1285"/>
      <c r="DJ1285"/>
      <c r="DK1285"/>
      <c r="DL1285"/>
    </row>
    <row r="1286" spans="10:116" ht="15" x14ac:dyDescent="0.25">
      <c r="J1286" s="174"/>
      <c r="K1286" s="174"/>
      <c r="L1286" s="174"/>
      <c r="M1286" s="174"/>
      <c r="O1286" s="174"/>
      <c r="P1286" s="174"/>
      <c r="Q1286" s="174"/>
      <c r="S1286" s="174"/>
      <c r="T1286" s="174"/>
      <c r="U1286" s="174"/>
      <c r="W1286" s="174"/>
      <c r="X1286" s="174"/>
      <c r="Y1286" s="174"/>
      <c r="Z1286" s="174"/>
      <c r="AA1286" s="174"/>
      <c r="AB1286" s="174"/>
      <c r="AC1286" s="174"/>
      <c r="AD1286" s="174"/>
      <c r="AE1286" s="174"/>
      <c r="AF1286" s="174"/>
      <c r="AG1286" s="174"/>
      <c r="AI1286" s="174"/>
      <c r="AJ1286" s="174"/>
      <c r="AK1286" s="174"/>
      <c r="AM1286" s="174"/>
      <c r="AN1286" s="174"/>
      <c r="AO1286" s="174"/>
      <c r="AQ1286" s="174"/>
      <c r="AR1286" s="174"/>
      <c r="AS1286" s="174"/>
      <c r="AU1286" s="174"/>
      <c r="AV1286" s="174"/>
      <c r="AW1286" s="174"/>
      <c r="AY1286" s="174"/>
      <c r="AZ1286" s="174"/>
      <c r="BA1286" s="174"/>
      <c r="BB1286" s="174"/>
      <c r="BC1286" s="174"/>
      <c r="BD1286" s="174"/>
      <c r="BE1286" s="174"/>
      <c r="BF1286" s="174"/>
      <c r="BG1286" s="174"/>
      <c r="BI1286" s="174"/>
      <c r="BJ1286" s="174"/>
      <c r="BK1286" s="174"/>
      <c r="BL1286" s="174"/>
      <c r="BO1286" s="174"/>
      <c r="BP1286" s="174"/>
      <c r="BQ1286" s="174"/>
      <c r="CI1286"/>
      <c r="CJ1286"/>
      <c r="CK1286"/>
      <c r="CL1286"/>
      <c r="CM1286"/>
      <c r="CN1286"/>
      <c r="CO1286"/>
      <c r="DF1286"/>
      <c r="DG1286"/>
      <c r="DH1286"/>
      <c r="DI1286"/>
      <c r="DJ1286"/>
      <c r="DK1286"/>
      <c r="DL1286"/>
    </row>
    <row r="1287" spans="10:116" ht="15" x14ac:dyDescent="0.25">
      <c r="J1287" s="174"/>
      <c r="K1287" s="174"/>
      <c r="L1287" s="174"/>
      <c r="M1287" s="174"/>
      <c r="O1287" s="174"/>
      <c r="P1287" s="174"/>
      <c r="Q1287" s="174"/>
      <c r="S1287" s="174"/>
      <c r="T1287" s="174"/>
      <c r="U1287" s="174"/>
      <c r="W1287" s="174"/>
      <c r="X1287" s="174"/>
      <c r="Y1287" s="174"/>
      <c r="Z1287" s="174"/>
      <c r="AA1287" s="174"/>
      <c r="AB1287" s="174"/>
      <c r="AC1287" s="174"/>
      <c r="AD1287" s="174"/>
      <c r="AE1287" s="174"/>
      <c r="AF1287" s="174"/>
      <c r="AG1287" s="174"/>
      <c r="AI1287" s="174"/>
      <c r="AJ1287" s="174"/>
      <c r="AK1287" s="174"/>
      <c r="AM1287" s="174"/>
      <c r="AN1287" s="174"/>
      <c r="AO1287" s="174"/>
      <c r="AQ1287" s="174"/>
      <c r="AR1287" s="174"/>
      <c r="AS1287" s="174"/>
      <c r="AU1287" s="174"/>
      <c r="AV1287" s="174"/>
      <c r="AW1287" s="174"/>
      <c r="AY1287" s="174"/>
      <c r="AZ1287" s="174"/>
      <c r="BA1287" s="174"/>
      <c r="BB1287" s="174"/>
      <c r="BC1287" s="174"/>
      <c r="BD1287" s="174"/>
      <c r="BE1287" s="174"/>
      <c r="BF1287" s="174"/>
      <c r="BG1287" s="174"/>
      <c r="BI1287" s="174"/>
      <c r="BJ1287" s="174"/>
      <c r="BK1287" s="174"/>
      <c r="BL1287" s="174"/>
      <c r="BO1287" s="174"/>
      <c r="BP1287" s="174"/>
      <c r="BQ1287" s="174"/>
      <c r="CI1287"/>
      <c r="CJ1287"/>
      <c r="CK1287"/>
      <c r="CL1287"/>
      <c r="CM1287"/>
      <c r="CN1287"/>
      <c r="CO1287"/>
      <c r="DF1287"/>
      <c r="DG1287"/>
      <c r="DH1287"/>
      <c r="DI1287"/>
      <c r="DJ1287"/>
      <c r="DK1287"/>
      <c r="DL1287"/>
    </row>
    <row r="1288" spans="10:116" ht="15" x14ac:dyDescent="0.25">
      <c r="J1288" s="174"/>
      <c r="K1288" s="174"/>
      <c r="L1288" s="174"/>
      <c r="M1288" s="174"/>
      <c r="O1288" s="174"/>
      <c r="P1288" s="174"/>
      <c r="Q1288" s="174"/>
      <c r="S1288" s="174"/>
      <c r="T1288" s="174"/>
      <c r="U1288" s="174"/>
      <c r="W1288" s="174"/>
      <c r="X1288" s="174"/>
      <c r="Y1288" s="174"/>
      <c r="Z1288" s="174"/>
      <c r="AA1288" s="174"/>
      <c r="AB1288" s="174"/>
      <c r="AC1288" s="174"/>
      <c r="AD1288" s="174"/>
      <c r="AE1288" s="174"/>
      <c r="AF1288" s="174"/>
      <c r="AG1288" s="174"/>
      <c r="AI1288" s="174"/>
      <c r="AJ1288" s="174"/>
      <c r="AK1288" s="174"/>
      <c r="AM1288" s="174"/>
      <c r="AN1288" s="174"/>
      <c r="AO1288" s="174"/>
      <c r="AQ1288" s="174"/>
      <c r="AR1288" s="174"/>
      <c r="AS1288" s="174"/>
      <c r="AU1288" s="174"/>
      <c r="AV1288" s="174"/>
      <c r="AW1288" s="174"/>
      <c r="AY1288" s="174"/>
      <c r="AZ1288" s="174"/>
      <c r="BA1288" s="174"/>
      <c r="BB1288" s="174"/>
      <c r="BC1288" s="174"/>
      <c r="BD1288" s="174"/>
      <c r="BE1288" s="174"/>
      <c r="BF1288" s="174"/>
      <c r="BG1288" s="174"/>
      <c r="BI1288" s="174"/>
      <c r="BJ1288" s="174"/>
      <c r="BK1288" s="174"/>
      <c r="BL1288" s="174"/>
      <c r="BO1288" s="174"/>
      <c r="BP1288" s="174"/>
      <c r="BQ1288" s="174"/>
      <c r="CI1288"/>
      <c r="CJ1288"/>
      <c r="CK1288"/>
      <c r="CL1288"/>
      <c r="CM1288"/>
      <c r="CN1288"/>
      <c r="CO1288"/>
      <c r="DF1288"/>
      <c r="DG1288"/>
      <c r="DH1288"/>
      <c r="DI1288"/>
      <c r="DJ1288"/>
      <c r="DK1288"/>
      <c r="DL1288"/>
    </row>
    <row r="1289" spans="10:116" ht="15" x14ac:dyDescent="0.25">
      <c r="J1289" s="174"/>
      <c r="K1289" s="174"/>
      <c r="L1289" s="174"/>
      <c r="M1289" s="174"/>
      <c r="O1289" s="174"/>
      <c r="P1289" s="174"/>
      <c r="Q1289" s="174"/>
      <c r="S1289" s="174"/>
      <c r="T1289" s="174"/>
      <c r="U1289" s="174"/>
      <c r="W1289" s="174"/>
      <c r="X1289" s="174"/>
      <c r="Y1289" s="174"/>
      <c r="Z1289" s="174"/>
      <c r="AA1289" s="174"/>
      <c r="AB1289" s="174"/>
      <c r="AC1289" s="174"/>
      <c r="AD1289" s="174"/>
      <c r="AE1289" s="174"/>
      <c r="AF1289" s="174"/>
      <c r="AG1289" s="174"/>
      <c r="AI1289" s="174"/>
      <c r="AJ1289" s="174"/>
      <c r="AK1289" s="174"/>
      <c r="AM1289" s="174"/>
      <c r="AN1289" s="174"/>
      <c r="AO1289" s="174"/>
      <c r="AQ1289" s="174"/>
      <c r="AR1289" s="174"/>
      <c r="AS1289" s="174"/>
      <c r="AU1289" s="174"/>
      <c r="AV1289" s="174"/>
      <c r="AW1289" s="174"/>
      <c r="AY1289" s="174"/>
      <c r="AZ1289" s="174"/>
      <c r="BA1289" s="174"/>
      <c r="BB1289" s="174"/>
      <c r="BC1289" s="174"/>
      <c r="BD1289" s="174"/>
      <c r="BE1289" s="174"/>
      <c r="BF1289" s="174"/>
      <c r="BG1289" s="174"/>
      <c r="BI1289" s="174"/>
      <c r="BJ1289" s="174"/>
      <c r="BK1289" s="174"/>
      <c r="BL1289" s="174"/>
      <c r="BO1289" s="174"/>
      <c r="BP1289" s="174"/>
      <c r="BQ1289" s="174"/>
      <c r="CI1289"/>
      <c r="CJ1289"/>
      <c r="CK1289"/>
      <c r="CL1289"/>
      <c r="CM1289"/>
      <c r="CN1289"/>
      <c r="CO1289"/>
      <c r="DF1289"/>
      <c r="DG1289"/>
      <c r="DH1289"/>
      <c r="DI1289"/>
      <c r="DJ1289"/>
      <c r="DK1289"/>
      <c r="DL1289"/>
    </row>
    <row r="1290" spans="10:116" ht="15" x14ac:dyDescent="0.25">
      <c r="J1290" s="174"/>
      <c r="K1290" s="174"/>
      <c r="L1290" s="174"/>
      <c r="M1290" s="174"/>
      <c r="O1290" s="174"/>
      <c r="P1290" s="174"/>
      <c r="Q1290" s="174"/>
      <c r="S1290" s="174"/>
      <c r="T1290" s="174"/>
      <c r="U1290" s="174"/>
      <c r="W1290" s="174"/>
      <c r="X1290" s="174"/>
      <c r="Y1290" s="174"/>
      <c r="Z1290" s="174"/>
      <c r="AA1290" s="174"/>
      <c r="AB1290" s="174"/>
      <c r="AC1290" s="174"/>
      <c r="AD1290" s="174"/>
      <c r="AE1290" s="174"/>
      <c r="AF1290" s="174"/>
      <c r="AG1290" s="174"/>
      <c r="AI1290" s="174"/>
      <c r="AJ1290" s="174"/>
      <c r="AK1290" s="174"/>
      <c r="AM1290" s="174"/>
      <c r="AN1290" s="174"/>
      <c r="AO1290" s="174"/>
      <c r="AQ1290" s="174"/>
      <c r="AR1290" s="174"/>
      <c r="AS1290" s="174"/>
      <c r="AU1290" s="174"/>
      <c r="AV1290" s="174"/>
      <c r="AW1290" s="174"/>
      <c r="AY1290" s="174"/>
      <c r="AZ1290" s="174"/>
      <c r="BA1290" s="174"/>
      <c r="BB1290" s="174"/>
      <c r="BC1290" s="174"/>
      <c r="BD1290" s="174"/>
      <c r="BE1290" s="174"/>
      <c r="BF1290" s="174"/>
      <c r="BG1290" s="174"/>
      <c r="BI1290" s="174"/>
      <c r="BJ1290" s="174"/>
      <c r="BK1290" s="174"/>
      <c r="BL1290" s="174"/>
      <c r="BO1290" s="174"/>
      <c r="BP1290" s="174"/>
      <c r="BQ1290" s="174"/>
      <c r="CI1290"/>
      <c r="CJ1290"/>
      <c r="CK1290"/>
      <c r="CL1290"/>
      <c r="CM1290"/>
      <c r="CN1290"/>
      <c r="CO1290"/>
      <c r="DF1290"/>
      <c r="DG1290"/>
      <c r="DH1290"/>
      <c r="DI1290"/>
      <c r="DJ1290"/>
      <c r="DK1290"/>
      <c r="DL1290"/>
    </row>
    <row r="1291" spans="10:116" ht="15" x14ac:dyDescent="0.25">
      <c r="J1291" s="174"/>
      <c r="K1291" s="174"/>
      <c r="L1291" s="174"/>
      <c r="M1291" s="174"/>
      <c r="O1291" s="174"/>
      <c r="P1291" s="174"/>
      <c r="Q1291" s="174"/>
      <c r="S1291" s="174"/>
      <c r="T1291" s="174"/>
      <c r="U1291" s="174"/>
      <c r="W1291" s="174"/>
      <c r="X1291" s="174"/>
      <c r="Y1291" s="174"/>
      <c r="Z1291" s="174"/>
      <c r="AA1291" s="174"/>
      <c r="AB1291" s="174"/>
      <c r="AC1291" s="174"/>
      <c r="AD1291" s="174"/>
      <c r="AE1291" s="174"/>
      <c r="AF1291" s="174"/>
      <c r="AG1291" s="174"/>
      <c r="AI1291" s="174"/>
      <c r="AJ1291" s="174"/>
      <c r="AK1291" s="174"/>
      <c r="AM1291" s="174"/>
      <c r="AN1291" s="174"/>
      <c r="AO1291" s="174"/>
      <c r="AQ1291" s="174"/>
      <c r="AR1291" s="174"/>
      <c r="AS1291" s="174"/>
      <c r="AU1291" s="174"/>
      <c r="AV1291" s="174"/>
      <c r="AW1291" s="174"/>
      <c r="AY1291" s="174"/>
      <c r="AZ1291" s="174"/>
      <c r="BA1291" s="174"/>
      <c r="BB1291" s="174"/>
      <c r="BC1291" s="174"/>
      <c r="BD1291" s="174"/>
      <c r="BE1291" s="174"/>
      <c r="BF1291" s="174"/>
      <c r="BG1291" s="174"/>
      <c r="BI1291" s="174"/>
      <c r="BJ1291" s="174"/>
      <c r="BK1291" s="174"/>
      <c r="BL1291" s="174"/>
      <c r="BO1291" s="174"/>
      <c r="BP1291" s="174"/>
      <c r="BQ1291" s="174"/>
      <c r="CI1291"/>
      <c r="CJ1291"/>
      <c r="CK1291"/>
      <c r="CL1291"/>
      <c r="CM1291"/>
      <c r="CN1291"/>
      <c r="CO1291"/>
      <c r="DF1291"/>
      <c r="DG1291"/>
      <c r="DH1291"/>
      <c r="DI1291"/>
      <c r="DJ1291"/>
      <c r="DK1291"/>
      <c r="DL1291"/>
    </row>
    <row r="1292" spans="10:116" ht="15" x14ac:dyDescent="0.25">
      <c r="J1292" s="174"/>
      <c r="K1292" s="174"/>
      <c r="L1292" s="174"/>
      <c r="M1292" s="174"/>
      <c r="O1292" s="174"/>
      <c r="P1292" s="174"/>
      <c r="Q1292" s="174"/>
      <c r="S1292" s="174"/>
      <c r="T1292" s="174"/>
      <c r="U1292" s="174"/>
      <c r="W1292" s="174"/>
      <c r="X1292" s="174"/>
      <c r="Y1292" s="174"/>
      <c r="Z1292" s="174"/>
      <c r="AA1292" s="174"/>
      <c r="AB1292" s="174"/>
      <c r="AC1292" s="174"/>
      <c r="AD1292" s="174"/>
      <c r="AE1292" s="174"/>
      <c r="AF1292" s="174"/>
      <c r="AG1292" s="174"/>
      <c r="AI1292" s="174"/>
      <c r="AJ1292" s="174"/>
      <c r="AK1292" s="174"/>
      <c r="AM1292" s="174"/>
      <c r="AN1292" s="174"/>
      <c r="AO1292" s="174"/>
      <c r="AQ1292" s="174"/>
      <c r="AR1292" s="174"/>
      <c r="AS1292" s="174"/>
      <c r="AU1292" s="174"/>
      <c r="AV1292" s="174"/>
      <c r="AW1292" s="174"/>
      <c r="AY1292" s="174"/>
      <c r="AZ1292" s="174"/>
      <c r="BA1292" s="174"/>
      <c r="BB1292" s="174"/>
      <c r="BC1292" s="174"/>
      <c r="BD1292" s="174"/>
      <c r="BE1292" s="174"/>
      <c r="BF1292" s="174"/>
      <c r="BG1292" s="174"/>
      <c r="BI1292" s="174"/>
      <c r="BJ1292" s="174"/>
      <c r="BK1292" s="174"/>
      <c r="BL1292" s="174"/>
      <c r="BO1292" s="174"/>
      <c r="BP1292" s="174"/>
      <c r="BQ1292" s="174"/>
      <c r="CI1292"/>
      <c r="CJ1292"/>
      <c r="CK1292"/>
      <c r="CL1292"/>
      <c r="CM1292"/>
      <c r="CN1292"/>
      <c r="CO1292"/>
      <c r="DF1292"/>
      <c r="DG1292"/>
      <c r="DH1292"/>
      <c r="DI1292"/>
      <c r="DJ1292"/>
      <c r="DK1292"/>
      <c r="DL1292"/>
    </row>
    <row r="1293" spans="10:116" ht="15" x14ac:dyDescent="0.25">
      <c r="J1293" s="174"/>
      <c r="K1293" s="174"/>
      <c r="L1293" s="174"/>
      <c r="M1293" s="174"/>
      <c r="O1293" s="174"/>
      <c r="P1293" s="174"/>
      <c r="Q1293" s="174"/>
      <c r="S1293" s="174"/>
      <c r="T1293" s="174"/>
      <c r="U1293" s="174"/>
      <c r="W1293" s="174"/>
      <c r="X1293" s="174"/>
      <c r="Y1293" s="174"/>
      <c r="Z1293" s="174"/>
      <c r="AA1293" s="174"/>
      <c r="AB1293" s="174"/>
      <c r="AC1293" s="174"/>
      <c r="AD1293" s="174"/>
      <c r="AE1293" s="174"/>
      <c r="AF1293" s="174"/>
      <c r="AG1293" s="174"/>
      <c r="AI1293" s="174"/>
      <c r="AJ1293" s="174"/>
      <c r="AK1293" s="174"/>
      <c r="AM1293" s="174"/>
      <c r="AN1293" s="174"/>
      <c r="AO1293" s="174"/>
      <c r="AQ1293" s="174"/>
      <c r="AR1293" s="174"/>
      <c r="AS1293" s="174"/>
      <c r="AU1293" s="174"/>
      <c r="AV1293" s="174"/>
      <c r="AW1293" s="174"/>
      <c r="AY1293" s="174"/>
      <c r="AZ1293" s="174"/>
      <c r="BA1293" s="174"/>
      <c r="BB1293" s="174"/>
      <c r="BC1293" s="174"/>
      <c r="BD1293" s="174"/>
      <c r="BE1293" s="174"/>
      <c r="BF1293" s="174"/>
      <c r="BG1293" s="174"/>
      <c r="BI1293" s="174"/>
      <c r="BJ1293" s="174"/>
      <c r="BK1293" s="174"/>
      <c r="BL1293" s="174"/>
      <c r="BO1293" s="174"/>
      <c r="BP1293" s="174"/>
      <c r="BQ1293" s="174"/>
      <c r="CI1293"/>
      <c r="CJ1293"/>
      <c r="CK1293"/>
      <c r="CL1293"/>
      <c r="CM1293"/>
      <c r="CN1293"/>
      <c r="CO1293"/>
      <c r="DF1293"/>
      <c r="DG1293"/>
      <c r="DH1293"/>
      <c r="DI1293"/>
      <c r="DJ1293"/>
      <c r="DK1293"/>
      <c r="DL1293"/>
    </row>
    <row r="1294" spans="10:116" ht="15" x14ac:dyDescent="0.25">
      <c r="J1294" s="174"/>
      <c r="K1294" s="174"/>
      <c r="L1294" s="174"/>
      <c r="M1294" s="174"/>
      <c r="O1294" s="174"/>
      <c r="P1294" s="174"/>
      <c r="Q1294" s="174"/>
      <c r="S1294" s="174"/>
      <c r="T1294" s="174"/>
      <c r="U1294" s="174"/>
      <c r="W1294" s="174"/>
      <c r="X1294" s="174"/>
      <c r="Y1294" s="174"/>
      <c r="Z1294" s="174"/>
      <c r="AA1294" s="174"/>
      <c r="AB1294" s="174"/>
      <c r="AC1294" s="174"/>
      <c r="AD1294" s="174"/>
      <c r="AE1294" s="174"/>
      <c r="AF1294" s="174"/>
      <c r="AG1294" s="174"/>
      <c r="AI1294" s="174"/>
      <c r="AJ1294" s="174"/>
      <c r="AK1294" s="174"/>
      <c r="AM1294" s="174"/>
      <c r="AN1294" s="174"/>
      <c r="AO1294" s="174"/>
      <c r="AQ1294" s="174"/>
      <c r="AR1294" s="174"/>
      <c r="AS1294" s="174"/>
      <c r="AU1294" s="174"/>
      <c r="AV1294" s="174"/>
      <c r="AW1294" s="174"/>
      <c r="AY1294" s="174"/>
      <c r="AZ1294" s="174"/>
      <c r="BA1294" s="174"/>
      <c r="BB1294" s="174"/>
      <c r="BC1294" s="174"/>
      <c r="BD1294" s="174"/>
      <c r="BE1294" s="174"/>
      <c r="BF1294" s="174"/>
      <c r="BG1294" s="174"/>
      <c r="BI1294" s="174"/>
      <c r="BJ1294" s="174"/>
      <c r="BK1294" s="174"/>
      <c r="BL1294" s="174"/>
      <c r="BO1294" s="174"/>
      <c r="BP1294" s="174"/>
      <c r="BQ1294" s="174"/>
      <c r="CI1294"/>
      <c r="CJ1294"/>
      <c r="CK1294"/>
      <c r="CL1294"/>
      <c r="CM1294"/>
      <c r="CN1294"/>
      <c r="CO1294"/>
      <c r="DF1294"/>
      <c r="DG1294"/>
      <c r="DH1294"/>
      <c r="DI1294"/>
      <c r="DJ1294"/>
      <c r="DK1294"/>
      <c r="DL1294"/>
    </row>
    <row r="1295" spans="10:116" ht="15" x14ac:dyDescent="0.25">
      <c r="J1295" s="174"/>
      <c r="K1295" s="174"/>
      <c r="L1295" s="174"/>
      <c r="M1295" s="174"/>
      <c r="O1295" s="174"/>
      <c r="P1295" s="174"/>
      <c r="Q1295" s="174"/>
      <c r="S1295" s="174"/>
      <c r="T1295" s="174"/>
      <c r="U1295" s="174"/>
      <c r="W1295" s="174"/>
      <c r="X1295" s="174"/>
      <c r="Y1295" s="174"/>
      <c r="Z1295" s="174"/>
      <c r="AA1295" s="174"/>
      <c r="AB1295" s="174"/>
      <c r="AC1295" s="174"/>
      <c r="AD1295" s="174"/>
      <c r="AE1295" s="174"/>
      <c r="AF1295" s="174"/>
      <c r="AG1295" s="174"/>
      <c r="AI1295" s="174"/>
      <c r="AJ1295" s="174"/>
      <c r="AK1295" s="174"/>
      <c r="AM1295" s="174"/>
      <c r="AN1295" s="174"/>
      <c r="AO1295" s="174"/>
      <c r="AQ1295" s="174"/>
      <c r="AR1295" s="174"/>
      <c r="AS1295" s="174"/>
      <c r="AU1295" s="174"/>
      <c r="AV1295" s="174"/>
      <c r="AW1295" s="174"/>
      <c r="AY1295" s="174"/>
      <c r="AZ1295" s="174"/>
      <c r="BA1295" s="174"/>
      <c r="BB1295" s="174"/>
      <c r="BC1295" s="174"/>
      <c r="BD1295" s="174"/>
      <c r="BE1295" s="174"/>
      <c r="BF1295" s="174"/>
      <c r="BG1295" s="174"/>
      <c r="BI1295" s="174"/>
      <c r="BJ1295" s="174"/>
      <c r="BK1295" s="174"/>
      <c r="BL1295" s="174"/>
      <c r="BO1295" s="174"/>
      <c r="BP1295" s="174"/>
      <c r="BQ1295" s="174"/>
      <c r="CI1295"/>
      <c r="CJ1295"/>
      <c r="CK1295"/>
      <c r="CL1295"/>
      <c r="CM1295"/>
      <c r="CN1295"/>
      <c r="CO1295"/>
      <c r="DF1295"/>
      <c r="DG1295"/>
      <c r="DH1295"/>
      <c r="DI1295"/>
      <c r="DJ1295"/>
      <c r="DK1295"/>
      <c r="DL1295"/>
    </row>
    <row r="1296" spans="10:116" ht="15" x14ac:dyDescent="0.25">
      <c r="J1296" s="174"/>
      <c r="K1296" s="174"/>
      <c r="L1296" s="174"/>
      <c r="M1296" s="174"/>
      <c r="O1296" s="174"/>
      <c r="P1296" s="174"/>
      <c r="Q1296" s="174"/>
      <c r="S1296" s="174"/>
      <c r="T1296" s="174"/>
      <c r="U1296" s="174"/>
      <c r="W1296" s="174"/>
      <c r="X1296" s="174"/>
      <c r="Y1296" s="174"/>
      <c r="Z1296" s="174"/>
      <c r="AA1296" s="174"/>
      <c r="AB1296" s="174"/>
      <c r="AC1296" s="174"/>
      <c r="AD1296" s="174"/>
      <c r="AE1296" s="174"/>
      <c r="AF1296" s="174"/>
      <c r="AG1296" s="174"/>
      <c r="AI1296" s="174"/>
      <c r="AJ1296" s="174"/>
      <c r="AK1296" s="174"/>
      <c r="AM1296" s="174"/>
      <c r="AN1296" s="174"/>
      <c r="AO1296" s="174"/>
      <c r="AQ1296" s="174"/>
      <c r="AR1296" s="174"/>
      <c r="AS1296" s="174"/>
      <c r="AU1296" s="174"/>
      <c r="AV1296" s="174"/>
      <c r="AW1296" s="174"/>
      <c r="AY1296" s="174"/>
      <c r="AZ1296" s="174"/>
      <c r="BA1296" s="174"/>
      <c r="BB1296" s="174"/>
      <c r="BC1296" s="174"/>
      <c r="BD1296" s="174"/>
      <c r="BE1296" s="174"/>
      <c r="BF1296" s="174"/>
      <c r="BG1296" s="174"/>
      <c r="BI1296" s="174"/>
      <c r="BJ1296" s="174"/>
      <c r="BK1296" s="174"/>
      <c r="BL1296" s="174"/>
      <c r="BO1296" s="174"/>
      <c r="BP1296" s="174"/>
      <c r="BQ1296" s="174"/>
      <c r="CI1296"/>
      <c r="CJ1296"/>
      <c r="CK1296"/>
      <c r="CL1296"/>
      <c r="CM1296"/>
      <c r="CN1296"/>
      <c r="CO1296"/>
      <c r="DF1296"/>
      <c r="DG1296"/>
      <c r="DH1296"/>
      <c r="DI1296"/>
      <c r="DJ1296"/>
      <c r="DK1296"/>
      <c r="DL1296"/>
    </row>
    <row r="1297" spans="10:116" ht="15" x14ac:dyDescent="0.25">
      <c r="J1297" s="174"/>
      <c r="K1297" s="174"/>
      <c r="L1297" s="174"/>
      <c r="M1297" s="174"/>
      <c r="O1297" s="174"/>
      <c r="P1297" s="174"/>
      <c r="Q1297" s="174"/>
      <c r="S1297" s="174"/>
      <c r="T1297" s="174"/>
      <c r="U1297" s="174"/>
      <c r="W1297" s="174"/>
      <c r="X1297" s="174"/>
      <c r="Y1297" s="174"/>
      <c r="Z1297" s="174"/>
      <c r="AA1297" s="174"/>
      <c r="AB1297" s="174"/>
      <c r="AC1297" s="174"/>
      <c r="AD1297" s="174"/>
      <c r="AE1297" s="174"/>
      <c r="AF1297" s="174"/>
      <c r="AG1297" s="174"/>
      <c r="AI1297" s="174"/>
      <c r="AJ1297" s="174"/>
      <c r="AK1297" s="174"/>
      <c r="AM1297" s="174"/>
      <c r="AN1297" s="174"/>
      <c r="AO1297" s="174"/>
      <c r="AQ1297" s="174"/>
      <c r="AR1297" s="174"/>
      <c r="AS1297" s="174"/>
      <c r="AU1297" s="174"/>
      <c r="AV1297" s="174"/>
      <c r="AW1297" s="174"/>
      <c r="AY1297" s="174"/>
      <c r="AZ1297" s="174"/>
      <c r="BA1297" s="174"/>
      <c r="BB1297" s="174"/>
      <c r="BC1297" s="174"/>
      <c r="BD1297" s="174"/>
      <c r="BE1297" s="174"/>
      <c r="BF1297" s="174"/>
      <c r="BG1297" s="174"/>
      <c r="BI1297" s="174"/>
      <c r="BJ1297" s="174"/>
      <c r="BK1297" s="174"/>
      <c r="BL1297" s="174"/>
      <c r="BO1297" s="174"/>
      <c r="BP1297" s="174"/>
      <c r="BQ1297" s="174"/>
      <c r="CI1297"/>
      <c r="CJ1297"/>
      <c r="CK1297"/>
      <c r="CL1297"/>
      <c r="CM1297"/>
      <c r="CN1297"/>
      <c r="CO1297"/>
      <c r="DF1297"/>
      <c r="DG1297"/>
      <c r="DH1297"/>
      <c r="DI1297"/>
      <c r="DJ1297"/>
      <c r="DK1297"/>
      <c r="DL1297"/>
    </row>
    <row r="1298" spans="10:116" ht="15" x14ac:dyDescent="0.25">
      <c r="J1298" s="174"/>
      <c r="K1298" s="174"/>
      <c r="L1298" s="174"/>
      <c r="M1298" s="174"/>
      <c r="O1298" s="174"/>
      <c r="P1298" s="174"/>
      <c r="Q1298" s="174"/>
      <c r="S1298" s="174"/>
      <c r="T1298" s="174"/>
      <c r="U1298" s="174"/>
      <c r="W1298" s="174"/>
      <c r="X1298" s="174"/>
      <c r="Y1298" s="174"/>
      <c r="Z1298" s="174"/>
      <c r="AA1298" s="174"/>
      <c r="AB1298" s="174"/>
      <c r="AC1298" s="174"/>
      <c r="AD1298" s="174"/>
      <c r="AE1298" s="174"/>
      <c r="AF1298" s="174"/>
      <c r="AG1298" s="174"/>
      <c r="AI1298" s="174"/>
      <c r="AJ1298" s="174"/>
      <c r="AK1298" s="174"/>
      <c r="AM1298" s="174"/>
      <c r="AN1298" s="174"/>
      <c r="AO1298" s="174"/>
      <c r="AQ1298" s="174"/>
      <c r="AR1298" s="174"/>
      <c r="AS1298" s="174"/>
      <c r="AU1298" s="174"/>
      <c r="AV1298" s="174"/>
      <c r="AW1298" s="174"/>
      <c r="AY1298" s="174"/>
      <c r="AZ1298" s="174"/>
      <c r="BA1298" s="174"/>
      <c r="BB1298" s="174"/>
      <c r="BC1298" s="174"/>
      <c r="BD1298" s="174"/>
      <c r="BE1298" s="174"/>
      <c r="BF1298" s="174"/>
      <c r="BG1298" s="174"/>
      <c r="BI1298" s="174"/>
      <c r="BJ1298" s="174"/>
      <c r="BK1298" s="174"/>
      <c r="BL1298" s="174"/>
      <c r="BO1298" s="174"/>
      <c r="BP1298" s="174"/>
      <c r="BQ1298" s="174"/>
      <c r="CI1298"/>
      <c r="CJ1298"/>
      <c r="CK1298"/>
      <c r="CL1298"/>
      <c r="CM1298"/>
      <c r="CN1298"/>
      <c r="CO1298"/>
      <c r="DF1298"/>
      <c r="DG1298"/>
      <c r="DH1298"/>
      <c r="DI1298"/>
      <c r="DJ1298"/>
      <c r="DK1298"/>
      <c r="DL1298"/>
    </row>
    <row r="1299" spans="10:116" ht="15" x14ac:dyDescent="0.25">
      <c r="J1299" s="174"/>
      <c r="K1299" s="174"/>
      <c r="L1299" s="174"/>
      <c r="M1299" s="174"/>
      <c r="O1299" s="174"/>
      <c r="P1299" s="174"/>
      <c r="Q1299" s="174"/>
      <c r="S1299" s="174"/>
      <c r="T1299" s="174"/>
      <c r="U1299" s="174"/>
      <c r="W1299" s="174"/>
      <c r="X1299" s="174"/>
      <c r="Y1299" s="174"/>
      <c r="Z1299" s="174"/>
      <c r="AA1299" s="174"/>
      <c r="AB1299" s="174"/>
      <c r="AC1299" s="174"/>
      <c r="AD1299" s="174"/>
      <c r="AE1299" s="174"/>
      <c r="AF1299" s="174"/>
      <c r="AG1299" s="174"/>
      <c r="AI1299" s="174"/>
      <c r="AJ1299" s="174"/>
      <c r="AK1299" s="174"/>
      <c r="AM1299" s="174"/>
      <c r="AN1299" s="174"/>
      <c r="AO1299" s="174"/>
      <c r="AQ1299" s="174"/>
      <c r="AR1299" s="174"/>
      <c r="AS1299" s="174"/>
      <c r="AU1299" s="174"/>
      <c r="AV1299" s="174"/>
      <c r="AW1299" s="174"/>
      <c r="AY1299" s="174"/>
      <c r="AZ1299" s="174"/>
      <c r="BA1299" s="174"/>
      <c r="BB1299" s="174"/>
      <c r="BC1299" s="174"/>
      <c r="BD1299" s="174"/>
      <c r="BE1299" s="174"/>
      <c r="BF1299" s="174"/>
      <c r="BG1299" s="174"/>
      <c r="BI1299" s="174"/>
      <c r="BJ1299" s="174"/>
      <c r="BK1299" s="174"/>
      <c r="BL1299" s="174"/>
      <c r="BO1299" s="174"/>
      <c r="BP1299" s="174"/>
      <c r="BQ1299" s="174"/>
      <c r="CI1299"/>
      <c r="CJ1299"/>
      <c r="CK1299"/>
      <c r="CL1299"/>
      <c r="CM1299"/>
      <c r="CN1299"/>
      <c r="CO1299"/>
      <c r="DF1299"/>
      <c r="DG1299"/>
      <c r="DH1299"/>
      <c r="DI1299"/>
      <c r="DJ1299"/>
      <c r="DK1299"/>
      <c r="DL1299"/>
    </row>
    <row r="1300" spans="10:116" ht="15" x14ac:dyDescent="0.25">
      <c r="J1300" s="174"/>
      <c r="K1300" s="174"/>
      <c r="L1300" s="174"/>
      <c r="M1300" s="174"/>
      <c r="O1300" s="174"/>
      <c r="P1300" s="174"/>
      <c r="Q1300" s="174"/>
      <c r="S1300" s="174"/>
      <c r="T1300" s="174"/>
      <c r="U1300" s="174"/>
      <c r="W1300" s="174"/>
      <c r="X1300" s="174"/>
      <c r="Y1300" s="174"/>
      <c r="Z1300" s="174"/>
      <c r="AA1300" s="174"/>
      <c r="AB1300" s="174"/>
      <c r="AC1300" s="174"/>
      <c r="AD1300" s="174"/>
      <c r="AE1300" s="174"/>
      <c r="AF1300" s="174"/>
      <c r="AG1300" s="174"/>
      <c r="AI1300" s="174"/>
      <c r="AJ1300" s="174"/>
      <c r="AK1300" s="174"/>
      <c r="AM1300" s="174"/>
      <c r="AN1300" s="174"/>
      <c r="AO1300" s="174"/>
      <c r="AQ1300" s="174"/>
      <c r="AR1300" s="174"/>
      <c r="AS1300" s="174"/>
      <c r="AU1300" s="174"/>
      <c r="AV1300" s="174"/>
      <c r="AW1300" s="174"/>
      <c r="AY1300" s="174"/>
      <c r="AZ1300" s="174"/>
      <c r="BA1300" s="174"/>
      <c r="BB1300" s="174"/>
      <c r="BC1300" s="174"/>
      <c r="BD1300" s="174"/>
      <c r="BE1300" s="174"/>
      <c r="BF1300" s="174"/>
      <c r="BG1300" s="174"/>
      <c r="BI1300" s="174"/>
      <c r="BJ1300" s="174"/>
      <c r="BK1300" s="174"/>
      <c r="BL1300" s="174"/>
      <c r="BO1300" s="174"/>
      <c r="BP1300" s="174"/>
      <c r="BQ1300" s="174"/>
      <c r="CI1300"/>
      <c r="CJ1300"/>
      <c r="CK1300"/>
      <c r="CL1300"/>
      <c r="CM1300"/>
      <c r="CN1300"/>
      <c r="CO1300"/>
      <c r="DF1300"/>
      <c r="DG1300"/>
      <c r="DH1300"/>
      <c r="DI1300"/>
      <c r="DJ1300"/>
      <c r="DK1300"/>
      <c r="DL1300"/>
    </row>
    <row r="1301" spans="10:116" ht="15" x14ac:dyDescent="0.25">
      <c r="J1301" s="174"/>
      <c r="K1301" s="174"/>
      <c r="L1301" s="174"/>
      <c r="M1301" s="174"/>
      <c r="O1301" s="174"/>
      <c r="P1301" s="174"/>
      <c r="Q1301" s="174"/>
      <c r="S1301" s="174"/>
      <c r="T1301" s="174"/>
      <c r="U1301" s="174"/>
      <c r="W1301" s="174"/>
      <c r="X1301" s="174"/>
      <c r="Y1301" s="174"/>
      <c r="Z1301" s="174"/>
      <c r="AA1301" s="174"/>
      <c r="AB1301" s="174"/>
      <c r="AC1301" s="174"/>
      <c r="AD1301" s="174"/>
      <c r="AE1301" s="174"/>
      <c r="AF1301" s="174"/>
      <c r="AG1301" s="174"/>
      <c r="AI1301" s="174"/>
      <c r="AJ1301" s="174"/>
      <c r="AK1301" s="174"/>
      <c r="AM1301" s="174"/>
      <c r="AN1301" s="174"/>
      <c r="AO1301" s="174"/>
      <c r="AQ1301" s="174"/>
      <c r="AR1301" s="174"/>
      <c r="AS1301" s="174"/>
      <c r="AU1301" s="174"/>
      <c r="AV1301" s="174"/>
      <c r="AW1301" s="174"/>
      <c r="AY1301" s="174"/>
      <c r="AZ1301" s="174"/>
      <c r="BA1301" s="174"/>
      <c r="BB1301" s="174"/>
      <c r="BC1301" s="174"/>
      <c r="BD1301" s="174"/>
      <c r="BE1301" s="174"/>
      <c r="BF1301" s="174"/>
      <c r="BG1301" s="174"/>
      <c r="BI1301" s="174"/>
      <c r="BJ1301" s="174"/>
      <c r="BK1301" s="174"/>
      <c r="BL1301" s="174"/>
      <c r="BO1301" s="174"/>
      <c r="BP1301" s="174"/>
      <c r="BQ1301" s="174"/>
      <c r="CI1301"/>
      <c r="CJ1301"/>
      <c r="CK1301"/>
      <c r="CL1301"/>
      <c r="CM1301"/>
      <c r="CN1301"/>
      <c r="CO1301"/>
      <c r="DF1301"/>
      <c r="DG1301"/>
      <c r="DH1301"/>
      <c r="DI1301"/>
      <c r="DJ1301"/>
      <c r="DK1301"/>
      <c r="DL1301"/>
    </row>
    <row r="1302" spans="10:116" ht="15" x14ac:dyDescent="0.25">
      <c r="J1302" s="174"/>
      <c r="K1302" s="174"/>
      <c r="L1302" s="174"/>
      <c r="M1302" s="174"/>
      <c r="O1302" s="174"/>
      <c r="P1302" s="174"/>
      <c r="Q1302" s="174"/>
      <c r="S1302" s="174"/>
      <c r="T1302" s="174"/>
      <c r="U1302" s="174"/>
      <c r="W1302" s="174"/>
      <c r="X1302" s="174"/>
      <c r="Y1302" s="174"/>
      <c r="Z1302" s="174"/>
      <c r="AA1302" s="174"/>
      <c r="AB1302" s="174"/>
      <c r="AC1302" s="174"/>
      <c r="AD1302" s="174"/>
      <c r="AE1302" s="174"/>
      <c r="AF1302" s="174"/>
      <c r="AG1302" s="174"/>
      <c r="AI1302" s="174"/>
      <c r="AJ1302" s="174"/>
      <c r="AK1302" s="174"/>
      <c r="AM1302" s="174"/>
      <c r="AN1302" s="174"/>
      <c r="AO1302" s="174"/>
      <c r="AQ1302" s="174"/>
      <c r="AR1302" s="174"/>
      <c r="AS1302" s="174"/>
      <c r="AU1302" s="174"/>
      <c r="AV1302" s="174"/>
      <c r="AW1302" s="174"/>
      <c r="AY1302" s="174"/>
      <c r="AZ1302" s="174"/>
      <c r="BA1302" s="174"/>
      <c r="BB1302" s="174"/>
      <c r="BC1302" s="174"/>
      <c r="BD1302" s="174"/>
      <c r="BE1302" s="174"/>
      <c r="BF1302" s="174"/>
      <c r="BG1302" s="174"/>
      <c r="BI1302" s="174"/>
      <c r="BJ1302" s="174"/>
      <c r="BK1302" s="174"/>
      <c r="BL1302" s="174"/>
      <c r="BO1302" s="174"/>
      <c r="BP1302" s="174"/>
      <c r="BQ1302" s="174"/>
      <c r="CI1302"/>
      <c r="CJ1302"/>
      <c r="CK1302"/>
      <c r="CL1302"/>
      <c r="CM1302"/>
      <c r="CN1302"/>
      <c r="CO1302"/>
      <c r="DF1302"/>
      <c r="DG1302"/>
      <c r="DH1302"/>
      <c r="DI1302"/>
      <c r="DJ1302"/>
      <c r="DK1302"/>
      <c r="DL1302"/>
    </row>
    <row r="1303" spans="10:116" ht="15" x14ac:dyDescent="0.25">
      <c r="J1303" s="174"/>
      <c r="K1303" s="174"/>
      <c r="L1303" s="174"/>
      <c r="M1303" s="174"/>
      <c r="O1303" s="174"/>
      <c r="P1303" s="174"/>
      <c r="Q1303" s="174"/>
      <c r="S1303" s="174"/>
      <c r="T1303" s="174"/>
      <c r="U1303" s="174"/>
      <c r="W1303" s="174"/>
      <c r="X1303" s="174"/>
      <c r="Y1303" s="174"/>
      <c r="Z1303" s="174"/>
      <c r="AA1303" s="174"/>
      <c r="AB1303" s="174"/>
      <c r="AC1303" s="174"/>
      <c r="AD1303" s="174"/>
      <c r="AE1303" s="174"/>
      <c r="AF1303" s="174"/>
      <c r="AG1303" s="174"/>
      <c r="AI1303" s="174"/>
      <c r="AJ1303" s="174"/>
      <c r="AK1303" s="174"/>
      <c r="AM1303" s="174"/>
      <c r="AN1303" s="174"/>
      <c r="AO1303" s="174"/>
      <c r="AQ1303" s="174"/>
      <c r="AR1303" s="174"/>
      <c r="AS1303" s="174"/>
      <c r="AU1303" s="174"/>
      <c r="AV1303" s="174"/>
      <c r="AW1303" s="174"/>
      <c r="AY1303" s="174"/>
      <c r="AZ1303" s="174"/>
      <c r="BA1303" s="174"/>
      <c r="BB1303" s="174"/>
      <c r="BC1303" s="174"/>
      <c r="BD1303" s="174"/>
      <c r="BE1303" s="174"/>
      <c r="BF1303" s="174"/>
      <c r="BG1303" s="174"/>
      <c r="BI1303" s="174"/>
      <c r="BJ1303" s="174"/>
      <c r="BK1303" s="174"/>
      <c r="BL1303" s="174"/>
      <c r="BO1303" s="174"/>
      <c r="BP1303" s="174"/>
      <c r="BQ1303" s="174"/>
      <c r="CI1303"/>
      <c r="CJ1303"/>
      <c r="CK1303"/>
      <c r="CL1303"/>
      <c r="CM1303"/>
      <c r="CN1303"/>
      <c r="CO1303"/>
      <c r="DF1303"/>
      <c r="DG1303"/>
      <c r="DH1303"/>
      <c r="DI1303"/>
      <c r="DJ1303"/>
      <c r="DK1303"/>
      <c r="DL1303"/>
    </row>
    <row r="1304" spans="10:116" ht="15" x14ac:dyDescent="0.25">
      <c r="J1304" s="174"/>
      <c r="K1304" s="174"/>
      <c r="L1304" s="174"/>
      <c r="M1304" s="174"/>
      <c r="O1304" s="174"/>
      <c r="P1304" s="174"/>
      <c r="Q1304" s="174"/>
      <c r="S1304" s="174"/>
      <c r="T1304" s="174"/>
      <c r="U1304" s="174"/>
      <c r="W1304" s="174"/>
      <c r="X1304" s="174"/>
      <c r="Y1304" s="174"/>
      <c r="Z1304" s="174"/>
      <c r="AA1304" s="174"/>
      <c r="AB1304" s="174"/>
      <c r="AC1304" s="174"/>
      <c r="AD1304" s="174"/>
      <c r="AE1304" s="174"/>
      <c r="AF1304" s="174"/>
      <c r="AG1304" s="174"/>
      <c r="AI1304" s="174"/>
      <c r="AJ1304" s="174"/>
      <c r="AK1304" s="174"/>
      <c r="AM1304" s="174"/>
      <c r="AN1304" s="174"/>
      <c r="AO1304" s="174"/>
      <c r="AQ1304" s="174"/>
      <c r="AR1304" s="174"/>
      <c r="AS1304" s="174"/>
      <c r="AU1304" s="174"/>
      <c r="AV1304" s="174"/>
      <c r="AW1304" s="174"/>
      <c r="AY1304" s="174"/>
      <c r="AZ1304" s="174"/>
      <c r="BA1304" s="174"/>
      <c r="BB1304" s="174"/>
      <c r="BC1304" s="174"/>
      <c r="BD1304" s="174"/>
      <c r="BE1304" s="174"/>
      <c r="BF1304" s="174"/>
      <c r="BG1304" s="174"/>
      <c r="BI1304" s="174"/>
      <c r="BJ1304" s="174"/>
      <c r="BK1304" s="174"/>
      <c r="BL1304" s="174"/>
      <c r="BO1304" s="174"/>
      <c r="BP1304" s="174"/>
      <c r="BQ1304" s="174"/>
      <c r="CI1304"/>
      <c r="CJ1304"/>
      <c r="CK1304"/>
      <c r="CL1304"/>
      <c r="CM1304"/>
      <c r="CN1304"/>
      <c r="CO1304"/>
      <c r="DF1304"/>
      <c r="DG1304"/>
      <c r="DH1304"/>
      <c r="DI1304"/>
      <c r="DJ1304"/>
      <c r="DK1304"/>
      <c r="DL1304"/>
    </row>
    <row r="1305" spans="10:116" ht="15" x14ac:dyDescent="0.25">
      <c r="J1305" s="174"/>
      <c r="K1305" s="174"/>
      <c r="L1305" s="174"/>
      <c r="M1305" s="174"/>
      <c r="O1305" s="174"/>
      <c r="P1305" s="174"/>
      <c r="Q1305" s="174"/>
      <c r="S1305" s="174"/>
      <c r="T1305" s="174"/>
      <c r="U1305" s="174"/>
      <c r="W1305" s="174"/>
      <c r="X1305" s="174"/>
      <c r="Y1305" s="174"/>
      <c r="Z1305" s="174"/>
      <c r="AA1305" s="174"/>
      <c r="AB1305" s="174"/>
      <c r="AC1305" s="174"/>
      <c r="AD1305" s="174"/>
      <c r="AE1305" s="174"/>
      <c r="AF1305" s="174"/>
      <c r="AG1305" s="174"/>
      <c r="AI1305" s="174"/>
      <c r="AJ1305" s="174"/>
      <c r="AK1305" s="174"/>
      <c r="AM1305" s="174"/>
      <c r="AN1305" s="174"/>
      <c r="AO1305" s="174"/>
      <c r="AQ1305" s="174"/>
      <c r="AR1305" s="174"/>
      <c r="AS1305" s="174"/>
      <c r="AU1305" s="174"/>
      <c r="AV1305" s="174"/>
      <c r="AW1305" s="174"/>
      <c r="AY1305" s="174"/>
      <c r="AZ1305" s="174"/>
      <c r="BA1305" s="174"/>
      <c r="BB1305" s="174"/>
      <c r="BC1305" s="174"/>
      <c r="BD1305" s="174"/>
      <c r="BE1305" s="174"/>
      <c r="BF1305" s="174"/>
      <c r="BG1305" s="174"/>
      <c r="BI1305" s="174"/>
      <c r="BJ1305" s="174"/>
      <c r="BK1305" s="174"/>
      <c r="BL1305" s="174"/>
      <c r="BO1305" s="174"/>
      <c r="BP1305" s="174"/>
      <c r="BQ1305" s="174"/>
      <c r="CI1305"/>
      <c r="CJ1305"/>
      <c r="CK1305"/>
      <c r="CL1305"/>
      <c r="CM1305"/>
      <c r="CN1305"/>
      <c r="CO1305"/>
      <c r="DF1305"/>
      <c r="DG1305"/>
      <c r="DH1305"/>
      <c r="DI1305"/>
      <c r="DJ1305"/>
      <c r="DK1305"/>
      <c r="DL1305"/>
    </row>
    <row r="1306" spans="10:116" ht="15" x14ac:dyDescent="0.25">
      <c r="J1306" s="174"/>
      <c r="K1306" s="174"/>
      <c r="L1306" s="174"/>
      <c r="M1306" s="174"/>
      <c r="O1306" s="174"/>
      <c r="P1306" s="174"/>
      <c r="Q1306" s="174"/>
      <c r="S1306" s="174"/>
      <c r="T1306" s="174"/>
      <c r="U1306" s="174"/>
      <c r="W1306" s="174"/>
      <c r="X1306" s="174"/>
      <c r="Y1306" s="174"/>
      <c r="Z1306" s="174"/>
      <c r="AA1306" s="174"/>
      <c r="AB1306" s="174"/>
      <c r="AC1306" s="174"/>
      <c r="AD1306" s="174"/>
      <c r="AE1306" s="174"/>
      <c r="AF1306" s="174"/>
      <c r="AG1306" s="174"/>
      <c r="AI1306" s="174"/>
      <c r="AJ1306" s="174"/>
      <c r="AK1306" s="174"/>
      <c r="AM1306" s="174"/>
      <c r="AN1306" s="174"/>
      <c r="AO1306" s="174"/>
      <c r="AQ1306" s="174"/>
      <c r="AR1306" s="174"/>
      <c r="AS1306" s="174"/>
      <c r="AU1306" s="174"/>
      <c r="AV1306" s="174"/>
      <c r="AW1306" s="174"/>
      <c r="AY1306" s="174"/>
      <c r="AZ1306" s="174"/>
      <c r="BA1306" s="174"/>
      <c r="BB1306" s="174"/>
      <c r="BC1306" s="174"/>
      <c r="BD1306" s="174"/>
      <c r="BE1306" s="174"/>
      <c r="BF1306" s="174"/>
      <c r="BG1306" s="174"/>
      <c r="BI1306" s="174"/>
      <c r="BJ1306" s="174"/>
      <c r="BK1306" s="174"/>
      <c r="BL1306" s="174"/>
      <c r="BO1306" s="174"/>
      <c r="BP1306" s="174"/>
      <c r="BQ1306" s="174"/>
      <c r="CI1306"/>
      <c r="CJ1306"/>
      <c r="CK1306"/>
      <c r="CL1306"/>
      <c r="CM1306"/>
      <c r="CN1306"/>
      <c r="CO1306"/>
      <c r="DF1306"/>
      <c r="DG1306"/>
      <c r="DH1306"/>
      <c r="DI1306"/>
      <c r="DJ1306"/>
      <c r="DK1306"/>
      <c r="DL1306"/>
    </row>
    <row r="1307" spans="10:116" ht="15" x14ac:dyDescent="0.25">
      <c r="J1307" s="174"/>
      <c r="K1307" s="174"/>
      <c r="L1307" s="174"/>
      <c r="M1307" s="174"/>
      <c r="O1307" s="174"/>
      <c r="P1307" s="174"/>
      <c r="Q1307" s="174"/>
      <c r="S1307" s="174"/>
      <c r="T1307" s="174"/>
      <c r="U1307" s="174"/>
      <c r="W1307" s="174"/>
      <c r="X1307" s="174"/>
      <c r="Y1307" s="174"/>
      <c r="Z1307" s="174"/>
      <c r="AA1307" s="174"/>
      <c r="AB1307" s="174"/>
      <c r="AC1307" s="174"/>
      <c r="AD1307" s="174"/>
      <c r="AE1307" s="174"/>
      <c r="AF1307" s="174"/>
      <c r="AG1307" s="174"/>
      <c r="AI1307" s="174"/>
      <c r="AJ1307" s="174"/>
      <c r="AK1307" s="174"/>
      <c r="AM1307" s="174"/>
      <c r="AN1307" s="174"/>
      <c r="AO1307" s="174"/>
      <c r="AQ1307" s="174"/>
      <c r="AR1307" s="174"/>
      <c r="AS1307" s="174"/>
      <c r="AU1307" s="174"/>
      <c r="AV1307" s="174"/>
      <c r="AW1307" s="174"/>
      <c r="AY1307" s="174"/>
      <c r="AZ1307" s="174"/>
      <c r="BA1307" s="174"/>
      <c r="BB1307" s="174"/>
      <c r="BC1307" s="174"/>
      <c r="BD1307" s="174"/>
      <c r="BE1307" s="174"/>
      <c r="BF1307" s="174"/>
      <c r="BG1307" s="174"/>
      <c r="BI1307" s="174"/>
      <c r="BJ1307" s="174"/>
      <c r="BK1307" s="174"/>
      <c r="BL1307" s="174"/>
      <c r="BO1307" s="174"/>
      <c r="BP1307" s="174"/>
      <c r="BQ1307" s="174"/>
      <c r="CI1307"/>
      <c r="CJ1307"/>
      <c r="CK1307"/>
      <c r="CL1307"/>
      <c r="CM1307"/>
      <c r="CN1307"/>
      <c r="CO1307"/>
      <c r="DF1307"/>
      <c r="DG1307"/>
      <c r="DH1307"/>
      <c r="DI1307"/>
      <c r="DJ1307"/>
      <c r="DK1307"/>
      <c r="DL1307"/>
    </row>
    <row r="1308" spans="10:116" ht="15" x14ac:dyDescent="0.25">
      <c r="J1308" s="174"/>
      <c r="K1308" s="174"/>
      <c r="L1308" s="174"/>
      <c r="M1308" s="174"/>
      <c r="O1308" s="174"/>
      <c r="P1308" s="174"/>
      <c r="Q1308" s="174"/>
      <c r="S1308" s="174"/>
      <c r="T1308" s="174"/>
      <c r="U1308" s="174"/>
      <c r="W1308" s="174"/>
      <c r="X1308" s="174"/>
      <c r="Y1308" s="174"/>
      <c r="Z1308" s="174"/>
      <c r="AA1308" s="174"/>
      <c r="AB1308" s="174"/>
      <c r="AC1308" s="174"/>
      <c r="AD1308" s="174"/>
      <c r="AE1308" s="174"/>
      <c r="AF1308" s="174"/>
      <c r="AG1308" s="174"/>
      <c r="AI1308" s="174"/>
      <c r="AJ1308" s="174"/>
      <c r="AK1308" s="174"/>
      <c r="AM1308" s="174"/>
      <c r="AN1308" s="174"/>
      <c r="AO1308" s="174"/>
      <c r="AQ1308" s="174"/>
      <c r="AR1308" s="174"/>
      <c r="AS1308" s="174"/>
      <c r="AU1308" s="174"/>
      <c r="AV1308" s="174"/>
      <c r="AW1308" s="174"/>
      <c r="AY1308" s="174"/>
      <c r="AZ1308" s="174"/>
      <c r="BA1308" s="174"/>
      <c r="BB1308" s="174"/>
      <c r="BC1308" s="174"/>
      <c r="BD1308" s="174"/>
      <c r="BE1308" s="174"/>
      <c r="BF1308" s="174"/>
      <c r="BG1308" s="174"/>
      <c r="BI1308" s="174"/>
      <c r="BJ1308" s="174"/>
      <c r="BK1308" s="174"/>
      <c r="BL1308" s="174"/>
      <c r="BO1308" s="174"/>
      <c r="BP1308" s="174"/>
      <c r="BQ1308" s="174"/>
      <c r="CI1308"/>
      <c r="CJ1308"/>
      <c r="CK1308"/>
      <c r="CL1308"/>
      <c r="CM1308"/>
      <c r="CN1308"/>
      <c r="CO1308"/>
      <c r="DF1308"/>
      <c r="DG1308"/>
      <c r="DH1308"/>
      <c r="DI1308"/>
      <c r="DJ1308"/>
      <c r="DK1308"/>
      <c r="DL1308"/>
    </row>
    <row r="1309" spans="10:116" ht="15" x14ac:dyDescent="0.25">
      <c r="CI1309"/>
      <c r="CJ1309"/>
      <c r="CK1309"/>
      <c r="CL1309"/>
      <c r="CM1309"/>
      <c r="CN1309"/>
      <c r="CO1309"/>
      <c r="DF1309"/>
      <c r="DG1309"/>
      <c r="DH1309"/>
      <c r="DI1309"/>
      <c r="DJ1309"/>
      <c r="DK1309"/>
      <c r="DL1309"/>
    </row>
    <row r="1310" spans="10:116" ht="15" x14ac:dyDescent="0.25">
      <c r="CI1310"/>
      <c r="CJ1310"/>
      <c r="CK1310"/>
      <c r="CL1310"/>
      <c r="CM1310"/>
      <c r="CN1310"/>
      <c r="CO1310"/>
      <c r="DF1310"/>
      <c r="DG1310"/>
      <c r="DH1310"/>
      <c r="DI1310"/>
      <c r="DJ1310"/>
      <c r="DK1310"/>
      <c r="DL1310"/>
    </row>
    <row r="1311" spans="10:116" ht="15" x14ac:dyDescent="0.25">
      <c r="CI1311"/>
      <c r="CJ1311"/>
      <c r="CK1311"/>
      <c r="CL1311"/>
      <c r="CM1311"/>
      <c r="CN1311"/>
      <c r="CO1311"/>
      <c r="DF1311"/>
      <c r="DG1311"/>
      <c r="DH1311"/>
      <c r="DI1311"/>
      <c r="DJ1311"/>
      <c r="DK1311"/>
      <c r="DL1311"/>
    </row>
    <row r="1312" spans="10:116" ht="15" x14ac:dyDescent="0.25">
      <c r="CI1312"/>
      <c r="CJ1312"/>
      <c r="CK1312"/>
      <c r="CL1312"/>
      <c r="CM1312"/>
      <c r="CN1312"/>
      <c r="CO1312"/>
      <c r="DF1312"/>
      <c r="DG1312"/>
      <c r="DH1312"/>
      <c r="DI1312"/>
      <c r="DJ1312"/>
      <c r="DK1312"/>
      <c r="DL1312"/>
    </row>
    <row r="1313" spans="87:116" ht="15" x14ac:dyDescent="0.25">
      <c r="CI1313"/>
      <c r="CJ1313"/>
      <c r="CK1313"/>
      <c r="CL1313"/>
      <c r="CM1313"/>
      <c r="CN1313"/>
      <c r="CO1313"/>
      <c r="DF1313"/>
      <c r="DG1313"/>
      <c r="DH1313"/>
      <c r="DI1313"/>
      <c r="DJ1313"/>
      <c r="DK1313"/>
      <c r="DL1313"/>
    </row>
    <row r="1314" spans="87:116" ht="15" x14ac:dyDescent="0.25">
      <c r="CI1314"/>
      <c r="CJ1314"/>
      <c r="CK1314"/>
      <c r="CL1314"/>
      <c r="CM1314"/>
      <c r="CN1314"/>
      <c r="CO1314"/>
      <c r="DF1314"/>
      <c r="DG1314"/>
      <c r="DH1314"/>
      <c r="DI1314"/>
      <c r="DJ1314"/>
      <c r="DK1314"/>
      <c r="DL1314"/>
    </row>
    <row r="1315" spans="87:116" ht="15" x14ac:dyDescent="0.25">
      <c r="CI1315"/>
      <c r="CJ1315"/>
      <c r="CK1315"/>
      <c r="CL1315"/>
      <c r="CM1315"/>
      <c r="CN1315"/>
      <c r="CO1315"/>
      <c r="DF1315"/>
      <c r="DG1315"/>
      <c r="DH1315"/>
      <c r="DI1315"/>
      <c r="DJ1315"/>
      <c r="DK1315"/>
      <c r="DL1315"/>
    </row>
    <row r="1316" spans="87:116" ht="15" x14ac:dyDescent="0.25">
      <c r="CI1316"/>
      <c r="CJ1316"/>
      <c r="CK1316"/>
      <c r="CL1316"/>
      <c r="CM1316"/>
      <c r="CN1316"/>
      <c r="CO1316"/>
      <c r="DF1316"/>
      <c r="DG1316"/>
      <c r="DH1316"/>
      <c r="DI1316"/>
      <c r="DJ1316"/>
      <c r="DK1316"/>
      <c r="DL1316"/>
    </row>
    <row r="1317" spans="87:116" ht="15" x14ac:dyDescent="0.25">
      <c r="CI1317"/>
      <c r="CJ1317"/>
      <c r="CK1317"/>
      <c r="CL1317"/>
      <c r="CM1317"/>
      <c r="CN1317"/>
      <c r="CO1317"/>
      <c r="DF1317"/>
      <c r="DG1317"/>
      <c r="DH1317"/>
      <c r="DI1317"/>
      <c r="DJ1317"/>
      <c r="DK1317"/>
      <c r="DL1317"/>
    </row>
    <row r="1318" spans="87:116" ht="15" x14ac:dyDescent="0.25">
      <c r="CI1318"/>
      <c r="CJ1318"/>
      <c r="CK1318"/>
      <c r="CL1318"/>
      <c r="CM1318"/>
      <c r="CN1318"/>
      <c r="CO1318"/>
      <c r="DF1318"/>
      <c r="DG1318"/>
      <c r="DH1318"/>
      <c r="DI1318"/>
      <c r="DJ1318"/>
      <c r="DK1318"/>
      <c r="DL1318"/>
    </row>
    <row r="1319" spans="87:116" ht="15" x14ac:dyDescent="0.25">
      <c r="CI1319"/>
      <c r="CJ1319"/>
      <c r="CK1319"/>
      <c r="CL1319"/>
      <c r="CM1319"/>
      <c r="CN1319"/>
      <c r="CO1319"/>
      <c r="DF1319"/>
      <c r="DG1319"/>
      <c r="DH1319"/>
      <c r="DI1319"/>
      <c r="DJ1319"/>
      <c r="DK1319"/>
      <c r="DL1319"/>
    </row>
    <row r="1320" spans="87:116" ht="15" x14ac:dyDescent="0.25">
      <c r="CI1320"/>
      <c r="CJ1320"/>
      <c r="CK1320"/>
      <c r="CL1320"/>
      <c r="CM1320"/>
      <c r="CN1320"/>
      <c r="CO1320"/>
      <c r="DF1320"/>
      <c r="DG1320"/>
      <c r="DH1320"/>
      <c r="DI1320"/>
      <c r="DJ1320"/>
      <c r="DK1320"/>
      <c r="DL1320"/>
    </row>
    <row r="1321" spans="87:116" ht="15" x14ac:dyDescent="0.25">
      <c r="CI1321"/>
      <c r="CJ1321"/>
      <c r="CK1321"/>
      <c r="CL1321"/>
      <c r="CM1321"/>
      <c r="CN1321"/>
      <c r="CO1321"/>
      <c r="DF1321"/>
      <c r="DG1321"/>
      <c r="DH1321"/>
      <c r="DI1321"/>
      <c r="DJ1321"/>
      <c r="DK1321"/>
      <c r="DL1321"/>
    </row>
    <row r="1322" spans="87:116" ht="15" x14ac:dyDescent="0.25">
      <c r="CI1322"/>
      <c r="CJ1322"/>
      <c r="CK1322"/>
      <c r="CL1322"/>
      <c r="CM1322"/>
      <c r="CN1322"/>
      <c r="CO1322"/>
      <c r="DF1322"/>
      <c r="DG1322"/>
      <c r="DH1322"/>
      <c r="DI1322"/>
      <c r="DJ1322"/>
      <c r="DK1322"/>
      <c r="DL1322"/>
    </row>
    <row r="1323" spans="87:116" ht="15" x14ac:dyDescent="0.25">
      <c r="CI1323"/>
      <c r="CJ1323"/>
      <c r="CK1323"/>
      <c r="CL1323"/>
      <c r="CM1323"/>
      <c r="CN1323"/>
      <c r="CO1323"/>
      <c r="DF1323"/>
      <c r="DG1323"/>
      <c r="DH1323"/>
      <c r="DI1323"/>
      <c r="DJ1323"/>
      <c r="DK1323"/>
      <c r="DL1323"/>
    </row>
    <row r="1324" spans="87:116" ht="15" x14ac:dyDescent="0.25">
      <c r="CI1324"/>
      <c r="CJ1324"/>
      <c r="CK1324"/>
      <c r="CL1324"/>
      <c r="CM1324"/>
      <c r="CN1324"/>
      <c r="CO1324"/>
      <c r="DF1324"/>
      <c r="DG1324"/>
      <c r="DH1324"/>
      <c r="DI1324"/>
      <c r="DJ1324"/>
      <c r="DK1324"/>
      <c r="DL1324"/>
    </row>
    <row r="1325" spans="87:116" ht="15" x14ac:dyDescent="0.25">
      <c r="CI1325"/>
      <c r="CJ1325"/>
      <c r="CK1325"/>
      <c r="CL1325"/>
      <c r="CM1325"/>
      <c r="CN1325"/>
      <c r="CO1325"/>
      <c r="DF1325"/>
      <c r="DG1325"/>
      <c r="DH1325"/>
      <c r="DI1325"/>
      <c r="DJ1325"/>
      <c r="DK1325"/>
      <c r="DL1325"/>
    </row>
    <row r="1326" spans="87:116" ht="15" x14ac:dyDescent="0.25">
      <c r="CI1326"/>
      <c r="CJ1326"/>
      <c r="CK1326"/>
      <c r="CL1326"/>
      <c r="CM1326"/>
      <c r="CN1326"/>
      <c r="CO1326"/>
      <c r="DF1326"/>
      <c r="DG1326"/>
      <c r="DH1326"/>
      <c r="DI1326"/>
      <c r="DJ1326"/>
      <c r="DK1326"/>
      <c r="DL1326"/>
    </row>
    <row r="1327" spans="87:116" ht="15" x14ac:dyDescent="0.25">
      <c r="CI1327"/>
      <c r="CJ1327"/>
      <c r="CK1327"/>
      <c r="CL1327"/>
      <c r="CM1327"/>
      <c r="CN1327"/>
      <c r="CO1327"/>
      <c r="DF1327"/>
      <c r="DG1327"/>
      <c r="DH1327"/>
      <c r="DI1327"/>
      <c r="DJ1327"/>
      <c r="DK1327"/>
      <c r="DL1327"/>
    </row>
    <row r="1328" spans="87:116" ht="15" x14ac:dyDescent="0.25">
      <c r="CI1328"/>
      <c r="CJ1328"/>
      <c r="CK1328"/>
      <c r="CL1328"/>
      <c r="CM1328"/>
      <c r="CN1328"/>
      <c r="CO1328"/>
      <c r="DF1328"/>
      <c r="DG1328"/>
      <c r="DH1328"/>
      <c r="DI1328"/>
      <c r="DJ1328"/>
      <c r="DK1328"/>
      <c r="DL1328"/>
    </row>
    <row r="1329" spans="87:116" ht="15" x14ac:dyDescent="0.25">
      <c r="CI1329"/>
      <c r="CJ1329"/>
      <c r="CK1329"/>
      <c r="CL1329"/>
      <c r="CM1329"/>
      <c r="CN1329"/>
      <c r="CO1329"/>
      <c r="DF1329"/>
      <c r="DG1329"/>
      <c r="DH1329"/>
      <c r="DI1329"/>
      <c r="DJ1329"/>
      <c r="DK1329"/>
      <c r="DL1329"/>
    </row>
    <row r="1330" spans="87:116" ht="15" x14ac:dyDescent="0.25">
      <c r="CI1330"/>
      <c r="CJ1330"/>
      <c r="CK1330"/>
      <c r="CL1330"/>
      <c r="CM1330"/>
      <c r="CN1330"/>
      <c r="CO1330"/>
      <c r="DF1330"/>
      <c r="DG1330"/>
      <c r="DH1330"/>
      <c r="DI1330"/>
      <c r="DJ1330"/>
      <c r="DK1330"/>
      <c r="DL1330"/>
    </row>
    <row r="1331" spans="87:116" ht="15" x14ac:dyDescent="0.25">
      <c r="CI1331"/>
      <c r="CJ1331"/>
      <c r="CK1331"/>
      <c r="CL1331"/>
      <c r="CM1331"/>
      <c r="CN1331"/>
      <c r="CO1331"/>
      <c r="DF1331"/>
      <c r="DG1331"/>
      <c r="DH1331"/>
      <c r="DI1331"/>
      <c r="DJ1331"/>
      <c r="DK1331"/>
      <c r="DL1331"/>
    </row>
    <row r="1332" spans="87:116" ht="15" x14ac:dyDescent="0.25">
      <c r="CI1332"/>
      <c r="CJ1332"/>
      <c r="CK1332"/>
      <c r="CL1332"/>
      <c r="CM1332"/>
      <c r="CN1332"/>
      <c r="CO1332"/>
      <c r="DF1332"/>
      <c r="DG1332"/>
      <c r="DH1332"/>
      <c r="DI1332"/>
      <c r="DJ1332"/>
      <c r="DK1332"/>
      <c r="DL1332"/>
    </row>
    <row r="1333" spans="87:116" ht="15" x14ac:dyDescent="0.25">
      <c r="CI1333"/>
      <c r="CJ1333"/>
      <c r="CK1333"/>
      <c r="CL1333"/>
      <c r="CM1333"/>
      <c r="CN1333"/>
      <c r="CO1333"/>
      <c r="DF1333"/>
      <c r="DG1333"/>
      <c r="DH1333"/>
      <c r="DI1333"/>
      <c r="DJ1333"/>
      <c r="DK1333"/>
      <c r="DL1333"/>
    </row>
    <row r="1334" spans="87:116" ht="15" x14ac:dyDescent="0.25">
      <c r="CI1334"/>
      <c r="CJ1334"/>
      <c r="CK1334"/>
      <c r="CL1334"/>
      <c r="CM1334"/>
      <c r="CN1334"/>
      <c r="CO1334"/>
      <c r="DF1334"/>
      <c r="DG1334"/>
      <c r="DH1334"/>
      <c r="DI1334"/>
      <c r="DJ1334"/>
      <c r="DK1334"/>
      <c r="DL1334"/>
    </row>
    <row r="1335" spans="87:116" ht="15" x14ac:dyDescent="0.25">
      <c r="CI1335"/>
      <c r="CJ1335"/>
      <c r="CK1335"/>
      <c r="CL1335"/>
      <c r="CM1335"/>
      <c r="CN1335"/>
      <c r="CO1335"/>
      <c r="DF1335"/>
      <c r="DG1335"/>
      <c r="DH1335"/>
      <c r="DI1335"/>
      <c r="DJ1335"/>
      <c r="DK1335"/>
      <c r="DL1335"/>
    </row>
    <row r="1336" spans="87:116" ht="15" x14ac:dyDescent="0.25">
      <c r="CI1336"/>
      <c r="CJ1336"/>
      <c r="CK1336"/>
      <c r="CL1336"/>
      <c r="CM1336"/>
      <c r="CN1336"/>
      <c r="CO1336"/>
      <c r="DF1336"/>
      <c r="DG1336"/>
      <c r="DH1336"/>
      <c r="DI1336"/>
      <c r="DJ1336"/>
      <c r="DK1336"/>
      <c r="DL1336"/>
    </row>
    <row r="1337" spans="87:116" ht="15" x14ac:dyDescent="0.25">
      <c r="CI1337"/>
      <c r="CJ1337"/>
      <c r="CK1337"/>
      <c r="CL1337"/>
      <c r="CM1337"/>
      <c r="CN1337"/>
      <c r="CO1337"/>
      <c r="DF1337"/>
      <c r="DG1337"/>
      <c r="DH1337"/>
      <c r="DI1337"/>
      <c r="DJ1337"/>
      <c r="DK1337"/>
      <c r="DL1337"/>
    </row>
    <row r="1338" spans="87:116" ht="15" x14ac:dyDescent="0.25">
      <c r="CI1338"/>
      <c r="CJ1338"/>
      <c r="CK1338"/>
      <c r="CL1338"/>
      <c r="CM1338"/>
      <c r="CN1338"/>
      <c r="CO1338"/>
      <c r="DF1338"/>
      <c r="DG1338"/>
      <c r="DH1338"/>
      <c r="DI1338"/>
      <c r="DJ1338"/>
      <c r="DK1338"/>
      <c r="DL1338"/>
    </row>
    <row r="1339" spans="87:116" ht="15" x14ac:dyDescent="0.25">
      <c r="CI1339"/>
      <c r="CJ1339"/>
      <c r="CK1339"/>
      <c r="CL1339"/>
      <c r="CM1339"/>
      <c r="CN1339"/>
      <c r="CO1339"/>
      <c r="DF1339"/>
      <c r="DG1339"/>
      <c r="DH1339"/>
      <c r="DI1339"/>
      <c r="DJ1339"/>
      <c r="DK1339"/>
      <c r="DL1339"/>
    </row>
    <row r="1340" spans="87:116" ht="15" x14ac:dyDescent="0.25">
      <c r="CI1340"/>
      <c r="CJ1340"/>
      <c r="CK1340"/>
      <c r="CL1340"/>
      <c r="CM1340"/>
      <c r="CN1340"/>
      <c r="CO1340"/>
      <c r="DF1340"/>
      <c r="DG1340"/>
      <c r="DH1340"/>
      <c r="DI1340"/>
      <c r="DJ1340"/>
      <c r="DK1340"/>
      <c r="DL1340"/>
    </row>
    <row r="1341" spans="87:116" ht="15" x14ac:dyDescent="0.25">
      <c r="CI1341"/>
      <c r="CJ1341"/>
      <c r="CK1341"/>
      <c r="CL1341"/>
      <c r="CM1341"/>
      <c r="CN1341"/>
      <c r="CO1341"/>
      <c r="DF1341"/>
      <c r="DG1341"/>
      <c r="DH1341"/>
      <c r="DI1341"/>
      <c r="DJ1341"/>
      <c r="DK1341"/>
      <c r="DL1341"/>
    </row>
    <row r="1342" spans="87:116" ht="15" x14ac:dyDescent="0.25">
      <c r="CI1342"/>
      <c r="CJ1342"/>
      <c r="CK1342"/>
      <c r="CL1342"/>
      <c r="CM1342"/>
      <c r="CN1342"/>
      <c r="CO1342"/>
      <c r="DF1342"/>
      <c r="DG1342"/>
      <c r="DH1342"/>
      <c r="DI1342"/>
      <c r="DJ1342"/>
      <c r="DK1342"/>
      <c r="DL1342"/>
    </row>
    <row r="1343" spans="87:116" ht="15" x14ac:dyDescent="0.25">
      <c r="CI1343"/>
      <c r="CJ1343"/>
      <c r="CK1343"/>
      <c r="CL1343"/>
      <c r="CM1343"/>
      <c r="CN1343"/>
      <c r="CO1343"/>
      <c r="DF1343"/>
      <c r="DG1343"/>
      <c r="DH1343"/>
      <c r="DI1343"/>
      <c r="DJ1343"/>
      <c r="DK1343"/>
      <c r="DL1343"/>
    </row>
    <row r="1344" spans="87:116" ht="15" x14ac:dyDescent="0.25">
      <c r="CI1344"/>
      <c r="CJ1344"/>
      <c r="CK1344"/>
      <c r="CL1344"/>
      <c r="CM1344"/>
      <c r="CN1344"/>
      <c r="CO1344"/>
      <c r="DF1344"/>
      <c r="DG1344"/>
      <c r="DH1344"/>
      <c r="DI1344"/>
      <c r="DJ1344"/>
      <c r="DK1344"/>
      <c r="DL1344"/>
    </row>
    <row r="1345" spans="87:116" ht="15" x14ac:dyDescent="0.25">
      <c r="CI1345"/>
      <c r="CJ1345"/>
      <c r="CK1345"/>
      <c r="CL1345"/>
      <c r="CM1345"/>
      <c r="CN1345"/>
      <c r="CO1345"/>
      <c r="DF1345"/>
      <c r="DG1345"/>
      <c r="DH1345"/>
      <c r="DI1345"/>
      <c r="DJ1345"/>
      <c r="DK1345"/>
      <c r="DL1345"/>
    </row>
    <row r="1346" spans="87:116" ht="15" x14ac:dyDescent="0.25">
      <c r="CI1346"/>
      <c r="CJ1346"/>
      <c r="CK1346"/>
      <c r="CL1346"/>
      <c r="CM1346"/>
      <c r="CN1346"/>
      <c r="CO1346"/>
      <c r="DF1346"/>
      <c r="DG1346"/>
      <c r="DH1346"/>
      <c r="DI1346"/>
      <c r="DJ1346"/>
      <c r="DK1346"/>
      <c r="DL1346"/>
    </row>
    <row r="1347" spans="87:116" ht="15" x14ac:dyDescent="0.25">
      <c r="CI1347"/>
      <c r="CJ1347"/>
      <c r="CK1347"/>
      <c r="CL1347"/>
      <c r="CM1347"/>
      <c r="CN1347"/>
      <c r="CO1347"/>
      <c r="DF1347"/>
      <c r="DG1347"/>
      <c r="DH1347"/>
      <c r="DI1347"/>
      <c r="DJ1347"/>
      <c r="DK1347"/>
      <c r="DL1347"/>
    </row>
    <row r="1348" spans="87:116" ht="15" x14ac:dyDescent="0.25">
      <c r="CI1348"/>
      <c r="CJ1348"/>
      <c r="CK1348"/>
      <c r="CL1348"/>
      <c r="CM1348"/>
      <c r="CN1348"/>
      <c r="CO1348"/>
      <c r="DF1348"/>
      <c r="DG1348"/>
      <c r="DH1348"/>
      <c r="DI1348"/>
      <c r="DJ1348"/>
      <c r="DK1348"/>
      <c r="DL1348"/>
    </row>
    <row r="1349" spans="87:116" ht="15" x14ac:dyDescent="0.25">
      <c r="CI1349"/>
      <c r="CJ1349"/>
      <c r="CK1349"/>
      <c r="CL1349"/>
      <c r="CM1349"/>
      <c r="CN1349"/>
      <c r="CO1349"/>
      <c r="DF1349"/>
      <c r="DG1349"/>
      <c r="DH1349"/>
      <c r="DI1349"/>
      <c r="DJ1349"/>
      <c r="DK1349"/>
      <c r="DL1349"/>
    </row>
    <row r="1350" spans="87:116" ht="15" x14ac:dyDescent="0.25">
      <c r="CI1350"/>
      <c r="CJ1350"/>
      <c r="CK1350"/>
      <c r="CL1350"/>
      <c r="CM1350"/>
      <c r="CN1350"/>
      <c r="CO1350"/>
      <c r="DF1350"/>
      <c r="DG1350"/>
      <c r="DH1350"/>
      <c r="DI1350"/>
      <c r="DJ1350"/>
      <c r="DK1350"/>
      <c r="DL1350"/>
    </row>
    <row r="1351" spans="87:116" ht="15" x14ac:dyDescent="0.25">
      <c r="CI1351"/>
      <c r="CJ1351"/>
      <c r="CK1351"/>
      <c r="CL1351"/>
      <c r="CM1351"/>
      <c r="CN1351"/>
      <c r="CO1351"/>
      <c r="DF1351"/>
      <c r="DG1351"/>
      <c r="DH1351"/>
      <c r="DI1351"/>
      <c r="DJ1351"/>
      <c r="DK1351"/>
      <c r="DL1351"/>
    </row>
    <row r="1352" spans="87:116" ht="15" x14ac:dyDescent="0.25">
      <c r="CI1352"/>
      <c r="CJ1352"/>
      <c r="CK1352"/>
      <c r="CL1352"/>
      <c r="CM1352"/>
      <c r="CN1352"/>
      <c r="CO1352"/>
      <c r="DF1352"/>
      <c r="DG1352"/>
      <c r="DH1352"/>
      <c r="DI1352"/>
      <c r="DJ1352"/>
      <c r="DK1352"/>
      <c r="DL1352"/>
    </row>
    <row r="1353" spans="87:116" ht="15" x14ac:dyDescent="0.25">
      <c r="CI1353"/>
      <c r="CJ1353"/>
      <c r="CK1353"/>
      <c r="CL1353"/>
      <c r="CM1353"/>
      <c r="CN1353"/>
      <c r="CO1353"/>
      <c r="DF1353"/>
      <c r="DG1353"/>
      <c r="DH1353"/>
      <c r="DI1353"/>
      <c r="DJ1353"/>
      <c r="DK1353"/>
      <c r="DL1353"/>
    </row>
    <row r="1354" spans="87:116" ht="15" x14ac:dyDescent="0.25">
      <c r="CI1354"/>
      <c r="CJ1354"/>
      <c r="CK1354"/>
      <c r="CL1354"/>
      <c r="CM1354"/>
      <c r="CN1354"/>
      <c r="CO1354"/>
      <c r="DF1354"/>
      <c r="DG1354"/>
      <c r="DH1354"/>
      <c r="DI1354"/>
      <c r="DJ1354"/>
      <c r="DK1354"/>
      <c r="DL1354"/>
    </row>
    <row r="1355" spans="87:116" ht="15" x14ac:dyDescent="0.25">
      <c r="CI1355"/>
      <c r="CJ1355"/>
      <c r="CK1355"/>
      <c r="CL1355"/>
      <c r="CM1355"/>
      <c r="CN1355"/>
      <c r="CO1355"/>
      <c r="DF1355"/>
      <c r="DG1355"/>
      <c r="DH1355"/>
      <c r="DI1355"/>
      <c r="DJ1355"/>
      <c r="DK1355"/>
      <c r="DL1355"/>
    </row>
    <row r="1356" spans="87:116" ht="15" x14ac:dyDescent="0.25">
      <c r="CI1356"/>
      <c r="CJ1356"/>
      <c r="CK1356"/>
      <c r="CL1356"/>
      <c r="CM1356"/>
      <c r="CN1356"/>
      <c r="CO1356"/>
      <c r="DF1356"/>
      <c r="DG1356"/>
      <c r="DH1356"/>
      <c r="DI1356"/>
      <c r="DJ1356"/>
      <c r="DK1356"/>
      <c r="DL1356"/>
    </row>
    <row r="1357" spans="87:116" ht="15" x14ac:dyDescent="0.25">
      <c r="CI1357"/>
      <c r="CJ1357"/>
      <c r="CK1357"/>
      <c r="CL1357"/>
      <c r="CM1357"/>
      <c r="CN1357"/>
      <c r="CO1357"/>
      <c r="DF1357"/>
      <c r="DG1357"/>
      <c r="DH1357"/>
      <c r="DI1357"/>
      <c r="DJ1357"/>
      <c r="DK1357"/>
      <c r="DL1357"/>
    </row>
    <row r="1358" spans="87:116" ht="15" x14ac:dyDescent="0.25">
      <c r="CI1358"/>
      <c r="CJ1358"/>
      <c r="CK1358"/>
      <c r="CL1358"/>
      <c r="CM1358"/>
      <c r="CN1358"/>
      <c r="CO1358"/>
      <c r="DF1358"/>
      <c r="DG1358"/>
      <c r="DH1358"/>
      <c r="DI1358"/>
      <c r="DJ1358"/>
      <c r="DK1358"/>
      <c r="DL1358"/>
    </row>
    <row r="1359" spans="87:116" ht="15" x14ac:dyDescent="0.25">
      <c r="CI1359"/>
      <c r="CJ1359"/>
      <c r="CK1359"/>
      <c r="CL1359"/>
      <c r="CM1359"/>
      <c r="CN1359"/>
      <c r="CO1359"/>
      <c r="DF1359"/>
      <c r="DG1359"/>
      <c r="DH1359"/>
      <c r="DI1359"/>
      <c r="DJ1359"/>
      <c r="DK1359"/>
      <c r="DL1359"/>
    </row>
    <row r="1360" spans="87:116" ht="15" x14ac:dyDescent="0.25">
      <c r="CI1360"/>
      <c r="CJ1360"/>
      <c r="CK1360"/>
      <c r="CL1360"/>
      <c r="CM1360"/>
      <c r="CN1360"/>
      <c r="CO1360"/>
      <c r="DF1360"/>
      <c r="DG1360"/>
      <c r="DH1360"/>
      <c r="DI1360"/>
      <c r="DJ1360"/>
      <c r="DK1360"/>
      <c r="DL1360"/>
    </row>
    <row r="1361" spans="87:116" ht="15" x14ac:dyDescent="0.25">
      <c r="CI1361"/>
      <c r="CJ1361"/>
      <c r="CK1361"/>
      <c r="CL1361"/>
      <c r="CM1361"/>
      <c r="CN1361"/>
      <c r="CO1361"/>
      <c r="DF1361"/>
      <c r="DG1361"/>
      <c r="DH1361"/>
      <c r="DI1361"/>
      <c r="DJ1361"/>
      <c r="DK1361"/>
      <c r="DL1361"/>
    </row>
    <row r="1362" spans="87:116" ht="15" x14ac:dyDescent="0.25">
      <c r="CI1362"/>
      <c r="CJ1362"/>
      <c r="CK1362"/>
      <c r="CL1362"/>
      <c r="CM1362"/>
      <c r="CN1362"/>
      <c r="CO1362"/>
      <c r="DF1362"/>
      <c r="DG1362"/>
      <c r="DH1362"/>
      <c r="DI1362"/>
      <c r="DJ1362"/>
      <c r="DK1362"/>
      <c r="DL1362"/>
    </row>
    <row r="1363" spans="87:116" ht="15" x14ac:dyDescent="0.25">
      <c r="CI1363"/>
      <c r="CJ1363"/>
      <c r="CK1363"/>
      <c r="CL1363"/>
      <c r="CM1363"/>
      <c r="CN1363"/>
      <c r="CO1363"/>
      <c r="DF1363"/>
      <c r="DG1363"/>
      <c r="DH1363"/>
      <c r="DI1363"/>
      <c r="DJ1363"/>
      <c r="DK1363"/>
      <c r="DL1363"/>
    </row>
    <row r="1364" spans="87:116" ht="15" x14ac:dyDescent="0.25">
      <c r="CI1364"/>
      <c r="CJ1364"/>
      <c r="CK1364"/>
      <c r="CL1364"/>
      <c r="CM1364"/>
      <c r="CN1364"/>
      <c r="CO1364"/>
      <c r="DF1364"/>
      <c r="DG1364"/>
      <c r="DH1364"/>
      <c r="DI1364"/>
      <c r="DJ1364"/>
      <c r="DK1364"/>
      <c r="DL1364"/>
    </row>
    <row r="1365" spans="87:116" ht="15" x14ac:dyDescent="0.25">
      <c r="CI1365"/>
      <c r="CJ1365"/>
      <c r="CK1365"/>
      <c r="CL1365"/>
      <c r="CM1365"/>
      <c r="CN1365"/>
      <c r="CO1365"/>
      <c r="DF1365"/>
      <c r="DG1365"/>
      <c r="DH1365"/>
      <c r="DI1365"/>
      <c r="DJ1365"/>
      <c r="DK1365"/>
      <c r="DL1365"/>
    </row>
    <row r="1366" spans="87:116" ht="15" x14ac:dyDescent="0.25">
      <c r="CI1366"/>
      <c r="CJ1366"/>
      <c r="CK1366"/>
      <c r="CL1366"/>
      <c r="CM1366"/>
      <c r="CN1366"/>
      <c r="CO1366"/>
      <c r="DF1366"/>
      <c r="DG1366"/>
      <c r="DH1366"/>
      <c r="DI1366"/>
      <c r="DJ1366"/>
      <c r="DK1366"/>
      <c r="DL1366"/>
    </row>
    <row r="1367" spans="87:116" ht="15" x14ac:dyDescent="0.25">
      <c r="CI1367"/>
      <c r="CJ1367"/>
      <c r="CK1367"/>
      <c r="CL1367"/>
      <c r="CM1367"/>
      <c r="CN1367"/>
      <c r="CO1367"/>
      <c r="DF1367"/>
      <c r="DG1367"/>
      <c r="DH1367"/>
      <c r="DI1367"/>
      <c r="DJ1367"/>
      <c r="DK1367"/>
      <c r="DL1367"/>
    </row>
    <row r="1368" spans="87:116" ht="15" x14ac:dyDescent="0.25">
      <c r="CI1368"/>
      <c r="CJ1368"/>
      <c r="CK1368"/>
      <c r="CL1368"/>
      <c r="CM1368"/>
      <c r="CN1368"/>
      <c r="CO1368"/>
      <c r="DF1368"/>
      <c r="DG1368"/>
      <c r="DH1368"/>
      <c r="DI1368"/>
      <c r="DJ1368"/>
      <c r="DK1368"/>
      <c r="DL1368"/>
    </row>
    <row r="1369" spans="87:116" ht="15" x14ac:dyDescent="0.25">
      <c r="CI1369"/>
      <c r="CJ1369"/>
      <c r="CK1369"/>
      <c r="CL1369"/>
      <c r="CM1369"/>
      <c r="CN1369"/>
      <c r="CO1369"/>
      <c r="DF1369"/>
      <c r="DG1369"/>
      <c r="DH1369"/>
      <c r="DI1369"/>
      <c r="DJ1369"/>
      <c r="DK1369"/>
      <c r="DL1369"/>
    </row>
    <row r="1370" spans="87:116" ht="15" x14ac:dyDescent="0.25">
      <c r="CI1370"/>
      <c r="CJ1370"/>
      <c r="CK1370"/>
      <c r="CL1370"/>
      <c r="CM1370"/>
      <c r="CN1370"/>
      <c r="CO1370"/>
      <c r="DF1370"/>
      <c r="DG1370"/>
      <c r="DH1370"/>
      <c r="DI1370"/>
      <c r="DJ1370"/>
      <c r="DK1370"/>
      <c r="DL1370"/>
    </row>
    <row r="1371" spans="87:116" ht="15" x14ac:dyDescent="0.25">
      <c r="CI1371"/>
      <c r="CJ1371"/>
      <c r="CK1371"/>
      <c r="CL1371"/>
      <c r="CM1371"/>
      <c r="CN1371"/>
      <c r="CO1371"/>
      <c r="DF1371"/>
      <c r="DG1371"/>
      <c r="DH1371"/>
      <c r="DI1371"/>
      <c r="DJ1371"/>
      <c r="DK1371"/>
      <c r="DL1371"/>
    </row>
    <row r="1372" spans="87:116" ht="15" x14ac:dyDescent="0.25">
      <c r="CI1372"/>
      <c r="CJ1372"/>
      <c r="CK1372"/>
      <c r="CL1372"/>
      <c r="CM1372"/>
      <c r="CN1372"/>
      <c r="CO1372"/>
      <c r="DF1372"/>
      <c r="DG1372"/>
      <c r="DH1372"/>
      <c r="DI1372"/>
      <c r="DJ1372"/>
      <c r="DK1372"/>
      <c r="DL1372"/>
    </row>
    <row r="1373" spans="87:116" ht="15" x14ac:dyDescent="0.25">
      <c r="CI1373"/>
      <c r="CJ1373"/>
      <c r="CK1373"/>
      <c r="CL1373"/>
      <c r="CM1373"/>
      <c r="CN1373"/>
      <c r="CO1373"/>
      <c r="DF1373"/>
      <c r="DG1373"/>
      <c r="DH1373"/>
      <c r="DI1373"/>
      <c r="DJ1373"/>
      <c r="DK1373"/>
      <c r="DL1373"/>
    </row>
    <row r="1374" spans="87:116" ht="15" x14ac:dyDescent="0.25">
      <c r="CI1374"/>
      <c r="CJ1374"/>
      <c r="CK1374"/>
      <c r="CL1374"/>
      <c r="CM1374"/>
      <c r="CN1374"/>
      <c r="CO1374"/>
      <c r="DF1374"/>
      <c r="DG1374"/>
      <c r="DH1374"/>
      <c r="DI1374"/>
      <c r="DJ1374"/>
      <c r="DK1374"/>
      <c r="DL1374"/>
    </row>
    <row r="1375" spans="87:116" ht="15" x14ac:dyDescent="0.25">
      <c r="CI1375"/>
      <c r="CJ1375"/>
      <c r="CK1375"/>
      <c r="CL1375"/>
      <c r="CM1375"/>
      <c r="CN1375"/>
      <c r="CO1375"/>
      <c r="DF1375"/>
      <c r="DG1375"/>
      <c r="DH1375"/>
      <c r="DI1375"/>
      <c r="DJ1375"/>
      <c r="DK1375"/>
      <c r="DL1375"/>
    </row>
    <row r="1376" spans="87:116" ht="15" x14ac:dyDescent="0.25">
      <c r="CI1376"/>
      <c r="CJ1376"/>
      <c r="CK1376"/>
      <c r="CL1376"/>
      <c r="CM1376"/>
      <c r="CN1376"/>
      <c r="CO1376"/>
      <c r="DF1376"/>
      <c r="DG1376"/>
      <c r="DH1376"/>
      <c r="DI1376"/>
      <c r="DJ1376"/>
      <c r="DK1376"/>
      <c r="DL1376"/>
    </row>
    <row r="1377" spans="87:116" ht="15" x14ac:dyDescent="0.25">
      <c r="CI1377"/>
      <c r="CJ1377"/>
      <c r="CK1377"/>
      <c r="CL1377"/>
      <c r="CM1377"/>
      <c r="CN1377"/>
      <c r="CO1377"/>
      <c r="DF1377"/>
      <c r="DG1377"/>
      <c r="DH1377"/>
      <c r="DI1377"/>
      <c r="DJ1377"/>
      <c r="DK1377"/>
      <c r="DL1377"/>
    </row>
    <row r="1378" spans="87:116" ht="15" x14ac:dyDescent="0.25">
      <c r="CI1378"/>
      <c r="CJ1378"/>
      <c r="CK1378"/>
      <c r="CL1378"/>
      <c r="CM1378"/>
      <c r="CN1378"/>
      <c r="CO1378"/>
      <c r="DF1378"/>
      <c r="DG1378"/>
      <c r="DH1378"/>
      <c r="DI1378"/>
      <c r="DJ1378"/>
      <c r="DK1378"/>
      <c r="DL1378"/>
    </row>
    <row r="1379" spans="87:116" ht="15" x14ac:dyDescent="0.25">
      <c r="CI1379"/>
      <c r="CJ1379"/>
      <c r="CK1379"/>
      <c r="CL1379"/>
      <c r="CM1379"/>
      <c r="CN1379"/>
      <c r="CO1379"/>
      <c r="DF1379"/>
      <c r="DG1379"/>
      <c r="DH1379"/>
      <c r="DI1379"/>
      <c r="DJ1379"/>
      <c r="DK1379"/>
      <c r="DL1379"/>
    </row>
    <row r="1380" spans="87:116" ht="15" x14ac:dyDescent="0.25">
      <c r="CI1380"/>
      <c r="CJ1380"/>
      <c r="CK1380"/>
      <c r="CL1380"/>
      <c r="CM1380"/>
      <c r="CN1380"/>
      <c r="CO1380"/>
      <c r="DF1380"/>
      <c r="DG1380"/>
      <c r="DH1380"/>
      <c r="DI1380"/>
      <c r="DJ1380"/>
      <c r="DK1380"/>
      <c r="DL1380"/>
    </row>
    <row r="1381" spans="87:116" ht="15" x14ac:dyDescent="0.25">
      <c r="CI1381"/>
      <c r="CJ1381"/>
      <c r="CK1381"/>
      <c r="CL1381"/>
      <c r="CM1381"/>
      <c r="CN1381"/>
      <c r="CO1381"/>
      <c r="DF1381"/>
      <c r="DG1381"/>
      <c r="DH1381"/>
      <c r="DI1381"/>
      <c r="DJ1381"/>
      <c r="DK1381"/>
      <c r="DL1381"/>
    </row>
    <row r="1382" spans="87:116" ht="15" x14ac:dyDescent="0.25">
      <c r="CI1382"/>
      <c r="CJ1382"/>
      <c r="CK1382"/>
      <c r="CL1382"/>
      <c r="CM1382"/>
      <c r="CN1382"/>
      <c r="CO1382"/>
      <c r="DF1382"/>
      <c r="DG1382"/>
      <c r="DH1382"/>
      <c r="DI1382"/>
      <c r="DJ1382"/>
      <c r="DK1382"/>
      <c r="DL1382"/>
    </row>
    <row r="1383" spans="87:116" ht="15" x14ac:dyDescent="0.25">
      <c r="CI1383"/>
      <c r="CJ1383"/>
      <c r="CK1383"/>
      <c r="CL1383"/>
      <c r="CM1383"/>
      <c r="CN1383"/>
      <c r="CO1383"/>
      <c r="DF1383"/>
      <c r="DG1383"/>
      <c r="DH1383"/>
      <c r="DI1383"/>
      <c r="DJ1383"/>
      <c r="DK1383"/>
      <c r="DL1383"/>
    </row>
    <row r="1384" spans="87:116" ht="15" x14ac:dyDescent="0.25">
      <c r="CI1384"/>
      <c r="CJ1384"/>
      <c r="CK1384"/>
      <c r="CL1384"/>
      <c r="CM1384"/>
      <c r="CN1384"/>
      <c r="CO1384"/>
      <c r="DF1384"/>
      <c r="DG1384"/>
      <c r="DH1384"/>
      <c r="DI1384"/>
      <c r="DJ1384"/>
      <c r="DK1384"/>
      <c r="DL1384"/>
    </row>
    <row r="1385" spans="87:116" ht="15" x14ac:dyDescent="0.25">
      <c r="CI1385"/>
      <c r="CJ1385"/>
      <c r="CK1385"/>
      <c r="CL1385"/>
      <c r="CM1385"/>
      <c r="CN1385"/>
      <c r="CO1385"/>
      <c r="DF1385"/>
      <c r="DG1385"/>
      <c r="DH1385"/>
      <c r="DI1385"/>
      <c r="DJ1385"/>
      <c r="DK1385"/>
      <c r="DL1385"/>
    </row>
    <row r="1386" spans="87:116" ht="15" x14ac:dyDescent="0.25">
      <c r="CI1386"/>
      <c r="CJ1386"/>
      <c r="CK1386"/>
      <c r="CL1386"/>
      <c r="CM1386"/>
      <c r="CN1386"/>
      <c r="CO1386"/>
      <c r="DF1386"/>
      <c r="DG1386"/>
      <c r="DH1386"/>
      <c r="DI1386"/>
      <c r="DJ1386"/>
      <c r="DK1386"/>
      <c r="DL1386"/>
    </row>
    <row r="1387" spans="87:116" ht="15" x14ac:dyDescent="0.25">
      <c r="CI1387"/>
      <c r="CJ1387"/>
      <c r="CK1387"/>
      <c r="CL1387"/>
      <c r="CM1387"/>
      <c r="CN1387"/>
      <c r="CO1387"/>
      <c r="DF1387"/>
      <c r="DG1387"/>
      <c r="DH1387"/>
      <c r="DI1387"/>
      <c r="DJ1387"/>
      <c r="DK1387"/>
      <c r="DL1387"/>
    </row>
    <row r="1388" spans="87:116" ht="15" x14ac:dyDescent="0.25">
      <c r="CI1388"/>
      <c r="CJ1388"/>
      <c r="CK1388"/>
      <c r="CL1388"/>
      <c r="CM1388"/>
      <c r="CN1388"/>
      <c r="CO1388"/>
      <c r="DF1388"/>
      <c r="DG1388"/>
      <c r="DH1388"/>
      <c r="DI1388"/>
      <c r="DJ1388"/>
      <c r="DK1388"/>
      <c r="DL1388"/>
    </row>
    <row r="1389" spans="87:116" ht="15" x14ac:dyDescent="0.25">
      <c r="CI1389"/>
      <c r="CJ1389"/>
      <c r="CK1389"/>
      <c r="CL1389"/>
      <c r="CM1389"/>
      <c r="CN1389"/>
      <c r="CO1389"/>
      <c r="DF1389"/>
      <c r="DG1389"/>
      <c r="DH1389"/>
      <c r="DI1389"/>
      <c r="DJ1389"/>
      <c r="DK1389"/>
      <c r="DL1389"/>
    </row>
    <row r="1390" spans="87:116" ht="15" x14ac:dyDescent="0.25">
      <c r="CI1390"/>
      <c r="CJ1390"/>
      <c r="CK1390"/>
      <c r="CL1390"/>
      <c r="CM1390"/>
      <c r="CN1390"/>
      <c r="CO1390"/>
      <c r="DF1390"/>
      <c r="DG1390"/>
      <c r="DH1390"/>
      <c r="DI1390"/>
      <c r="DJ1390"/>
      <c r="DK1390"/>
      <c r="DL1390"/>
    </row>
    <row r="1391" spans="87:116" ht="15" x14ac:dyDescent="0.25">
      <c r="CI1391"/>
      <c r="CJ1391"/>
      <c r="CK1391"/>
      <c r="CL1391"/>
      <c r="CM1391"/>
      <c r="CN1391"/>
      <c r="CO1391"/>
      <c r="DF1391"/>
      <c r="DG1391"/>
      <c r="DH1391"/>
      <c r="DI1391"/>
      <c r="DJ1391"/>
      <c r="DK1391"/>
      <c r="DL1391"/>
    </row>
    <row r="1392" spans="87:116" ht="15" x14ac:dyDescent="0.25">
      <c r="CI1392"/>
      <c r="CJ1392"/>
      <c r="CK1392"/>
      <c r="CL1392"/>
      <c r="CM1392"/>
      <c r="CN1392"/>
      <c r="CO1392"/>
      <c r="DF1392"/>
      <c r="DG1392"/>
      <c r="DH1392"/>
      <c r="DI1392"/>
      <c r="DJ1392"/>
      <c r="DK1392"/>
      <c r="DL1392"/>
    </row>
    <row r="1393" spans="87:116" ht="15" x14ac:dyDescent="0.25">
      <c r="CI1393"/>
      <c r="CJ1393"/>
      <c r="CK1393"/>
      <c r="CL1393"/>
      <c r="CM1393"/>
      <c r="CN1393"/>
      <c r="CO1393"/>
      <c r="DF1393"/>
      <c r="DG1393"/>
      <c r="DH1393"/>
      <c r="DI1393"/>
      <c r="DJ1393"/>
      <c r="DK1393"/>
      <c r="DL1393"/>
    </row>
    <row r="1394" spans="87:116" ht="15" x14ac:dyDescent="0.25">
      <c r="CI1394"/>
      <c r="CJ1394"/>
      <c r="CK1394"/>
      <c r="CL1394"/>
      <c r="CM1394"/>
      <c r="CN1394"/>
      <c r="CO1394"/>
      <c r="DF1394"/>
      <c r="DG1394"/>
      <c r="DH1394"/>
      <c r="DI1394"/>
      <c r="DJ1394"/>
      <c r="DK1394"/>
      <c r="DL1394"/>
    </row>
    <row r="1395" spans="87:116" ht="15" x14ac:dyDescent="0.25">
      <c r="CI1395"/>
      <c r="CJ1395"/>
      <c r="CK1395"/>
      <c r="CL1395"/>
      <c r="CM1395"/>
      <c r="CN1395"/>
      <c r="CO1395"/>
      <c r="DF1395"/>
      <c r="DG1395"/>
      <c r="DH1395"/>
      <c r="DI1395"/>
      <c r="DJ1395"/>
      <c r="DK1395"/>
      <c r="DL1395"/>
    </row>
    <row r="1396" spans="87:116" ht="15" x14ac:dyDescent="0.25">
      <c r="CI1396"/>
      <c r="CJ1396"/>
      <c r="CK1396"/>
      <c r="CL1396"/>
      <c r="CM1396"/>
      <c r="CN1396"/>
      <c r="CO1396"/>
      <c r="DF1396"/>
      <c r="DG1396"/>
      <c r="DH1396"/>
      <c r="DI1396"/>
      <c r="DJ1396"/>
      <c r="DK1396"/>
      <c r="DL1396"/>
    </row>
    <row r="1397" spans="87:116" ht="15" x14ac:dyDescent="0.25">
      <c r="CI1397"/>
      <c r="CJ1397"/>
      <c r="CK1397"/>
      <c r="CL1397"/>
      <c r="CM1397"/>
      <c r="CN1397"/>
      <c r="CO1397"/>
      <c r="DF1397"/>
      <c r="DG1397"/>
      <c r="DH1397"/>
      <c r="DI1397"/>
      <c r="DJ1397"/>
      <c r="DK1397"/>
      <c r="DL1397"/>
    </row>
    <row r="1398" spans="87:116" ht="15" x14ac:dyDescent="0.25">
      <c r="CI1398"/>
      <c r="CJ1398"/>
      <c r="CK1398"/>
      <c r="CL1398"/>
      <c r="CM1398"/>
      <c r="CN1398"/>
      <c r="CO1398"/>
      <c r="DF1398"/>
      <c r="DG1398"/>
      <c r="DH1398"/>
      <c r="DI1398"/>
      <c r="DJ1398"/>
      <c r="DK1398"/>
      <c r="DL1398"/>
    </row>
    <row r="1399" spans="87:116" ht="15" x14ac:dyDescent="0.25">
      <c r="CI1399"/>
      <c r="CJ1399"/>
      <c r="CK1399"/>
      <c r="CL1399"/>
      <c r="CM1399"/>
      <c r="CN1399"/>
      <c r="CO1399"/>
      <c r="DF1399"/>
      <c r="DG1399"/>
      <c r="DH1399"/>
      <c r="DI1399"/>
      <c r="DJ1399"/>
      <c r="DK1399"/>
      <c r="DL1399"/>
    </row>
    <row r="1400" spans="87:116" ht="15" x14ac:dyDescent="0.25">
      <c r="CI1400"/>
      <c r="CJ1400"/>
      <c r="CK1400"/>
      <c r="CL1400"/>
      <c r="CM1400"/>
      <c r="CN1400"/>
      <c r="CO1400"/>
      <c r="DF1400"/>
      <c r="DG1400"/>
      <c r="DH1400"/>
      <c r="DI1400"/>
      <c r="DJ1400"/>
      <c r="DK1400"/>
      <c r="DL1400"/>
    </row>
    <row r="1401" spans="87:116" ht="15" x14ac:dyDescent="0.25">
      <c r="CI1401"/>
      <c r="CJ1401"/>
      <c r="CK1401"/>
      <c r="CL1401"/>
      <c r="CM1401"/>
      <c r="CN1401"/>
      <c r="CO1401"/>
      <c r="DF1401"/>
      <c r="DG1401"/>
      <c r="DH1401"/>
      <c r="DI1401"/>
      <c r="DJ1401"/>
      <c r="DK1401"/>
      <c r="DL1401"/>
    </row>
    <row r="1402" spans="87:116" ht="15" x14ac:dyDescent="0.25">
      <c r="CI1402"/>
      <c r="CJ1402"/>
      <c r="CK1402"/>
      <c r="CL1402"/>
      <c r="CM1402"/>
      <c r="CN1402"/>
      <c r="CO1402"/>
      <c r="DF1402"/>
      <c r="DG1402"/>
      <c r="DH1402"/>
      <c r="DI1402"/>
      <c r="DJ1402"/>
      <c r="DK1402"/>
      <c r="DL1402"/>
    </row>
    <row r="1403" spans="87:116" ht="15" x14ac:dyDescent="0.25">
      <c r="CI1403"/>
      <c r="CJ1403"/>
      <c r="CK1403"/>
      <c r="CL1403"/>
      <c r="CM1403"/>
      <c r="CN1403"/>
      <c r="CO1403"/>
      <c r="DF1403"/>
      <c r="DG1403"/>
      <c r="DH1403"/>
      <c r="DI1403"/>
      <c r="DJ1403"/>
      <c r="DK1403"/>
      <c r="DL1403"/>
    </row>
    <row r="1404" spans="87:116" ht="15" x14ac:dyDescent="0.25">
      <c r="CI1404"/>
      <c r="CJ1404"/>
      <c r="CK1404"/>
      <c r="CL1404"/>
      <c r="CM1404"/>
      <c r="CN1404"/>
      <c r="CO1404"/>
      <c r="DF1404"/>
      <c r="DG1404"/>
      <c r="DH1404"/>
      <c r="DI1404"/>
      <c r="DJ1404"/>
      <c r="DK1404"/>
      <c r="DL1404"/>
    </row>
    <row r="1405" spans="87:116" ht="15" x14ac:dyDescent="0.25">
      <c r="CI1405"/>
      <c r="CJ1405"/>
      <c r="CK1405"/>
      <c r="CL1405"/>
      <c r="CM1405"/>
      <c r="CN1405"/>
      <c r="CO1405"/>
      <c r="DF1405"/>
      <c r="DG1405"/>
      <c r="DH1405"/>
      <c r="DI1405"/>
      <c r="DJ1405"/>
      <c r="DK1405"/>
      <c r="DL1405"/>
    </row>
    <row r="1406" spans="87:116" ht="15" x14ac:dyDescent="0.25">
      <c r="CI1406"/>
      <c r="CJ1406"/>
      <c r="CK1406"/>
      <c r="CL1406"/>
      <c r="CM1406"/>
      <c r="CN1406"/>
      <c r="CO1406"/>
      <c r="DF1406"/>
      <c r="DG1406"/>
      <c r="DH1406"/>
      <c r="DI1406"/>
      <c r="DJ1406"/>
      <c r="DK1406"/>
      <c r="DL1406"/>
    </row>
    <row r="1407" spans="87:116" ht="15" x14ac:dyDescent="0.25">
      <c r="CI1407"/>
      <c r="CJ1407"/>
      <c r="CK1407"/>
      <c r="CL1407"/>
      <c r="CM1407"/>
      <c r="CN1407"/>
      <c r="CO1407"/>
      <c r="DF1407"/>
      <c r="DG1407"/>
      <c r="DH1407"/>
      <c r="DI1407"/>
      <c r="DJ1407"/>
      <c r="DK1407"/>
      <c r="DL1407"/>
    </row>
    <row r="1408" spans="87:116" ht="15" x14ac:dyDescent="0.25">
      <c r="CI1408"/>
      <c r="CJ1408"/>
      <c r="CK1408"/>
      <c r="CL1408"/>
      <c r="CM1408"/>
      <c r="CN1408"/>
      <c r="CO1408"/>
      <c r="DF1408"/>
      <c r="DG1408"/>
      <c r="DH1408"/>
      <c r="DI1408"/>
      <c r="DJ1408"/>
      <c r="DK1408"/>
      <c r="DL1408"/>
    </row>
    <row r="1409" spans="87:116" ht="15" x14ac:dyDescent="0.25">
      <c r="CI1409"/>
      <c r="CJ1409"/>
      <c r="CK1409"/>
      <c r="CL1409"/>
      <c r="CM1409"/>
      <c r="CN1409"/>
      <c r="CO1409"/>
      <c r="DF1409"/>
      <c r="DG1409"/>
      <c r="DH1409"/>
      <c r="DI1409"/>
      <c r="DJ1409"/>
      <c r="DK1409"/>
      <c r="DL1409"/>
    </row>
    <row r="1410" spans="87:116" ht="15" x14ac:dyDescent="0.25">
      <c r="CI1410"/>
      <c r="CJ1410"/>
      <c r="CK1410"/>
      <c r="CL1410"/>
      <c r="CM1410"/>
      <c r="CN1410"/>
      <c r="CO1410"/>
      <c r="DF1410"/>
      <c r="DG1410"/>
      <c r="DH1410"/>
      <c r="DI1410"/>
      <c r="DJ1410"/>
      <c r="DK1410"/>
      <c r="DL1410"/>
    </row>
    <row r="1411" spans="87:116" ht="15" x14ac:dyDescent="0.25">
      <c r="CI1411"/>
      <c r="CJ1411"/>
      <c r="CK1411"/>
      <c r="CL1411"/>
      <c r="CM1411"/>
      <c r="CN1411"/>
      <c r="CO1411"/>
      <c r="DF1411"/>
      <c r="DG1411"/>
      <c r="DH1411"/>
      <c r="DI1411"/>
      <c r="DJ1411"/>
      <c r="DK1411"/>
      <c r="DL1411"/>
    </row>
    <row r="1412" spans="87:116" ht="15" x14ac:dyDescent="0.25">
      <c r="CI1412"/>
      <c r="CJ1412"/>
      <c r="CK1412"/>
      <c r="CL1412"/>
      <c r="CM1412"/>
      <c r="CN1412"/>
      <c r="CO1412"/>
      <c r="DF1412"/>
      <c r="DG1412"/>
      <c r="DH1412"/>
      <c r="DI1412"/>
      <c r="DJ1412"/>
      <c r="DK1412"/>
      <c r="DL1412"/>
    </row>
    <row r="1413" spans="87:116" ht="15" x14ac:dyDescent="0.25">
      <c r="CI1413"/>
      <c r="CJ1413"/>
      <c r="CK1413"/>
      <c r="CL1413"/>
      <c r="CM1413"/>
      <c r="CN1413"/>
      <c r="CO1413"/>
      <c r="DF1413"/>
      <c r="DG1413"/>
      <c r="DH1413"/>
      <c r="DI1413"/>
      <c r="DJ1413"/>
      <c r="DK1413"/>
      <c r="DL1413"/>
    </row>
    <row r="1414" spans="87:116" ht="15" x14ac:dyDescent="0.25">
      <c r="CI1414"/>
      <c r="CJ1414"/>
      <c r="CK1414"/>
      <c r="CL1414"/>
      <c r="CM1414"/>
      <c r="CN1414"/>
      <c r="CO1414"/>
      <c r="DF1414"/>
      <c r="DG1414"/>
      <c r="DH1414"/>
      <c r="DI1414"/>
      <c r="DJ1414"/>
      <c r="DK1414"/>
      <c r="DL1414"/>
    </row>
    <row r="1415" spans="87:116" ht="15" x14ac:dyDescent="0.25">
      <c r="CI1415"/>
      <c r="CJ1415"/>
      <c r="CK1415"/>
      <c r="CL1415"/>
      <c r="CM1415"/>
      <c r="CN1415"/>
      <c r="CO1415"/>
      <c r="DF1415"/>
      <c r="DG1415"/>
      <c r="DH1415"/>
      <c r="DI1415"/>
      <c r="DJ1415"/>
      <c r="DK1415"/>
      <c r="DL1415"/>
    </row>
    <row r="1416" spans="87:116" ht="15" x14ac:dyDescent="0.25">
      <c r="CI1416"/>
      <c r="CJ1416"/>
      <c r="CK1416"/>
      <c r="CL1416"/>
      <c r="CM1416"/>
      <c r="CN1416"/>
      <c r="CO1416"/>
      <c r="DF1416"/>
      <c r="DG1416"/>
      <c r="DH1416"/>
      <c r="DI1416"/>
      <c r="DJ1416"/>
      <c r="DK1416"/>
      <c r="DL1416"/>
    </row>
    <row r="1417" spans="87:116" ht="15" x14ac:dyDescent="0.25">
      <c r="CI1417"/>
      <c r="CJ1417"/>
      <c r="CK1417"/>
      <c r="CL1417"/>
      <c r="CM1417"/>
      <c r="CN1417"/>
      <c r="CO1417"/>
      <c r="DF1417"/>
      <c r="DG1417"/>
      <c r="DH1417"/>
      <c r="DI1417"/>
      <c r="DJ1417"/>
      <c r="DK1417"/>
      <c r="DL1417"/>
    </row>
    <row r="1418" spans="87:116" ht="15" x14ac:dyDescent="0.25">
      <c r="CI1418"/>
      <c r="CJ1418"/>
      <c r="CK1418"/>
      <c r="CL1418"/>
      <c r="CM1418"/>
      <c r="CN1418"/>
      <c r="CO1418"/>
      <c r="DF1418"/>
      <c r="DG1418"/>
      <c r="DH1418"/>
      <c r="DI1418"/>
      <c r="DJ1418"/>
      <c r="DK1418"/>
      <c r="DL1418"/>
    </row>
    <row r="1419" spans="87:116" ht="15" x14ac:dyDescent="0.25">
      <c r="CI1419"/>
      <c r="CJ1419"/>
      <c r="CK1419"/>
      <c r="CL1419"/>
      <c r="CM1419"/>
      <c r="CN1419"/>
      <c r="CO1419"/>
      <c r="DF1419"/>
      <c r="DG1419"/>
      <c r="DH1419"/>
      <c r="DI1419"/>
      <c r="DJ1419"/>
      <c r="DK1419"/>
      <c r="DL1419"/>
    </row>
    <row r="1420" spans="87:116" ht="15" x14ac:dyDescent="0.25">
      <c r="CI1420"/>
      <c r="CJ1420"/>
      <c r="CK1420"/>
      <c r="CL1420"/>
      <c r="CM1420"/>
      <c r="CN1420"/>
      <c r="CO1420"/>
      <c r="DF1420"/>
      <c r="DG1420"/>
      <c r="DH1420"/>
      <c r="DI1420"/>
      <c r="DJ1420"/>
      <c r="DK1420"/>
      <c r="DL1420"/>
    </row>
    <row r="1421" spans="87:116" ht="15" x14ac:dyDescent="0.25">
      <c r="CI1421"/>
      <c r="CJ1421"/>
      <c r="CK1421"/>
      <c r="CL1421"/>
      <c r="CM1421"/>
      <c r="CN1421"/>
      <c r="CO1421"/>
      <c r="DF1421"/>
      <c r="DG1421"/>
      <c r="DH1421"/>
      <c r="DI1421"/>
      <c r="DJ1421"/>
      <c r="DK1421"/>
      <c r="DL1421"/>
    </row>
    <row r="1422" spans="87:116" ht="15" x14ac:dyDescent="0.25">
      <c r="CI1422"/>
      <c r="CJ1422"/>
      <c r="CK1422"/>
      <c r="CL1422"/>
      <c r="CM1422"/>
      <c r="CN1422"/>
      <c r="CO1422"/>
      <c r="DF1422"/>
      <c r="DG1422"/>
      <c r="DH1422"/>
      <c r="DI1422"/>
      <c r="DJ1422"/>
      <c r="DK1422"/>
      <c r="DL1422"/>
    </row>
    <row r="1423" spans="87:116" ht="15" x14ac:dyDescent="0.25">
      <c r="CI1423"/>
      <c r="CJ1423"/>
      <c r="CK1423"/>
      <c r="CL1423"/>
      <c r="CM1423"/>
      <c r="CN1423"/>
      <c r="CO1423"/>
      <c r="DF1423"/>
      <c r="DG1423"/>
      <c r="DH1423"/>
      <c r="DI1423"/>
      <c r="DJ1423"/>
      <c r="DK1423"/>
      <c r="DL1423"/>
    </row>
    <row r="1424" spans="87:116" ht="15" x14ac:dyDescent="0.25">
      <c r="CI1424"/>
      <c r="CJ1424"/>
      <c r="CK1424"/>
      <c r="CL1424"/>
      <c r="CM1424"/>
      <c r="CN1424"/>
      <c r="CO1424"/>
      <c r="DF1424"/>
      <c r="DG1424"/>
      <c r="DH1424"/>
      <c r="DI1424"/>
      <c r="DJ1424"/>
      <c r="DK1424"/>
      <c r="DL1424"/>
    </row>
    <row r="1425" spans="87:116" ht="15" x14ac:dyDescent="0.25">
      <c r="CI1425"/>
      <c r="CJ1425"/>
      <c r="CK1425"/>
      <c r="CL1425"/>
      <c r="CM1425"/>
      <c r="CN1425"/>
      <c r="CO1425"/>
      <c r="DF1425"/>
      <c r="DG1425"/>
      <c r="DH1425"/>
      <c r="DI1425"/>
      <c r="DJ1425"/>
      <c r="DK1425"/>
      <c r="DL1425"/>
    </row>
    <row r="1426" spans="87:116" ht="15" x14ac:dyDescent="0.25">
      <c r="CI1426"/>
      <c r="CJ1426"/>
      <c r="CK1426"/>
      <c r="CL1426"/>
      <c r="CM1426"/>
      <c r="CN1426"/>
      <c r="CO1426"/>
      <c r="DF1426"/>
      <c r="DG1426"/>
      <c r="DH1426"/>
      <c r="DI1426"/>
      <c r="DJ1426"/>
      <c r="DK1426"/>
      <c r="DL1426"/>
    </row>
    <row r="1427" spans="87:116" ht="15" x14ac:dyDescent="0.25">
      <c r="CI1427"/>
      <c r="CJ1427"/>
      <c r="CK1427"/>
      <c r="CL1427"/>
      <c r="CM1427"/>
      <c r="CN1427"/>
      <c r="CO1427"/>
      <c r="DF1427"/>
      <c r="DG1427"/>
      <c r="DH1427"/>
      <c r="DI1427"/>
      <c r="DJ1427"/>
      <c r="DK1427"/>
      <c r="DL1427"/>
    </row>
    <row r="1428" spans="87:116" ht="15" x14ac:dyDescent="0.25">
      <c r="CI1428"/>
      <c r="CJ1428"/>
      <c r="CK1428"/>
      <c r="CL1428"/>
      <c r="CM1428"/>
      <c r="CN1428"/>
      <c r="CO1428"/>
      <c r="DF1428"/>
      <c r="DG1428"/>
      <c r="DH1428"/>
      <c r="DI1428"/>
      <c r="DJ1428"/>
      <c r="DK1428"/>
      <c r="DL1428"/>
    </row>
    <row r="1429" spans="87:116" ht="15" x14ac:dyDescent="0.25">
      <c r="CI1429"/>
      <c r="CJ1429"/>
      <c r="CK1429"/>
      <c r="CL1429"/>
      <c r="CM1429"/>
      <c r="CN1429"/>
      <c r="CO1429"/>
      <c r="DF1429"/>
      <c r="DG1429"/>
      <c r="DH1429"/>
      <c r="DI1429"/>
      <c r="DJ1429"/>
      <c r="DK1429"/>
      <c r="DL1429"/>
    </row>
    <row r="1430" spans="87:116" ht="15" x14ac:dyDescent="0.25">
      <c r="CI1430"/>
      <c r="CJ1430"/>
      <c r="CK1430"/>
      <c r="CL1430"/>
      <c r="CM1430"/>
      <c r="CN1430"/>
      <c r="CO1430"/>
      <c r="DF1430"/>
      <c r="DG1430"/>
      <c r="DH1430"/>
      <c r="DI1430"/>
      <c r="DJ1430"/>
      <c r="DK1430"/>
      <c r="DL1430"/>
    </row>
    <row r="1431" spans="87:116" ht="15" x14ac:dyDescent="0.25">
      <c r="CI1431"/>
      <c r="CJ1431"/>
      <c r="CK1431"/>
      <c r="CL1431"/>
      <c r="CM1431"/>
      <c r="CN1431"/>
      <c r="CO1431"/>
      <c r="DF1431"/>
      <c r="DG1431"/>
      <c r="DH1431"/>
      <c r="DI1431"/>
      <c r="DJ1431"/>
      <c r="DK1431"/>
      <c r="DL1431"/>
    </row>
    <row r="1432" spans="87:116" ht="15" x14ac:dyDescent="0.25">
      <c r="CI1432"/>
      <c r="CJ1432"/>
      <c r="CK1432"/>
      <c r="CL1432"/>
      <c r="CM1432"/>
      <c r="CN1432"/>
      <c r="CO1432"/>
      <c r="DF1432"/>
      <c r="DG1432"/>
      <c r="DH1432"/>
      <c r="DI1432"/>
      <c r="DJ1432"/>
      <c r="DK1432"/>
      <c r="DL1432"/>
    </row>
    <row r="1433" spans="87:116" ht="15" x14ac:dyDescent="0.25">
      <c r="CI1433"/>
      <c r="CJ1433"/>
      <c r="CK1433"/>
      <c r="CL1433"/>
      <c r="CM1433"/>
      <c r="CN1433"/>
      <c r="CO1433"/>
      <c r="DF1433"/>
      <c r="DG1433"/>
      <c r="DH1433"/>
      <c r="DI1433"/>
      <c r="DJ1433"/>
      <c r="DK1433"/>
      <c r="DL1433"/>
    </row>
    <row r="1434" spans="87:116" ht="15" x14ac:dyDescent="0.25">
      <c r="CI1434"/>
      <c r="CJ1434"/>
      <c r="CK1434"/>
      <c r="CL1434"/>
      <c r="CM1434"/>
      <c r="CN1434"/>
      <c r="CO1434"/>
      <c r="DF1434"/>
      <c r="DG1434"/>
      <c r="DH1434"/>
      <c r="DI1434"/>
      <c r="DJ1434"/>
      <c r="DK1434"/>
      <c r="DL1434"/>
    </row>
    <row r="1435" spans="87:116" ht="15" x14ac:dyDescent="0.25">
      <c r="CI1435"/>
      <c r="CJ1435"/>
      <c r="CK1435"/>
      <c r="CL1435"/>
      <c r="CM1435"/>
      <c r="CN1435"/>
      <c r="CO1435"/>
      <c r="DF1435"/>
      <c r="DG1435"/>
      <c r="DH1435"/>
      <c r="DI1435"/>
      <c r="DJ1435"/>
      <c r="DK1435"/>
      <c r="DL1435"/>
    </row>
    <row r="1436" spans="87:116" ht="15" x14ac:dyDescent="0.25">
      <c r="CI1436"/>
      <c r="CJ1436"/>
      <c r="CK1436"/>
      <c r="CL1436"/>
      <c r="CM1436"/>
      <c r="CN1436"/>
      <c r="CO1436"/>
      <c r="DF1436"/>
      <c r="DG1436"/>
      <c r="DH1436"/>
      <c r="DI1436"/>
      <c r="DJ1436"/>
      <c r="DK1436"/>
      <c r="DL1436"/>
    </row>
    <row r="1437" spans="87:116" ht="15" x14ac:dyDescent="0.25">
      <c r="CI1437"/>
      <c r="CJ1437"/>
      <c r="CK1437"/>
      <c r="CL1437"/>
      <c r="CM1437"/>
      <c r="CN1437"/>
      <c r="CO1437"/>
      <c r="DF1437"/>
      <c r="DG1437"/>
      <c r="DH1437"/>
      <c r="DI1437"/>
      <c r="DJ1437"/>
      <c r="DK1437"/>
      <c r="DL1437"/>
    </row>
    <row r="1438" spans="87:116" ht="15" x14ac:dyDescent="0.25">
      <c r="CI1438"/>
      <c r="CJ1438"/>
      <c r="CK1438"/>
      <c r="CL1438"/>
      <c r="CM1438"/>
      <c r="CN1438"/>
      <c r="CO1438"/>
      <c r="DF1438"/>
      <c r="DG1438"/>
      <c r="DH1438"/>
      <c r="DI1438"/>
      <c r="DJ1438"/>
      <c r="DK1438"/>
      <c r="DL1438"/>
    </row>
    <row r="1439" spans="87:116" ht="15" x14ac:dyDescent="0.25">
      <c r="CI1439"/>
      <c r="CJ1439"/>
      <c r="CK1439"/>
      <c r="CL1439"/>
      <c r="CM1439"/>
      <c r="CN1439"/>
      <c r="CO1439"/>
      <c r="DF1439"/>
      <c r="DG1439"/>
      <c r="DH1439"/>
      <c r="DI1439"/>
      <c r="DJ1439"/>
      <c r="DK1439"/>
      <c r="DL1439"/>
    </row>
    <row r="1440" spans="87:116" ht="15" x14ac:dyDescent="0.25">
      <c r="CI1440"/>
      <c r="CJ1440"/>
      <c r="CK1440"/>
      <c r="CL1440"/>
      <c r="CM1440"/>
      <c r="CN1440"/>
      <c r="CO1440"/>
      <c r="DF1440"/>
      <c r="DG1440"/>
      <c r="DH1440"/>
      <c r="DI1440"/>
      <c r="DJ1440"/>
      <c r="DK1440"/>
      <c r="DL1440"/>
    </row>
    <row r="1441" spans="87:116" ht="15" x14ac:dyDescent="0.25">
      <c r="CI1441"/>
      <c r="CJ1441"/>
      <c r="CK1441"/>
      <c r="CL1441"/>
      <c r="CM1441"/>
      <c r="CN1441"/>
      <c r="CO1441"/>
      <c r="DF1441"/>
      <c r="DG1441"/>
      <c r="DH1441"/>
      <c r="DI1441"/>
      <c r="DJ1441"/>
      <c r="DK1441"/>
      <c r="DL1441"/>
    </row>
    <row r="1442" spans="87:116" ht="15" x14ac:dyDescent="0.25">
      <c r="CI1442"/>
      <c r="CJ1442"/>
      <c r="CK1442"/>
      <c r="CL1442"/>
      <c r="CM1442"/>
      <c r="CN1442"/>
      <c r="CO1442"/>
      <c r="DF1442"/>
      <c r="DG1442"/>
      <c r="DH1442"/>
      <c r="DI1442"/>
      <c r="DJ1442"/>
      <c r="DK1442"/>
      <c r="DL1442"/>
    </row>
    <row r="1443" spans="87:116" ht="15" x14ac:dyDescent="0.25">
      <c r="CI1443"/>
      <c r="CJ1443"/>
      <c r="CK1443"/>
      <c r="CL1443"/>
      <c r="CM1443"/>
      <c r="CN1443"/>
      <c r="CO1443"/>
      <c r="DF1443"/>
      <c r="DG1443"/>
      <c r="DH1443"/>
      <c r="DI1443"/>
      <c r="DJ1443"/>
      <c r="DK1443"/>
      <c r="DL1443"/>
    </row>
    <row r="1444" spans="87:116" ht="15" x14ac:dyDescent="0.25">
      <c r="CI1444"/>
      <c r="CJ1444"/>
      <c r="CK1444"/>
      <c r="CL1444"/>
      <c r="CM1444"/>
      <c r="CN1444"/>
      <c r="CO1444"/>
      <c r="DF1444"/>
      <c r="DG1444"/>
      <c r="DH1444"/>
      <c r="DI1444"/>
      <c r="DJ1444"/>
      <c r="DK1444"/>
      <c r="DL1444"/>
    </row>
    <row r="1445" spans="87:116" ht="15" x14ac:dyDescent="0.25">
      <c r="CI1445"/>
      <c r="CJ1445"/>
      <c r="CK1445"/>
      <c r="CL1445"/>
      <c r="CM1445"/>
      <c r="CN1445"/>
      <c r="CO1445"/>
      <c r="DF1445"/>
      <c r="DG1445"/>
      <c r="DH1445"/>
      <c r="DI1445"/>
      <c r="DJ1445"/>
      <c r="DK1445"/>
      <c r="DL1445"/>
    </row>
    <row r="1446" spans="87:116" ht="15" x14ac:dyDescent="0.25">
      <c r="CI1446"/>
      <c r="CJ1446"/>
      <c r="CK1446"/>
      <c r="CL1446"/>
      <c r="CM1446"/>
      <c r="CN1446"/>
      <c r="CO1446"/>
      <c r="DF1446"/>
      <c r="DG1446"/>
      <c r="DH1446"/>
      <c r="DI1446"/>
      <c r="DJ1446"/>
      <c r="DK1446"/>
      <c r="DL1446"/>
    </row>
    <row r="1447" spans="87:116" ht="15" x14ac:dyDescent="0.25">
      <c r="CI1447"/>
      <c r="CJ1447"/>
      <c r="CK1447"/>
      <c r="CL1447"/>
      <c r="CM1447"/>
      <c r="CN1447"/>
      <c r="CO1447"/>
      <c r="DF1447"/>
      <c r="DG1447"/>
      <c r="DH1447"/>
      <c r="DI1447"/>
      <c r="DJ1447"/>
      <c r="DK1447"/>
      <c r="DL1447"/>
    </row>
    <row r="1448" spans="87:116" ht="15" x14ac:dyDescent="0.25">
      <c r="CI1448"/>
      <c r="CJ1448"/>
      <c r="CK1448"/>
      <c r="CL1448"/>
      <c r="CM1448"/>
      <c r="CN1448"/>
      <c r="CO1448"/>
      <c r="DF1448"/>
      <c r="DG1448"/>
      <c r="DH1448"/>
      <c r="DI1448"/>
      <c r="DJ1448"/>
      <c r="DK1448"/>
      <c r="DL1448"/>
    </row>
    <row r="1449" spans="87:116" ht="15" x14ac:dyDescent="0.25">
      <c r="CI1449"/>
      <c r="CJ1449"/>
      <c r="CK1449"/>
      <c r="CL1449"/>
      <c r="CM1449"/>
      <c r="CN1449"/>
      <c r="CO1449"/>
      <c r="DF1449"/>
      <c r="DG1449"/>
      <c r="DH1449"/>
      <c r="DI1449"/>
      <c r="DJ1449"/>
      <c r="DK1449"/>
      <c r="DL1449"/>
    </row>
    <row r="1450" spans="87:116" ht="15" x14ac:dyDescent="0.25">
      <c r="CI1450"/>
      <c r="CJ1450"/>
      <c r="CK1450"/>
      <c r="CL1450"/>
      <c r="CM1450"/>
      <c r="CN1450"/>
      <c r="CO1450"/>
      <c r="DF1450"/>
      <c r="DG1450"/>
      <c r="DH1450"/>
      <c r="DI1450"/>
      <c r="DJ1450"/>
      <c r="DK1450"/>
      <c r="DL1450"/>
    </row>
    <row r="1451" spans="87:116" ht="15" x14ac:dyDescent="0.25">
      <c r="CI1451"/>
      <c r="CJ1451"/>
      <c r="CK1451"/>
      <c r="CL1451"/>
      <c r="CM1451"/>
      <c r="CN1451"/>
      <c r="CO1451"/>
      <c r="DF1451"/>
      <c r="DG1451"/>
      <c r="DH1451"/>
      <c r="DI1451"/>
      <c r="DJ1451"/>
      <c r="DK1451"/>
      <c r="DL1451"/>
    </row>
    <row r="1452" spans="87:116" ht="15" x14ac:dyDescent="0.25">
      <c r="CI1452"/>
      <c r="CJ1452"/>
      <c r="CK1452"/>
      <c r="CL1452"/>
      <c r="CM1452"/>
      <c r="CN1452"/>
      <c r="CO1452"/>
      <c r="DF1452"/>
      <c r="DG1452"/>
      <c r="DH1452"/>
      <c r="DI1452"/>
      <c r="DJ1452"/>
      <c r="DK1452"/>
      <c r="DL1452"/>
    </row>
    <row r="1453" spans="87:116" ht="15" x14ac:dyDescent="0.25">
      <c r="CI1453"/>
      <c r="CJ1453"/>
      <c r="CK1453"/>
      <c r="CL1453"/>
      <c r="CM1453"/>
      <c r="CN1453"/>
      <c r="CO1453"/>
      <c r="DF1453"/>
      <c r="DG1453"/>
      <c r="DH1453"/>
      <c r="DI1453"/>
      <c r="DJ1453"/>
      <c r="DK1453"/>
      <c r="DL1453"/>
    </row>
    <row r="1454" spans="87:116" ht="15" x14ac:dyDescent="0.25">
      <c r="CI1454"/>
      <c r="CJ1454"/>
      <c r="CK1454"/>
      <c r="CL1454"/>
      <c r="CM1454"/>
      <c r="CN1454"/>
      <c r="CO1454"/>
      <c r="DF1454"/>
      <c r="DG1454"/>
      <c r="DH1454"/>
      <c r="DI1454"/>
      <c r="DJ1454"/>
      <c r="DK1454"/>
      <c r="DL1454"/>
    </row>
    <row r="1455" spans="87:116" ht="15" x14ac:dyDescent="0.25">
      <c r="CI1455"/>
      <c r="CJ1455"/>
      <c r="CK1455"/>
      <c r="CL1455"/>
      <c r="CM1455"/>
      <c r="CN1455"/>
      <c r="CO1455"/>
      <c r="DF1455"/>
      <c r="DG1455"/>
      <c r="DH1455"/>
      <c r="DI1455"/>
      <c r="DJ1455"/>
      <c r="DK1455"/>
      <c r="DL1455"/>
    </row>
    <row r="1456" spans="87:116" ht="15" x14ac:dyDescent="0.25">
      <c r="CI1456"/>
      <c r="CJ1456"/>
      <c r="CK1456"/>
      <c r="CL1456"/>
      <c r="CM1456"/>
      <c r="CN1456"/>
      <c r="CO1456"/>
      <c r="DF1456"/>
      <c r="DG1456"/>
      <c r="DH1456"/>
      <c r="DI1456"/>
      <c r="DJ1456"/>
      <c r="DK1456"/>
      <c r="DL1456"/>
    </row>
    <row r="1457" spans="87:116" ht="15" x14ac:dyDescent="0.25">
      <c r="CI1457"/>
      <c r="CJ1457"/>
      <c r="CK1457"/>
      <c r="CL1457"/>
      <c r="CM1457"/>
      <c r="CN1457"/>
      <c r="CO1457"/>
      <c r="DF1457"/>
      <c r="DG1457"/>
      <c r="DH1457"/>
      <c r="DI1457"/>
      <c r="DJ1457"/>
      <c r="DK1457"/>
      <c r="DL1457"/>
    </row>
    <row r="1458" spans="87:116" ht="15" x14ac:dyDescent="0.25">
      <c r="CI1458"/>
      <c r="CJ1458"/>
      <c r="CK1458"/>
      <c r="CL1458"/>
      <c r="CM1458"/>
      <c r="CN1458"/>
      <c r="CO1458"/>
      <c r="DF1458"/>
      <c r="DG1458"/>
      <c r="DH1458"/>
      <c r="DI1458"/>
      <c r="DJ1458"/>
      <c r="DK1458"/>
      <c r="DL1458"/>
    </row>
    <row r="1459" spans="87:116" ht="15" x14ac:dyDescent="0.25">
      <c r="CI1459"/>
      <c r="CJ1459"/>
      <c r="CK1459"/>
      <c r="CL1459"/>
      <c r="CM1459"/>
      <c r="CN1459"/>
      <c r="CO1459"/>
      <c r="DF1459"/>
      <c r="DG1459"/>
      <c r="DH1459"/>
      <c r="DI1459"/>
      <c r="DJ1459"/>
      <c r="DK1459"/>
      <c r="DL1459"/>
    </row>
    <row r="1460" spans="87:116" ht="15" x14ac:dyDescent="0.25">
      <c r="CI1460"/>
      <c r="CJ1460"/>
      <c r="CK1460"/>
      <c r="CL1460"/>
      <c r="CM1460"/>
      <c r="CN1460"/>
      <c r="CO1460"/>
      <c r="DF1460"/>
      <c r="DG1460"/>
      <c r="DH1460"/>
      <c r="DI1460"/>
      <c r="DJ1460"/>
      <c r="DK1460"/>
      <c r="DL1460"/>
    </row>
    <row r="2000" spans="1:158" x14ac:dyDescent="0.2">
      <c r="A2000" s="236" t="s">
        <v>256</v>
      </c>
      <c r="B2000" s="236" t="s">
        <v>249</v>
      </c>
      <c r="C2000" s="236" t="s">
        <v>179</v>
      </c>
      <c r="D2000" s="236" t="s">
        <v>112</v>
      </c>
      <c r="E2000" s="236" t="s">
        <v>250</v>
      </c>
      <c r="F2000" s="237" t="s">
        <v>257</v>
      </c>
      <c r="G2000" s="222"/>
      <c r="H2000" s="236" t="s">
        <v>256</v>
      </c>
      <c r="I2000" s="236" t="s">
        <v>249</v>
      </c>
      <c r="J2000" s="236" t="s">
        <v>179</v>
      </c>
      <c r="K2000" s="236" t="s">
        <v>112</v>
      </c>
      <c r="L2000" s="236" t="s">
        <v>250</v>
      </c>
      <c r="M2000" s="237" t="s">
        <v>263</v>
      </c>
      <c r="N2000" s="204"/>
      <c r="O2000" s="236" t="s">
        <v>256</v>
      </c>
      <c r="P2000" s="236" t="s">
        <v>249</v>
      </c>
      <c r="Q2000" s="236" t="s">
        <v>179</v>
      </c>
      <c r="R2000" s="236" t="s">
        <v>112</v>
      </c>
      <c r="S2000" s="236" t="s">
        <v>250</v>
      </c>
      <c r="T2000" s="237" t="s">
        <v>270</v>
      </c>
      <c r="U2000" s="204"/>
      <c r="V2000" s="236" t="s">
        <v>256</v>
      </c>
      <c r="W2000" s="236" t="s">
        <v>249</v>
      </c>
      <c r="X2000" s="236" t="s">
        <v>179</v>
      </c>
      <c r="Y2000" s="236" t="s">
        <v>112</v>
      </c>
      <c r="Z2000" s="236" t="s">
        <v>250</v>
      </c>
      <c r="AA2000" s="237" t="s">
        <v>264</v>
      </c>
      <c r="AB2000" s="204"/>
      <c r="AC2000" s="236" t="s">
        <v>256</v>
      </c>
      <c r="AD2000" s="236" t="s">
        <v>249</v>
      </c>
      <c r="AE2000" s="236" t="s">
        <v>179</v>
      </c>
      <c r="AF2000" s="236" t="s">
        <v>112</v>
      </c>
      <c r="AG2000" s="236" t="s">
        <v>250</v>
      </c>
      <c r="AH2000" s="237" t="s">
        <v>265</v>
      </c>
      <c r="AI2000" s="204"/>
      <c r="AJ2000" s="236" t="s">
        <v>256</v>
      </c>
      <c r="AK2000" s="236" t="s">
        <v>249</v>
      </c>
      <c r="AL2000" s="236" t="s">
        <v>179</v>
      </c>
      <c r="AM2000" s="236" t="s">
        <v>112</v>
      </c>
      <c r="AN2000" s="236" t="s">
        <v>250</v>
      </c>
      <c r="AO2000" s="237" t="s">
        <v>266</v>
      </c>
      <c r="AP2000" s="204"/>
      <c r="AQ2000" s="236" t="s">
        <v>256</v>
      </c>
      <c r="AR2000" s="236" t="s">
        <v>249</v>
      </c>
      <c r="AS2000" s="236" t="s">
        <v>179</v>
      </c>
      <c r="AT2000" s="236" t="s">
        <v>112</v>
      </c>
      <c r="AU2000" s="236" t="s">
        <v>250</v>
      </c>
      <c r="AV2000" s="237" t="s">
        <v>278</v>
      </c>
      <c r="AW2000" s="204"/>
      <c r="AX2000" s="236" t="s">
        <v>256</v>
      </c>
      <c r="AY2000" s="236" t="s">
        <v>249</v>
      </c>
      <c r="AZ2000" s="236" t="s">
        <v>179</v>
      </c>
      <c r="BA2000" s="236" t="s">
        <v>112</v>
      </c>
      <c r="BB2000" s="236" t="s">
        <v>250</v>
      </c>
      <c r="BC2000" s="237" t="s">
        <v>279</v>
      </c>
      <c r="BD2000" s="204"/>
      <c r="BE2000" s="236" t="s">
        <v>256</v>
      </c>
      <c r="BF2000" s="236" t="s">
        <v>249</v>
      </c>
      <c r="BG2000" s="236" t="s">
        <v>179</v>
      </c>
      <c r="BH2000" s="236" t="s">
        <v>112</v>
      </c>
      <c r="BI2000" s="236" t="s">
        <v>250</v>
      </c>
      <c r="BJ2000" s="237" t="s">
        <v>268</v>
      </c>
      <c r="BK2000" s="204"/>
      <c r="BL2000" s="236" t="s">
        <v>256</v>
      </c>
      <c r="BM2000" s="236" t="s">
        <v>249</v>
      </c>
      <c r="BN2000" s="236" t="s">
        <v>179</v>
      </c>
      <c r="BO2000" s="236" t="s">
        <v>112</v>
      </c>
      <c r="BP2000" s="236" t="s">
        <v>250</v>
      </c>
      <c r="BQ2000" s="237" t="s">
        <v>258</v>
      </c>
      <c r="BR2000" s="237" t="s">
        <v>259</v>
      </c>
      <c r="BS2000" s="204"/>
      <c r="BT2000" s="236" t="s">
        <v>256</v>
      </c>
      <c r="BU2000" s="236" t="s">
        <v>249</v>
      </c>
      <c r="BV2000" s="236" t="s">
        <v>179</v>
      </c>
      <c r="BW2000" s="236" t="s">
        <v>112</v>
      </c>
      <c r="BX2000" s="236" t="s">
        <v>250</v>
      </c>
      <c r="BY2000" s="237" t="s">
        <v>259</v>
      </c>
      <c r="BZ2000" s="237" t="s">
        <v>258</v>
      </c>
      <c r="CA2000" s="204"/>
      <c r="CB2000" s="236" t="s">
        <v>256</v>
      </c>
      <c r="CC2000" s="236" t="s">
        <v>249</v>
      </c>
      <c r="CD2000" s="236" t="s">
        <v>179</v>
      </c>
      <c r="CE2000" s="236" t="s">
        <v>112</v>
      </c>
      <c r="CF2000" s="236" t="s">
        <v>250</v>
      </c>
      <c r="CG2000" s="237" t="s">
        <v>269</v>
      </c>
      <c r="CH2000" s="204"/>
      <c r="CI2000" s="236" t="s">
        <v>256</v>
      </c>
      <c r="CJ2000" s="236" t="s">
        <v>249</v>
      </c>
      <c r="CK2000" s="236" t="s">
        <v>179</v>
      </c>
      <c r="CL2000" s="236" t="s">
        <v>112</v>
      </c>
      <c r="CM2000" s="236" t="s">
        <v>250</v>
      </c>
      <c r="CN2000" s="237" t="s">
        <v>262</v>
      </c>
      <c r="CO2000" s="237" t="s">
        <v>261</v>
      </c>
      <c r="CP2000" s="204"/>
      <c r="CQ2000" s="236" t="s">
        <v>256</v>
      </c>
      <c r="CR2000" s="236" t="s">
        <v>249</v>
      </c>
      <c r="CS2000" s="236" t="s">
        <v>179</v>
      </c>
      <c r="CT2000" s="236" t="s">
        <v>112</v>
      </c>
      <c r="CU2000" s="236" t="s">
        <v>250</v>
      </c>
      <c r="CV2000" s="237" t="s">
        <v>261</v>
      </c>
      <c r="CW2000" s="237" t="s">
        <v>260</v>
      </c>
      <c r="CX2000" s="204"/>
      <c r="CY2000" s="236" t="s">
        <v>256</v>
      </c>
      <c r="CZ2000" s="236" t="s">
        <v>249</v>
      </c>
      <c r="DA2000" s="236" t="s">
        <v>179</v>
      </c>
      <c r="DB2000" s="236" t="s">
        <v>112</v>
      </c>
      <c r="DC2000" s="236" t="s">
        <v>250</v>
      </c>
      <c r="DD2000" s="237" t="s">
        <v>267</v>
      </c>
      <c r="DE2000" s="204"/>
      <c r="DF2000" s="236" t="s">
        <v>256</v>
      </c>
      <c r="DG2000" s="236" t="s">
        <v>249</v>
      </c>
      <c r="DH2000" s="236" t="s">
        <v>179</v>
      </c>
      <c r="DI2000" s="236" t="s">
        <v>112</v>
      </c>
      <c r="DJ2000" s="236" t="s">
        <v>250</v>
      </c>
      <c r="DK2000" s="237" t="s">
        <v>273</v>
      </c>
      <c r="DL2000" s="237" t="s">
        <v>274</v>
      </c>
      <c r="DM2000" s="204"/>
      <c r="DN2000" s="236" t="s">
        <v>256</v>
      </c>
      <c r="DO2000" s="236" t="s">
        <v>249</v>
      </c>
      <c r="DP2000" s="236" t="s">
        <v>179</v>
      </c>
      <c r="DQ2000" s="236" t="s">
        <v>112</v>
      </c>
      <c r="DR2000" s="236" t="s">
        <v>250</v>
      </c>
      <c r="DS2000" s="237" t="s">
        <v>274</v>
      </c>
      <c r="DT2000" s="237" t="s">
        <v>273</v>
      </c>
      <c r="DU2000" s="204"/>
      <c r="DV2000" s="236" t="s">
        <v>256</v>
      </c>
      <c r="DW2000" s="236" t="s">
        <v>249</v>
      </c>
      <c r="DX2000" s="236" t="s">
        <v>179</v>
      </c>
      <c r="DY2000" s="236" t="s">
        <v>112</v>
      </c>
      <c r="DZ2000" s="236" t="s">
        <v>250</v>
      </c>
      <c r="EA2000" s="237" t="s">
        <v>277</v>
      </c>
      <c r="EB2000" s="204"/>
      <c r="EC2000" s="236" t="s">
        <v>256</v>
      </c>
      <c r="ED2000" s="236" t="s">
        <v>249</v>
      </c>
      <c r="EE2000" s="236" t="s">
        <v>179</v>
      </c>
      <c r="EF2000" s="236" t="s">
        <v>112</v>
      </c>
      <c r="EG2000" s="236" t="s">
        <v>250</v>
      </c>
      <c r="EH2000" s="237" t="s">
        <v>276</v>
      </c>
      <c r="EI2000" s="237" t="s">
        <v>275</v>
      </c>
      <c r="EJ2000" s="204"/>
      <c r="EK2000" s="236" t="s">
        <v>256</v>
      </c>
      <c r="EL2000" s="236" t="s">
        <v>249</v>
      </c>
      <c r="EM2000" s="236" t="s">
        <v>179</v>
      </c>
      <c r="EN2000" s="236" t="s">
        <v>112</v>
      </c>
      <c r="EO2000" s="236" t="s">
        <v>250</v>
      </c>
      <c r="EP2000" s="237" t="s">
        <v>275</v>
      </c>
      <c r="EQ2000" s="237" t="s">
        <v>276</v>
      </c>
      <c r="ER2000" s="204"/>
      <c r="ES2000" s="204"/>
      <c r="ET2000" s="204"/>
      <c r="EU2000" s="204"/>
      <c r="EV2000" s="204"/>
      <c r="EW2000" s="204"/>
      <c r="EX2000" s="204"/>
      <c r="EY2000" s="204"/>
      <c r="EZ2000" s="204"/>
      <c r="FA2000" s="204"/>
      <c r="FB2000" s="204"/>
    </row>
    <row r="2001" spans="1:158" x14ac:dyDescent="0.2">
      <c r="A2001" s="237" t="s">
        <v>495</v>
      </c>
      <c r="B2001" s="237" t="s">
        <v>403</v>
      </c>
      <c r="C2001" s="237" t="s">
        <v>104</v>
      </c>
      <c r="D2001" s="237" t="s">
        <v>197</v>
      </c>
      <c r="E2001" s="242">
        <v>43125</v>
      </c>
      <c r="F2001" s="239">
        <v>29</v>
      </c>
      <c r="G2001" s="174"/>
      <c r="H2001" s="237" t="s">
        <v>545</v>
      </c>
      <c r="I2001" s="237" t="s">
        <v>403</v>
      </c>
      <c r="J2001" s="237" t="s">
        <v>104</v>
      </c>
      <c r="K2001" s="237" t="s">
        <v>198</v>
      </c>
      <c r="L2001" s="238">
        <v>43148</v>
      </c>
      <c r="M2001" s="239">
        <v>17</v>
      </c>
      <c r="N2001" s="169"/>
      <c r="O2001" s="237" t="s">
        <v>530</v>
      </c>
      <c r="P2001" s="237" t="s">
        <v>400</v>
      </c>
      <c r="Q2001" s="237" t="s">
        <v>104</v>
      </c>
      <c r="R2001" s="237" t="s">
        <v>199</v>
      </c>
      <c r="S2001" s="238">
        <v>43139</v>
      </c>
      <c r="T2001" s="239">
        <v>7</v>
      </c>
      <c r="U2001" s="169"/>
      <c r="V2001" s="237" t="s">
        <v>511</v>
      </c>
      <c r="W2001" s="237" t="s">
        <v>406</v>
      </c>
      <c r="X2001" s="237" t="s">
        <v>104</v>
      </c>
      <c r="Y2001" s="237" t="s">
        <v>192</v>
      </c>
      <c r="Z2001" s="238">
        <v>43132</v>
      </c>
      <c r="AA2001" s="239">
        <v>7</v>
      </c>
      <c r="AC2001" s="237" t="s">
        <v>497</v>
      </c>
      <c r="AD2001" s="237" t="s">
        <v>406</v>
      </c>
      <c r="AE2001" s="237" t="s">
        <v>104</v>
      </c>
      <c r="AF2001" s="237" t="s">
        <v>197</v>
      </c>
      <c r="AG2001" s="238">
        <v>43125</v>
      </c>
      <c r="AH2001" s="239">
        <v>6</v>
      </c>
      <c r="AI2001" s="169"/>
      <c r="AJ2001" s="237" t="s">
        <v>510</v>
      </c>
      <c r="AK2001" s="237" t="s">
        <v>403</v>
      </c>
      <c r="AL2001" s="237" t="s">
        <v>104</v>
      </c>
      <c r="AM2001" s="237" t="s">
        <v>192</v>
      </c>
      <c r="AN2001" s="238">
        <v>43132</v>
      </c>
      <c r="AO2001" s="239">
        <v>3</v>
      </c>
      <c r="AP2001" s="169"/>
      <c r="AQ2001" s="237" t="s">
        <v>530</v>
      </c>
      <c r="AR2001" s="237" t="s">
        <v>400</v>
      </c>
      <c r="AS2001" s="237" t="s">
        <v>104</v>
      </c>
      <c r="AT2001" s="237" t="s">
        <v>199</v>
      </c>
      <c r="AU2001" s="238">
        <v>43139</v>
      </c>
      <c r="AV2001" s="239">
        <v>8</v>
      </c>
      <c r="AX2001" s="237" t="s">
        <v>530</v>
      </c>
      <c r="AY2001" s="237" t="s">
        <v>400</v>
      </c>
      <c r="AZ2001" s="237" t="s">
        <v>104</v>
      </c>
      <c r="BA2001" s="237" t="s">
        <v>199</v>
      </c>
      <c r="BB2001" s="238">
        <v>43139</v>
      </c>
      <c r="BC2001" s="239">
        <v>5</v>
      </c>
      <c r="BE2001" s="237" t="s">
        <v>509</v>
      </c>
      <c r="BF2001" s="237" t="s">
        <v>400</v>
      </c>
      <c r="BG2001" s="237" t="s">
        <v>104</v>
      </c>
      <c r="BH2001" s="237" t="s">
        <v>192</v>
      </c>
      <c r="BI2001" s="238">
        <v>43132</v>
      </c>
      <c r="BJ2001" s="239">
        <v>12</v>
      </c>
      <c r="BL2001" s="237" t="s">
        <v>517</v>
      </c>
      <c r="BM2001" s="237" t="s">
        <v>414</v>
      </c>
      <c r="BN2001" s="237" t="s">
        <v>104</v>
      </c>
      <c r="BO2001" s="237" t="s">
        <v>198</v>
      </c>
      <c r="BP2001" s="238">
        <v>43133</v>
      </c>
      <c r="BQ2001" s="241">
        <v>0.8</v>
      </c>
      <c r="BR2001" s="239">
        <v>10</v>
      </c>
      <c r="BT2001" s="237" t="s">
        <v>501</v>
      </c>
      <c r="BU2001" s="237" t="s">
        <v>400</v>
      </c>
      <c r="BV2001" s="237" t="s">
        <v>104</v>
      </c>
      <c r="BW2001" s="237" t="s">
        <v>186</v>
      </c>
      <c r="BX2001" s="238">
        <v>43127</v>
      </c>
      <c r="BY2001" s="239">
        <v>22</v>
      </c>
      <c r="BZ2001" s="241">
        <v>0.40909090909090912</v>
      </c>
      <c r="CB2001" s="237" t="s">
        <v>544</v>
      </c>
      <c r="CC2001" s="237" t="s">
        <v>400</v>
      </c>
      <c r="CD2001" s="237" t="s">
        <v>104</v>
      </c>
      <c r="CE2001" s="237" t="s">
        <v>186</v>
      </c>
      <c r="CF2001" s="238">
        <v>43147</v>
      </c>
      <c r="CG2001" s="239">
        <v>8</v>
      </c>
      <c r="CI2001" s="237" t="s">
        <v>496</v>
      </c>
      <c r="CJ2001" s="237" t="s">
        <v>400</v>
      </c>
      <c r="CK2001" s="237" t="s">
        <v>104</v>
      </c>
      <c r="CL2001" s="237" t="s">
        <v>197</v>
      </c>
      <c r="CM2001" s="238">
        <v>43125</v>
      </c>
      <c r="CN2001" s="241">
        <v>1</v>
      </c>
      <c r="CO2001" s="239">
        <v>6</v>
      </c>
      <c r="CQ2001" s="237" t="s">
        <v>490</v>
      </c>
      <c r="CR2001" s="237" t="s">
        <v>403</v>
      </c>
      <c r="CS2001" s="237" t="s">
        <v>104</v>
      </c>
      <c r="CT2001" s="237" t="s">
        <v>199</v>
      </c>
      <c r="CU2001" s="238">
        <v>43120</v>
      </c>
      <c r="CV2001" s="239">
        <v>11</v>
      </c>
      <c r="CW2001" s="241">
        <v>0.72727272727272729</v>
      </c>
      <c r="CX2001" s="170"/>
      <c r="CY2001" s="237" t="s">
        <v>495</v>
      </c>
      <c r="CZ2001" s="237" t="s">
        <v>403</v>
      </c>
      <c r="DA2001" s="237" t="s">
        <v>104</v>
      </c>
      <c r="DB2001" s="237" t="s">
        <v>197</v>
      </c>
      <c r="DC2001" s="238">
        <v>43125</v>
      </c>
      <c r="DD2001" s="239">
        <v>7</v>
      </c>
      <c r="DE2001" s="169"/>
      <c r="DF2001" s="237" t="s">
        <v>503</v>
      </c>
      <c r="DG2001" s="237" t="s">
        <v>403</v>
      </c>
      <c r="DH2001" s="237" t="s">
        <v>104</v>
      </c>
      <c r="DI2001" s="237" t="s">
        <v>186</v>
      </c>
      <c r="DJ2001" s="238">
        <v>43127</v>
      </c>
      <c r="DK2001" s="241">
        <v>0.75</v>
      </c>
      <c r="DL2001" s="239">
        <v>8</v>
      </c>
      <c r="DM2001" s="169"/>
      <c r="DN2001" s="237" t="s">
        <v>526</v>
      </c>
      <c r="DO2001" s="237" t="s">
        <v>406</v>
      </c>
      <c r="DP2001" s="237" t="s">
        <v>104</v>
      </c>
      <c r="DQ2001" s="237" t="s">
        <v>197</v>
      </c>
      <c r="DR2001" s="238">
        <v>43137</v>
      </c>
      <c r="DS2001" s="239">
        <v>12</v>
      </c>
      <c r="DT2001" s="241">
        <v>0.41666666666666669</v>
      </c>
      <c r="DV2001" s="237" t="s">
        <v>509</v>
      </c>
      <c r="DW2001" s="237" t="s">
        <v>400</v>
      </c>
      <c r="DX2001" s="237" t="s">
        <v>104</v>
      </c>
      <c r="DY2001" s="237" t="s">
        <v>192</v>
      </c>
      <c r="DZ2001" s="238">
        <v>43132</v>
      </c>
      <c r="EA2001" s="239">
        <v>11</v>
      </c>
      <c r="EC2001" s="237" t="s">
        <v>517</v>
      </c>
      <c r="ED2001" s="237" t="s">
        <v>414</v>
      </c>
      <c r="EE2001" s="237" t="s">
        <v>104</v>
      </c>
      <c r="EF2001" s="237" t="s">
        <v>198</v>
      </c>
      <c r="EG2001" s="238">
        <v>43133</v>
      </c>
      <c r="EH2001" s="241">
        <v>0.875</v>
      </c>
      <c r="EI2001" s="239">
        <v>8</v>
      </c>
      <c r="EK2001" s="237" t="s">
        <v>501</v>
      </c>
      <c r="EL2001" s="237" t="s">
        <v>400</v>
      </c>
      <c r="EM2001" s="237" t="s">
        <v>104</v>
      </c>
      <c r="EN2001" s="237" t="s">
        <v>186</v>
      </c>
      <c r="EO2001" s="238">
        <v>43127</v>
      </c>
      <c r="EP2001" s="239">
        <v>18</v>
      </c>
      <c r="EQ2001" s="241">
        <v>0.3888888888888889</v>
      </c>
      <c r="FB2001" s="169"/>
    </row>
    <row r="2002" spans="1:158" x14ac:dyDescent="0.2">
      <c r="A2002" s="237" t="s">
        <v>509</v>
      </c>
      <c r="B2002" s="237" t="s">
        <v>400</v>
      </c>
      <c r="C2002" s="237" t="s">
        <v>104</v>
      </c>
      <c r="D2002" s="237" t="s">
        <v>192</v>
      </c>
      <c r="E2002" s="242">
        <v>43132</v>
      </c>
      <c r="F2002" s="239">
        <v>27</v>
      </c>
      <c r="G2002" s="174"/>
      <c r="H2002" s="237" t="s">
        <v>501</v>
      </c>
      <c r="I2002" s="237" t="s">
        <v>400</v>
      </c>
      <c r="J2002" s="237" t="s">
        <v>104</v>
      </c>
      <c r="K2002" s="237" t="s">
        <v>186</v>
      </c>
      <c r="L2002" s="238">
        <v>43127</v>
      </c>
      <c r="M2002" s="239">
        <v>13</v>
      </c>
      <c r="N2002" s="169"/>
      <c r="O2002" s="237" t="s">
        <v>523</v>
      </c>
      <c r="P2002" s="237" t="s">
        <v>403</v>
      </c>
      <c r="Q2002" s="237" t="s">
        <v>104</v>
      </c>
      <c r="R2002" s="237" t="s">
        <v>197</v>
      </c>
      <c r="S2002" s="238">
        <v>43137</v>
      </c>
      <c r="T2002" s="239">
        <v>6</v>
      </c>
      <c r="U2002" s="169"/>
      <c r="V2002" s="237" t="s">
        <v>505</v>
      </c>
      <c r="W2002" s="237" t="s">
        <v>408</v>
      </c>
      <c r="X2002" s="237" t="s">
        <v>104</v>
      </c>
      <c r="Y2002" s="237" t="s">
        <v>186</v>
      </c>
      <c r="Z2002" s="238">
        <v>43127</v>
      </c>
      <c r="AA2002" s="239">
        <v>7</v>
      </c>
      <c r="AC2002" s="237" t="s">
        <v>516</v>
      </c>
      <c r="AD2002" s="237" t="s">
        <v>400</v>
      </c>
      <c r="AE2002" s="237" t="s">
        <v>104</v>
      </c>
      <c r="AF2002" s="237" t="s">
        <v>198</v>
      </c>
      <c r="AG2002" s="238">
        <v>43133</v>
      </c>
      <c r="AH2002" s="239">
        <v>5</v>
      </c>
      <c r="AI2002" s="169"/>
      <c r="AJ2002" s="237" t="s">
        <v>503</v>
      </c>
      <c r="AK2002" s="237" t="s">
        <v>403</v>
      </c>
      <c r="AL2002" s="237" t="s">
        <v>104</v>
      </c>
      <c r="AM2002" s="237" t="s">
        <v>186</v>
      </c>
      <c r="AN2002" s="238">
        <v>43127</v>
      </c>
      <c r="AO2002" s="239">
        <v>2</v>
      </c>
      <c r="AP2002" s="169"/>
      <c r="AQ2002" s="237" t="s">
        <v>544</v>
      </c>
      <c r="AR2002" s="237" t="s">
        <v>400</v>
      </c>
      <c r="AS2002" s="237" t="s">
        <v>104</v>
      </c>
      <c r="AT2002" s="237" t="s">
        <v>186</v>
      </c>
      <c r="AU2002" s="238">
        <v>43147</v>
      </c>
      <c r="AV2002" s="239">
        <v>7</v>
      </c>
      <c r="AX2002" s="237" t="s">
        <v>553</v>
      </c>
      <c r="AY2002" s="237" t="s">
        <v>409</v>
      </c>
      <c r="AZ2002" s="237" t="s">
        <v>104</v>
      </c>
      <c r="BA2002" s="237" t="s">
        <v>198</v>
      </c>
      <c r="BB2002" s="238">
        <v>43148</v>
      </c>
      <c r="BC2002" s="239">
        <v>4</v>
      </c>
      <c r="BE2002" s="237" t="s">
        <v>516</v>
      </c>
      <c r="BF2002" s="237" t="s">
        <v>400</v>
      </c>
      <c r="BG2002" s="237" t="s">
        <v>104</v>
      </c>
      <c r="BH2002" s="237" t="s">
        <v>198</v>
      </c>
      <c r="BI2002" s="238">
        <v>43133</v>
      </c>
      <c r="BJ2002" s="239">
        <v>11</v>
      </c>
      <c r="BL2002" s="237" t="s">
        <v>483</v>
      </c>
      <c r="BM2002" s="237" t="s">
        <v>409</v>
      </c>
      <c r="BN2002" s="237" t="s">
        <v>104</v>
      </c>
      <c r="BO2002" s="237" t="s">
        <v>192</v>
      </c>
      <c r="BP2002" s="238">
        <v>43118</v>
      </c>
      <c r="BQ2002" s="241">
        <v>0.72727272727272729</v>
      </c>
      <c r="BR2002" s="239">
        <v>11</v>
      </c>
      <c r="BT2002" s="237" t="s">
        <v>545</v>
      </c>
      <c r="BU2002" s="237" t="s">
        <v>403</v>
      </c>
      <c r="BV2002" s="237" t="s">
        <v>104</v>
      </c>
      <c r="BW2002" s="237" t="s">
        <v>198</v>
      </c>
      <c r="BX2002" s="238">
        <v>43148</v>
      </c>
      <c r="BY2002" s="239">
        <v>19</v>
      </c>
      <c r="BZ2002" s="241">
        <v>0.52631578947368418</v>
      </c>
      <c r="CB2002" s="237" t="s">
        <v>490</v>
      </c>
      <c r="CC2002" s="237" t="s">
        <v>403</v>
      </c>
      <c r="CD2002" s="237" t="s">
        <v>104</v>
      </c>
      <c r="CE2002" s="237" t="s">
        <v>199</v>
      </c>
      <c r="CF2002" s="238">
        <v>43120</v>
      </c>
      <c r="CG2002" s="239">
        <v>8</v>
      </c>
      <c r="CI2002" s="237" t="s">
        <v>531</v>
      </c>
      <c r="CJ2002" s="237" t="s">
        <v>403</v>
      </c>
      <c r="CK2002" s="237" t="s">
        <v>104</v>
      </c>
      <c r="CL2002" s="237" t="s">
        <v>199</v>
      </c>
      <c r="CM2002" s="238">
        <v>43139</v>
      </c>
      <c r="CN2002" s="241">
        <v>0.83333333333333337</v>
      </c>
      <c r="CO2002" s="239">
        <v>6</v>
      </c>
      <c r="CQ2002" s="237" t="s">
        <v>544</v>
      </c>
      <c r="CR2002" s="237" t="s">
        <v>400</v>
      </c>
      <c r="CS2002" s="237" t="s">
        <v>104</v>
      </c>
      <c r="CT2002" s="237" t="s">
        <v>186</v>
      </c>
      <c r="CU2002" s="238">
        <v>43147</v>
      </c>
      <c r="CV2002" s="239">
        <v>10</v>
      </c>
      <c r="CW2002" s="241">
        <v>0.8</v>
      </c>
      <c r="CX2002" s="170"/>
      <c r="CY2002" s="237" t="s">
        <v>503</v>
      </c>
      <c r="CZ2002" s="237" t="s">
        <v>403</v>
      </c>
      <c r="DA2002" s="237" t="s">
        <v>104</v>
      </c>
      <c r="DB2002" s="237" t="s">
        <v>186</v>
      </c>
      <c r="DC2002" s="238">
        <v>43127</v>
      </c>
      <c r="DD2002" s="239">
        <v>6</v>
      </c>
      <c r="DE2002" s="169"/>
      <c r="DF2002" s="237" t="s">
        <v>495</v>
      </c>
      <c r="DG2002" s="237" t="s">
        <v>403</v>
      </c>
      <c r="DH2002" s="237" t="s">
        <v>104</v>
      </c>
      <c r="DI2002" s="237" t="s">
        <v>197</v>
      </c>
      <c r="DJ2002" s="238">
        <v>43125</v>
      </c>
      <c r="DK2002" s="241">
        <v>0.7</v>
      </c>
      <c r="DL2002" s="239">
        <v>10</v>
      </c>
      <c r="DM2002" s="169"/>
      <c r="DN2002" s="237" t="s">
        <v>515</v>
      </c>
      <c r="DO2002" s="237" t="s">
        <v>403</v>
      </c>
      <c r="DP2002" s="237" t="s">
        <v>104</v>
      </c>
      <c r="DQ2002" s="237" t="s">
        <v>198</v>
      </c>
      <c r="DR2002" s="238">
        <v>43133</v>
      </c>
      <c r="DS2002" s="239">
        <v>11</v>
      </c>
      <c r="DT2002" s="241">
        <v>0.36363636363636365</v>
      </c>
      <c r="DV2002" s="237" t="s">
        <v>516</v>
      </c>
      <c r="DW2002" s="237" t="s">
        <v>400</v>
      </c>
      <c r="DX2002" s="237" t="s">
        <v>104</v>
      </c>
      <c r="DY2002" s="237" t="s">
        <v>198</v>
      </c>
      <c r="DZ2002" s="238">
        <v>43133</v>
      </c>
      <c r="EA2002" s="239">
        <v>11</v>
      </c>
      <c r="EC2002" s="237" t="s">
        <v>510</v>
      </c>
      <c r="ED2002" s="237" t="s">
        <v>403</v>
      </c>
      <c r="EE2002" s="237" t="s">
        <v>104</v>
      </c>
      <c r="EF2002" s="237" t="s">
        <v>192</v>
      </c>
      <c r="EG2002" s="238">
        <v>43132</v>
      </c>
      <c r="EH2002" s="241">
        <v>0.8</v>
      </c>
      <c r="EI2002" s="239">
        <v>10</v>
      </c>
      <c r="EK2002" s="237" t="s">
        <v>525</v>
      </c>
      <c r="EL2002" s="237" t="s">
        <v>400</v>
      </c>
      <c r="EM2002" s="237" t="s">
        <v>104</v>
      </c>
      <c r="EN2002" s="237" t="s">
        <v>197</v>
      </c>
      <c r="EO2002" s="238">
        <v>43137</v>
      </c>
      <c r="EP2002" s="239">
        <v>16</v>
      </c>
      <c r="EQ2002" s="241">
        <v>0.5</v>
      </c>
      <c r="FB2002" s="169"/>
    </row>
    <row r="2003" spans="1:158" x14ac:dyDescent="0.2">
      <c r="A2003" s="237" t="s">
        <v>516</v>
      </c>
      <c r="B2003" s="237" t="s">
        <v>400</v>
      </c>
      <c r="C2003" s="237" t="s">
        <v>104</v>
      </c>
      <c r="D2003" s="237" t="s">
        <v>198</v>
      </c>
      <c r="E2003" s="242">
        <v>43133</v>
      </c>
      <c r="F2003" s="239">
        <v>25</v>
      </c>
      <c r="G2003" s="174"/>
      <c r="H2003" s="237" t="s">
        <v>531</v>
      </c>
      <c r="I2003" s="237" t="s">
        <v>403</v>
      </c>
      <c r="J2003" s="237" t="s">
        <v>104</v>
      </c>
      <c r="K2003" s="237" t="s">
        <v>199</v>
      </c>
      <c r="L2003" s="238">
        <v>43139</v>
      </c>
      <c r="M2003" s="239">
        <v>11</v>
      </c>
      <c r="N2003" s="169"/>
      <c r="O2003" s="237" t="s">
        <v>545</v>
      </c>
      <c r="P2003" s="237" t="s">
        <v>403</v>
      </c>
      <c r="Q2003" s="237" t="s">
        <v>104</v>
      </c>
      <c r="R2003" s="237" t="s">
        <v>198</v>
      </c>
      <c r="S2003" s="238">
        <v>43148</v>
      </c>
      <c r="T2003" s="239">
        <v>6</v>
      </c>
      <c r="U2003" s="169"/>
      <c r="V2003" s="237" t="s">
        <v>548</v>
      </c>
      <c r="W2003" s="237" t="s">
        <v>408</v>
      </c>
      <c r="X2003" s="237" t="s">
        <v>104</v>
      </c>
      <c r="Y2003" s="237" t="s">
        <v>198</v>
      </c>
      <c r="Z2003" s="238">
        <v>43148</v>
      </c>
      <c r="AA2003" s="239">
        <v>7</v>
      </c>
      <c r="AC2003" s="237" t="s">
        <v>496</v>
      </c>
      <c r="AD2003" s="237" t="s">
        <v>400</v>
      </c>
      <c r="AE2003" s="237" t="s">
        <v>104</v>
      </c>
      <c r="AF2003" s="237" t="s">
        <v>197</v>
      </c>
      <c r="AG2003" s="238">
        <v>43125</v>
      </c>
      <c r="AH2003" s="239">
        <v>5</v>
      </c>
      <c r="AI2003" s="169"/>
      <c r="AJ2003" s="237" t="s">
        <v>516</v>
      </c>
      <c r="AK2003" s="237" t="s">
        <v>400</v>
      </c>
      <c r="AL2003" s="237" t="s">
        <v>104</v>
      </c>
      <c r="AM2003" s="237" t="s">
        <v>198</v>
      </c>
      <c r="AN2003" s="238">
        <v>43133</v>
      </c>
      <c r="AO2003" s="239">
        <v>1</v>
      </c>
      <c r="AP2003" s="169"/>
      <c r="AQ2003" s="237" t="s">
        <v>516</v>
      </c>
      <c r="AR2003" s="237" t="s">
        <v>400</v>
      </c>
      <c r="AS2003" s="237" t="s">
        <v>104</v>
      </c>
      <c r="AT2003" s="237" t="s">
        <v>198</v>
      </c>
      <c r="AU2003" s="238">
        <v>43133</v>
      </c>
      <c r="AV2003" s="239">
        <v>6</v>
      </c>
      <c r="AX2003" s="237" t="s">
        <v>532</v>
      </c>
      <c r="AY2003" s="237" t="s">
        <v>414</v>
      </c>
      <c r="AZ2003" s="237" t="s">
        <v>104</v>
      </c>
      <c r="BA2003" s="237" t="s">
        <v>199</v>
      </c>
      <c r="BB2003" s="238">
        <v>43139</v>
      </c>
      <c r="BC2003" s="239">
        <v>4</v>
      </c>
      <c r="BE2003" s="237" t="s">
        <v>495</v>
      </c>
      <c r="BF2003" s="237" t="s">
        <v>403</v>
      </c>
      <c r="BG2003" s="237" t="s">
        <v>104</v>
      </c>
      <c r="BH2003" s="237" t="s">
        <v>197</v>
      </c>
      <c r="BI2003" s="238">
        <v>43125</v>
      </c>
      <c r="BJ2003" s="239">
        <v>10</v>
      </c>
      <c r="BL2003" s="237" t="s">
        <v>516</v>
      </c>
      <c r="BM2003" s="237" t="s">
        <v>400</v>
      </c>
      <c r="BN2003" s="237" t="s">
        <v>104</v>
      </c>
      <c r="BO2003" s="237" t="s">
        <v>198</v>
      </c>
      <c r="BP2003" s="238">
        <v>43133</v>
      </c>
      <c r="BQ2003" s="241">
        <v>0.6875</v>
      </c>
      <c r="BR2003" s="239">
        <v>16</v>
      </c>
      <c r="BT2003" s="237" t="s">
        <v>531</v>
      </c>
      <c r="BU2003" s="237" t="s">
        <v>403</v>
      </c>
      <c r="BV2003" s="237" t="s">
        <v>104</v>
      </c>
      <c r="BW2003" s="237" t="s">
        <v>199</v>
      </c>
      <c r="BX2003" s="238">
        <v>43139</v>
      </c>
      <c r="BY2003" s="239">
        <v>19</v>
      </c>
      <c r="BZ2003" s="241">
        <v>0.42105263157894735</v>
      </c>
      <c r="CB2003" s="237" t="s">
        <v>496</v>
      </c>
      <c r="CC2003" s="237" t="s">
        <v>400</v>
      </c>
      <c r="CD2003" s="237" t="s">
        <v>104</v>
      </c>
      <c r="CE2003" s="237" t="s">
        <v>197</v>
      </c>
      <c r="CF2003" s="238">
        <v>43125</v>
      </c>
      <c r="CG2003" s="239">
        <v>6</v>
      </c>
      <c r="CI2003" s="237" t="s">
        <v>544</v>
      </c>
      <c r="CJ2003" s="237" t="s">
        <v>400</v>
      </c>
      <c r="CK2003" s="237" t="s">
        <v>104</v>
      </c>
      <c r="CL2003" s="237" t="s">
        <v>186</v>
      </c>
      <c r="CM2003" s="238">
        <v>43147</v>
      </c>
      <c r="CN2003" s="241">
        <v>0.8</v>
      </c>
      <c r="CO2003" s="239">
        <v>10</v>
      </c>
      <c r="CQ2003" s="237" t="s">
        <v>537</v>
      </c>
      <c r="CR2003" s="237" t="s">
        <v>408</v>
      </c>
      <c r="CS2003" s="237" t="s">
        <v>104</v>
      </c>
      <c r="CT2003" s="237" t="s">
        <v>199</v>
      </c>
      <c r="CU2003" s="238">
        <v>43139</v>
      </c>
      <c r="CV2003" s="239">
        <v>9</v>
      </c>
      <c r="CW2003" s="241">
        <v>0.44444444444444442</v>
      </c>
      <c r="CX2003" s="170"/>
      <c r="CY2003" s="237" t="s">
        <v>526</v>
      </c>
      <c r="CZ2003" s="237" t="s">
        <v>406</v>
      </c>
      <c r="DA2003" s="237" t="s">
        <v>104</v>
      </c>
      <c r="DB2003" s="237" t="s">
        <v>197</v>
      </c>
      <c r="DC2003" s="238">
        <v>43137</v>
      </c>
      <c r="DD2003" s="239">
        <v>5</v>
      </c>
      <c r="DE2003" s="169"/>
      <c r="DF2003" s="237" t="s">
        <v>547</v>
      </c>
      <c r="DG2003" s="237" t="s">
        <v>406</v>
      </c>
      <c r="DH2003" s="237" t="s">
        <v>104</v>
      </c>
      <c r="DI2003" s="237" t="s">
        <v>198</v>
      </c>
      <c r="DJ2003" s="238">
        <v>43148</v>
      </c>
      <c r="DK2003" s="241">
        <v>0.55555555555555558</v>
      </c>
      <c r="DL2003" s="239">
        <v>9</v>
      </c>
      <c r="DM2003" s="169"/>
      <c r="DN2003" s="237" t="s">
        <v>536</v>
      </c>
      <c r="DO2003" s="237" t="s">
        <v>406</v>
      </c>
      <c r="DP2003" s="237" t="s">
        <v>104</v>
      </c>
      <c r="DQ2003" s="237" t="s">
        <v>199</v>
      </c>
      <c r="DR2003" s="238">
        <v>43139</v>
      </c>
      <c r="DS2003" s="239">
        <v>11</v>
      </c>
      <c r="DT2003" s="241">
        <v>0.18181818181818182</v>
      </c>
      <c r="DV2003" s="237" t="s">
        <v>545</v>
      </c>
      <c r="DW2003" s="237" t="s">
        <v>403</v>
      </c>
      <c r="DX2003" s="237" t="s">
        <v>104</v>
      </c>
      <c r="DY2003" s="237" t="s">
        <v>198</v>
      </c>
      <c r="DZ2003" s="238">
        <v>43148</v>
      </c>
      <c r="EA2003" s="239">
        <v>10</v>
      </c>
      <c r="EC2003" s="237" t="s">
        <v>549</v>
      </c>
      <c r="ED2003" s="237" t="s">
        <v>403</v>
      </c>
      <c r="EE2003" s="237" t="s">
        <v>104</v>
      </c>
      <c r="EF2003" s="237" t="s">
        <v>186</v>
      </c>
      <c r="EG2003" s="238">
        <v>43147</v>
      </c>
      <c r="EH2003" s="241">
        <v>0.75</v>
      </c>
      <c r="EI2003" s="239">
        <v>8</v>
      </c>
      <c r="EK2003" s="237" t="s">
        <v>516</v>
      </c>
      <c r="EL2003" s="237" t="s">
        <v>400</v>
      </c>
      <c r="EM2003" s="237" t="s">
        <v>104</v>
      </c>
      <c r="EN2003" s="237" t="s">
        <v>198</v>
      </c>
      <c r="EO2003" s="238">
        <v>43133</v>
      </c>
      <c r="EP2003" s="239">
        <v>16</v>
      </c>
      <c r="EQ2003" s="241">
        <v>0.6875</v>
      </c>
      <c r="FB2003" s="169"/>
    </row>
    <row r="2004" spans="1:158" x14ac:dyDescent="0.2">
      <c r="A2004" s="237" t="s">
        <v>545</v>
      </c>
      <c r="B2004" s="237" t="s">
        <v>403</v>
      </c>
      <c r="C2004" s="237" t="s">
        <v>104</v>
      </c>
      <c r="D2004" s="237" t="s">
        <v>198</v>
      </c>
      <c r="E2004" s="242">
        <v>43148</v>
      </c>
      <c r="F2004" s="239">
        <v>24</v>
      </c>
      <c r="G2004" s="174"/>
      <c r="H2004" s="237" t="s">
        <v>523</v>
      </c>
      <c r="I2004" s="237" t="s">
        <v>403</v>
      </c>
      <c r="J2004" s="237" t="s">
        <v>104</v>
      </c>
      <c r="K2004" s="237" t="s">
        <v>197</v>
      </c>
      <c r="L2004" s="238">
        <v>43137</v>
      </c>
      <c r="M2004" s="239">
        <v>11</v>
      </c>
      <c r="N2004" s="169"/>
      <c r="O2004" s="237" t="s">
        <v>525</v>
      </c>
      <c r="P2004" s="237" t="s">
        <v>400</v>
      </c>
      <c r="Q2004" s="237" t="s">
        <v>104</v>
      </c>
      <c r="R2004" s="237" t="s">
        <v>197</v>
      </c>
      <c r="S2004" s="238">
        <v>43137</v>
      </c>
      <c r="T2004" s="239">
        <v>5</v>
      </c>
      <c r="U2004" s="169"/>
      <c r="V2004" s="237" t="s">
        <v>484</v>
      </c>
      <c r="W2004" s="237" t="s">
        <v>414</v>
      </c>
      <c r="X2004" s="237" t="s">
        <v>104</v>
      </c>
      <c r="Y2004" s="237" t="s">
        <v>192</v>
      </c>
      <c r="Z2004" s="238">
        <v>43118</v>
      </c>
      <c r="AA2004" s="239">
        <v>7</v>
      </c>
      <c r="AC2004" s="237" t="s">
        <v>525</v>
      </c>
      <c r="AD2004" s="237" t="s">
        <v>400</v>
      </c>
      <c r="AE2004" s="237" t="s">
        <v>104</v>
      </c>
      <c r="AF2004" s="237" t="s">
        <v>197</v>
      </c>
      <c r="AG2004" s="238">
        <v>43137</v>
      </c>
      <c r="AH2004" s="239">
        <v>4</v>
      </c>
      <c r="AI2004" s="169"/>
      <c r="AJ2004" s="237" t="s">
        <v>493</v>
      </c>
      <c r="AK2004" s="237" t="s">
        <v>418</v>
      </c>
      <c r="AL2004" s="237" t="s">
        <v>104</v>
      </c>
      <c r="AM2004" s="237" t="s">
        <v>199</v>
      </c>
      <c r="AN2004" s="238">
        <v>43120</v>
      </c>
      <c r="AO2004" s="239">
        <v>1</v>
      </c>
      <c r="AP2004" s="169"/>
      <c r="AQ2004" s="237" t="s">
        <v>490</v>
      </c>
      <c r="AR2004" s="237" t="s">
        <v>403</v>
      </c>
      <c r="AS2004" s="237" t="s">
        <v>104</v>
      </c>
      <c r="AT2004" s="237" t="s">
        <v>199</v>
      </c>
      <c r="AU2004" s="238">
        <v>43120</v>
      </c>
      <c r="AV2004" s="239">
        <v>5</v>
      </c>
      <c r="AX2004" s="237" t="s">
        <v>487</v>
      </c>
      <c r="AY2004" s="237" t="s">
        <v>414</v>
      </c>
      <c r="AZ2004" s="237" t="s">
        <v>104</v>
      </c>
      <c r="BA2004" s="237" t="s">
        <v>199</v>
      </c>
      <c r="BB2004" s="238">
        <v>43120</v>
      </c>
      <c r="BC2004" s="239">
        <v>4</v>
      </c>
      <c r="BE2004" s="237" t="s">
        <v>545</v>
      </c>
      <c r="BF2004" s="237" t="s">
        <v>403</v>
      </c>
      <c r="BG2004" s="237" t="s">
        <v>104</v>
      </c>
      <c r="BH2004" s="237" t="s">
        <v>198</v>
      </c>
      <c r="BI2004" s="238">
        <v>43148</v>
      </c>
      <c r="BJ2004" s="239">
        <v>10</v>
      </c>
      <c r="BL2004" s="237" t="s">
        <v>509</v>
      </c>
      <c r="BM2004" s="237" t="s">
        <v>400</v>
      </c>
      <c r="BN2004" s="237" t="s">
        <v>104</v>
      </c>
      <c r="BO2004" s="237" t="s">
        <v>192</v>
      </c>
      <c r="BP2004" s="238">
        <v>43132</v>
      </c>
      <c r="BQ2004" s="241">
        <v>0.66666666666666663</v>
      </c>
      <c r="BR2004" s="239">
        <v>18</v>
      </c>
      <c r="BT2004" s="237" t="s">
        <v>525</v>
      </c>
      <c r="BU2004" s="237" t="s">
        <v>400</v>
      </c>
      <c r="BV2004" s="237" t="s">
        <v>104</v>
      </c>
      <c r="BW2004" s="237" t="s">
        <v>197</v>
      </c>
      <c r="BX2004" s="238">
        <v>43137</v>
      </c>
      <c r="BY2004" s="239">
        <v>19</v>
      </c>
      <c r="BZ2004" s="241">
        <v>0.47368421052631576</v>
      </c>
      <c r="CB2004" s="237" t="s">
        <v>531</v>
      </c>
      <c r="CC2004" s="237" t="s">
        <v>403</v>
      </c>
      <c r="CD2004" s="237" t="s">
        <v>104</v>
      </c>
      <c r="CE2004" s="237" t="s">
        <v>199</v>
      </c>
      <c r="CF2004" s="238">
        <v>43139</v>
      </c>
      <c r="CG2004" s="239">
        <v>5</v>
      </c>
      <c r="CI2004" s="237" t="s">
        <v>490</v>
      </c>
      <c r="CJ2004" s="237" t="s">
        <v>403</v>
      </c>
      <c r="CK2004" s="237" t="s">
        <v>104</v>
      </c>
      <c r="CL2004" s="237" t="s">
        <v>199</v>
      </c>
      <c r="CM2004" s="238">
        <v>43120</v>
      </c>
      <c r="CN2004" s="241">
        <v>0.72727272727272729</v>
      </c>
      <c r="CO2004" s="239">
        <v>11</v>
      </c>
      <c r="CQ2004" s="237" t="s">
        <v>501</v>
      </c>
      <c r="CR2004" s="237" t="s">
        <v>400</v>
      </c>
      <c r="CS2004" s="237" t="s">
        <v>104</v>
      </c>
      <c r="CT2004" s="237" t="s">
        <v>186</v>
      </c>
      <c r="CU2004" s="238">
        <v>43127</v>
      </c>
      <c r="CV2004" s="239">
        <v>8</v>
      </c>
      <c r="CW2004" s="241">
        <v>0.375</v>
      </c>
      <c r="CX2004" s="170"/>
      <c r="CY2004" s="237" t="s">
        <v>547</v>
      </c>
      <c r="CZ2004" s="237" t="s">
        <v>406</v>
      </c>
      <c r="DA2004" s="237" t="s">
        <v>104</v>
      </c>
      <c r="DB2004" s="237" t="s">
        <v>198</v>
      </c>
      <c r="DC2004" s="238">
        <v>43148</v>
      </c>
      <c r="DD2004" s="239">
        <v>5</v>
      </c>
      <c r="DE2004" s="169"/>
      <c r="DF2004" s="237" t="s">
        <v>486</v>
      </c>
      <c r="DG2004" s="237" t="s">
        <v>406</v>
      </c>
      <c r="DH2004" s="237" t="s">
        <v>104</v>
      </c>
      <c r="DI2004" s="237" t="s">
        <v>192</v>
      </c>
      <c r="DJ2004" s="238">
        <v>43118</v>
      </c>
      <c r="DK2004" s="241">
        <v>0.42857142857142855</v>
      </c>
      <c r="DL2004" s="239">
        <v>7</v>
      </c>
      <c r="DM2004" s="169"/>
      <c r="DN2004" s="237" t="s">
        <v>488</v>
      </c>
      <c r="DO2004" s="237" t="s">
        <v>406</v>
      </c>
      <c r="DP2004" s="237" t="s">
        <v>104</v>
      </c>
      <c r="DQ2004" s="237" t="s">
        <v>199</v>
      </c>
      <c r="DR2004" s="238">
        <v>43120</v>
      </c>
      <c r="DS2004" s="239">
        <v>11</v>
      </c>
      <c r="DT2004" s="241">
        <v>0.36363636363636365</v>
      </c>
      <c r="DV2004" s="237" t="s">
        <v>525</v>
      </c>
      <c r="DW2004" s="237" t="s">
        <v>400</v>
      </c>
      <c r="DX2004" s="237" t="s">
        <v>104</v>
      </c>
      <c r="DY2004" s="237" t="s">
        <v>197</v>
      </c>
      <c r="DZ2004" s="238">
        <v>43137</v>
      </c>
      <c r="EA2004" s="239">
        <v>8</v>
      </c>
      <c r="EC2004" s="237" t="s">
        <v>509</v>
      </c>
      <c r="ED2004" s="237" t="s">
        <v>400</v>
      </c>
      <c r="EE2004" s="237" t="s">
        <v>104</v>
      </c>
      <c r="EF2004" s="237" t="s">
        <v>192</v>
      </c>
      <c r="EG2004" s="238">
        <v>43132</v>
      </c>
      <c r="EH2004" s="241">
        <v>0.73333333333333328</v>
      </c>
      <c r="EI2004" s="239">
        <v>15</v>
      </c>
      <c r="EK2004" s="237" t="s">
        <v>545</v>
      </c>
      <c r="EL2004" s="237" t="s">
        <v>403</v>
      </c>
      <c r="EM2004" s="237" t="s">
        <v>104</v>
      </c>
      <c r="EN2004" s="237" t="s">
        <v>198</v>
      </c>
      <c r="EO2004" s="238">
        <v>43148</v>
      </c>
      <c r="EP2004" s="239">
        <v>15</v>
      </c>
      <c r="EQ2004" s="241">
        <v>0.66666666666666663</v>
      </c>
      <c r="FB2004" s="169"/>
    </row>
    <row r="2005" spans="1:158" x14ac:dyDescent="0.2">
      <c r="A2005" s="237" t="s">
        <v>531</v>
      </c>
      <c r="B2005" s="237" t="s">
        <v>403</v>
      </c>
      <c r="C2005" s="237" t="s">
        <v>104</v>
      </c>
      <c r="D2005" s="237" t="s">
        <v>199</v>
      </c>
      <c r="E2005" s="242">
        <v>43139</v>
      </c>
      <c r="F2005" s="239">
        <v>23</v>
      </c>
      <c r="G2005" s="174"/>
      <c r="H2005" s="237" t="s">
        <v>530</v>
      </c>
      <c r="I2005" s="237" t="s">
        <v>400</v>
      </c>
      <c r="J2005" s="237" t="s">
        <v>104</v>
      </c>
      <c r="K2005" s="237" t="s">
        <v>199</v>
      </c>
      <c r="L2005" s="238">
        <v>43139</v>
      </c>
      <c r="M2005" s="239">
        <v>10</v>
      </c>
      <c r="N2005" s="169"/>
      <c r="O2005" s="237" t="s">
        <v>489</v>
      </c>
      <c r="P2005" s="237" t="s">
        <v>453</v>
      </c>
      <c r="Q2005" s="237" t="s">
        <v>104</v>
      </c>
      <c r="R2005" s="237" t="s">
        <v>199</v>
      </c>
      <c r="S2005" s="238">
        <v>43120</v>
      </c>
      <c r="T2005" s="239">
        <v>5</v>
      </c>
      <c r="U2005" s="169"/>
      <c r="V2005" s="237" t="s">
        <v>518</v>
      </c>
      <c r="W2005" s="237" t="s">
        <v>408</v>
      </c>
      <c r="X2005" s="237" t="s">
        <v>104</v>
      </c>
      <c r="Y2005" s="237" t="s">
        <v>198</v>
      </c>
      <c r="Z2005" s="238">
        <v>43133</v>
      </c>
      <c r="AA2005" s="239">
        <v>7</v>
      </c>
      <c r="AC2005" s="237" t="s">
        <v>518</v>
      </c>
      <c r="AD2005" s="237" t="s">
        <v>408</v>
      </c>
      <c r="AE2005" s="237" t="s">
        <v>104</v>
      </c>
      <c r="AF2005" s="237" t="s">
        <v>198</v>
      </c>
      <c r="AG2005" s="238">
        <v>43133</v>
      </c>
      <c r="AH2005" s="239">
        <v>4</v>
      </c>
      <c r="AI2005" s="169"/>
      <c r="AJ2005" s="237" t="s">
        <v>505</v>
      </c>
      <c r="AK2005" s="237" t="s">
        <v>408</v>
      </c>
      <c r="AL2005" s="237" t="s">
        <v>104</v>
      </c>
      <c r="AM2005" s="237" t="s">
        <v>186</v>
      </c>
      <c r="AN2005" s="238">
        <v>43127</v>
      </c>
      <c r="AO2005" s="239">
        <v>1</v>
      </c>
      <c r="AP2005" s="169"/>
      <c r="AQ2005" s="237" t="s">
        <v>501</v>
      </c>
      <c r="AR2005" s="237" t="s">
        <v>400</v>
      </c>
      <c r="AS2005" s="237" t="s">
        <v>104</v>
      </c>
      <c r="AT2005" s="237" t="s">
        <v>186</v>
      </c>
      <c r="AU2005" s="238">
        <v>43127</v>
      </c>
      <c r="AV2005" s="239">
        <v>4</v>
      </c>
      <c r="AX2005" s="237" t="s">
        <v>533</v>
      </c>
      <c r="AY2005" s="237" t="s">
        <v>409</v>
      </c>
      <c r="AZ2005" s="237" t="s">
        <v>104</v>
      </c>
      <c r="BA2005" s="237" t="s">
        <v>199</v>
      </c>
      <c r="BB2005" s="238">
        <v>43139</v>
      </c>
      <c r="BC2005" s="239">
        <v>4</v>
      </c>
      <c r="BE2005" s="237" t="s">
        <v>525</v>
      </c>
      <c r="BF2005" s="237" t="s">
        <v>400</v>
      </c>
      <c r="BG2005" s="237" t="s">
        <v>104</v>
      </c>
      <c r="BH2005" s="237" t="s">
        <v>197</v>
      </c>
      <c r="BI2005" s="238">
        <v>43137</v>
      </c>
      <c r="BJ2005" s="239">
        <v>9</v>
      </c>
      <c r="BL2005" s="237" t="s">
        <v>524</v>
      </c>
      <c r="BM2005" s="237" t="s">
        <v>414</v>
      </c>
      <c r="BN2005" s="237" t="s">
        <v>104</v>
      </c>
      <c r="BO2005" s="237" t="s">
        <v>197</v>
      </c>
      <c r="BP2005" s="238">
        <v>43137</v>
      </c>
      <c r="BQ2005" s="241">
        <v>0.63636363636363635</v>
      </c>
      <c r="BR2005" s="239">
        <v>11</v>
      </c>
      <c r="BT2005" s="237" t="s">
        <v>509</v>
      </c>
      <c r="BU2005" s="237" t="s">
        <v>400</v>
      </c>
      <c r="BV2005" s="237" t="s">
        <v>104</v>
      </c>
      <c r="BW2005" s="237" t="s">
        <v>192</v>
      </c>
      <c r="BX2005" s="238">
        <v>43132</v>
      </c>
      <c r="BY2005" s="239">
        <v>18</v>
      </c>
      <c r="BZ2005" s="241">
        <v>0.66666666666666663</v>
      </c>
      <c r="CB2005" s="237" t="s">
        <v>530</v>
      </c>
      <c r="CC2005" s="237" t="s">
        <v>400</v>
      </c>
      <c r="CD2005" s="237" t="s">
        <v>104</v>
      </c>
      <c r="CE2005" s="237" t="s">
        <v>199</v>
      </c>
      <c r="CF2005" s="238">
        <v>43139</v>
      </c>
      <c r="CG2005" s="239">
        <v>4</v>
      </c>
      <c r="CI2005" s="237" t="s">
        <v>545</v>
      </c>
      <c r="CJ2005" s="237" t="s">
        <v>403</v>
      </c>
      <c r="CK2005" s="237" t="s">
        <v>104</v>
      </c>
      <c r="CL2005" s="237" t="s">
        <v>198</v>
      </c>
      <c r="CM2005" s="238">
        <v>43148</v>
      </c>
      <c r="CN2005" s="241">
        <v>0.66666666666666663</v>
      </c>
      <c r="CO2005" s="239">
        <v>6</v>
      </c>
      <c r="CQ2005" s="237" t="s">
        <v>546</v>
      </c>
      <c r="CR2005" s="237" t="s">
        <v>400</v>
      </c>
      <c r="CS2005" s="237" t="s">
        <v>104</v>
      </c>
      <c r="CT2005" s="237" t="s">
        <v>198</v>
      </c>
      <c r="CU2005" s="238">
        <v>43148</v>
      </c>
      <c r="CV2005" s="239">
        <v>7</v>
      </c>
      <c r="CW2005" s="241">
        <v>0.42857142857142855</v>
      </c>
      <c r="CX2005" s="170"/>
      <c r="CY2005" s="237" t="s">
        <v>515</v>
      </c>
      <c r="CZ2005" s="237" t="s">
        <v>403</v>
      </c>
      <c r="DA2005" s="237" t="s">
        <v>104</v>
      </c>
      <c r="DB2005" s="237" t="s">
        <v>198</v>
      </c>
      <c r="DC2005" s="238">
        <v>43133</v>
      </c>
      <c r="DD2005" s="239">
        <v>4</v>
      </c>
      <c r="DE2005" s="169"/>
      <c r="DF2005" s="237" t="s">
        <v>526</v>
      </c>
      <c r="DG2005" s="237" t="s">
        <v>406</v>
      </c>
      <c r="DH2005" s="237" t="s">
        <v>104</v>
      </c>
      <c r="DI2005" s="237" t="s">
        <v>197</v>
      </c>
      <c r="DJ2005" s="238">
        <v>43137</v>
      </c>
      <c r="DK2005" s="241">
        <v>0.41666666666666669</v>
      </c>
      <c r="DL2005" s="239">
        <v>12</v>
      </c>
      <c r="DM2005" s="169"/>
      <c r="DN2005" s="237" t="s">
        <v>495</v>
      </c>
      <c r="DO2005" s="237" t="s">
        <v>403</v>
      </c>
      <c r="DP2005" s="237" t="s">
        <v>104</v>
      </c>
      <c r="DQ2005" s="237" t="s">
        <v>197</v>
      </c>
      <c r="DR2005" s="238">
        <v>43125</v>
      </c>
      <c r="DS2005" s="239">
        <v>10</v>
      </c>
      <c r="DT2005" s="241">
        <v>0.7</v>
      </c>
      <c r="DV2005" s="237" t="s">
        <v>510</v>
      </c>
      <c r="DW2005" s="237" t="s">
        <v>403</v>
      </c>
      <c r="DX2005" s="237" t="s">
        <v>104</v>
      </c>
      <c r="DY2005" s="237" t="s">
        <v>192</v>
      </c>
      <c r="DZ2005" s="238">
        <v>43132</v>
      </c>
      <c r="EA2005" s="239">
        <v>8</v>
      </c>
      <c r="EC2005" s="237" t="s">
        <v>523</v>
      </c>
      <c r="ED2005" s="237" t="s">
        <v>403</v>
      </c>
      <c r="EE2005" s="237" t="s">
        <v>104</v>
      </c>
      <c r="EF2005" s="237" t="s">
        <v>197</v>
      </c>
      <c r="EG2005" s="238">
        <v>43137</v>
      </c>
      <c r="EH2005" s="241">
        <v>0.7142857142857143</v>
      </c>
      <c r="EI2005" s="239">
        <v>7</v>
      </c>
      <c r="EK2005" s="237" t="s">
        <v>509</v>
      </c>
      <c r="EL2005" s="237" t="s">
        <v>400</v>
      </c>
      <c r="EM2005" s="237" t="s">
        <v>104</v>
      </c>
      <c r="EN2005" s="237" t="s">
        <v>192</v>
      </c>
      <c r="EO2005" s="238">
        <v>43132</v>
      </c>
      <c r="EP2005" s="239">
        <v>15</v>
      </c>
      <c r="EQ2005" s="241">
        <v>0.73333333333333328</v>
      </c>
      <c r="FB2005" s="169"/>
    </row>
    <row r="2006" spans="1:158" x14ac:dyDescent="0.2">
      <c r="A2006" s="237" t="s">
        <v>501</v>
      </c>
      <c r="B2006" s="237" t="s">
        <v>400</v>
      </c>
      <c r="C2006" s="237" t="s">
        <v>104</v>
      </c>
      <c r="D2006" s="237" t="s">
        <v>186</v>
      </c>
      <c r="E2006" s="242">
        <v>43127</v>
      </c>
      <c r="F2006" s="239">
        <v>23</v>
      </c>
      <c r="G2006" s="174"/>
      <c r="H2006" s="237" t="s">
        <v>490</v>
      </c>
      <c r="I2006" s="237" t="s">
        <v>403</v>
      </c>
      <c r="J2006" s="237" t="s">
        <v>104</v>
      </c>
      <c r="K2006" s="237" t="s">
        <v>199</v>
      </c>
      <c r="L2006" s="238">
        <v>43120</v>
      </c>
      <c r="M2006" s="239">
        <v>10</v>
      </c>
      <c r="N2006" s="169"/>
      <c r="O2006" s="237" t="s">
        <v>537</v>
      </c>
      <c r="P2006" s="237" t="s">
        <v>408</v>
      </c>
      <c r="Q2006" s="237" t="s">
        <v>104</v>
      </c>
      <c r="R2006" s="237" t="s">
        <v>199</v>
      </c>
      <c r="S2006" s="238">
        <v>43139</v>
      </c>
      <c r="T2006" s="239">
        <v>4</v>
      </c>
      <c r="U2006" s="169"/>
      <c r="V2006" s="237" t="s">
        <v>546</v>
      </c>
      <c r="W2006" s="237" t="s">
        <v>400</v>
      </c>
      <c r="X2006" s="237" t="s">
        <v>104</v>
      </c>
      <c r="Y2006" s="237" t="s">
        <v>198</v>
      </c>
      <c r="Z2006" s="238">
        <v>43148</v>
      </c>
      <c r="AA2006" s="239">
        <v>6</v>
      </c>
      <c r="AC2006" s="237" t="s">
        <v>514</v>
      </c>
      <c r="AD2006" s="237" t="s">
        <v>408</v>
      </c>
      <c r="AE2006" s="237" t="s">
        <v>104</v>
      </c>
      <c r="AF2006" s="237" t="s">
        <v>192</v>
      </c>
      <c r="AG2006" s="238">
        <v>43132</v>
      </c>
      <c r="AH2006" s="239">
        <v>4</v>
      </c>
      <c r="AI2006" s="169"/>
      <c r="AJ2006" s="237" t="s">
        <v>531</v>
      </c>
      <c r="AK2006" s="237" t="s">
        <v>403</v>
      </c>
      <c r="AL2006" s="237" t="s">
        <v>104</v>
      </c>
      <c r="AM2006" s="237" t="s">
        <v>199</v>
      </c>
      <c r="AN2006" s="238">
        <v>43139</v>
      </c>
      <c r="AO2006" s="239">
        <v>1</v>
      </c>
      <c r="AP2006" s="169"/>
      <c r="AQ2006" s="237" t="s">
        <v>487</v>
      </c>
      <c r="AR2006" s="237" t="s">
        <v>414</v>
      </c>
      <c r="AS2006" s="237" t="s">
        <v>104</v>
      </c>
      <c r="AT2006" s="237" t="s">
        <v>199</v>
      </c>
      <c r="AU2006" s="238">
        <v>43120</v>
      </c>
      <c r="AV2006" s="239">
        <v>4</v>
      </c>
      <c r="AX2006" s="237" t="s">
        <v>491</v>
      </c>
      <c r="AY2006" s="237" t="s">
        <v>401</v>
      </c>
      <c r="AZ2006" s="237" t="s">
        <v>104</v>
      </c>
      <c r="BA2006" s="237" t="s">
        <v>199</v>
      </c>
      <c r="BB2006" s="238">
        <v>43120</v>
      </c>
      <c r="BC2006" s="239">
        <v>4</v>
      </c>
      <c r="BE2006" s="237" t="s">
        <v>501</v>
      </c>
      <c r="BF2006" s="237" t="s">
        <v>400</v>
      </c>
      <c r="BG2006" s="237" t="s">
        <v>104</v>
      </c>
      <c r="BH2006" s="237" t="s">
        <v>186</v>
      </c>
      <c r="BI2006" s="238">
        <v>43127</v>
      </c>
      <c r="BJ2006" s="239">
        <v>9</v>
      </c>
      <c r="BL2006" s="237" t="s">
        <v>546</v>
      </c>
      <c r="BM2006" s="237" t="s">
        <v>400</v>
      </c>
      <c r="BN2006" s="237" t="s">
        <v>104</v>
      </c>
      <c r="BO2006" s="237" t="s">
        <v>198</v>
      </c>
      <c r="BP2006" s="238">
        <v>43148</v>
      </c>
      <c r="BQ2006" s="241">
        <v>0.63636363636363635</v>
      </c>
      <c r="BR2006" s="239">
        <v>11</v>
      </c>
      <c r="BT2006" s="237" t="s">
        <v>488</v>
      </c>
      <c r="BU2006" s="237" t="s">
        <v>406</v>
      </c>
      <c r="BV2006" s="237" t="s">
        <v>104</v>
      </c>
      <c r="BW2006" s="237" t="s">
        <v>199</v>
      </c>
      <c r="BX2006" s="238">
        <v>43120</v>
      </c>
      <c r="BY2006" s="239">
        <v>17</v>
      </c>
      <c r="BZ2006" s="241">
        <v>0.41176470588235292</v>
      </c>
      <c r="CB2006" s="237" t="s">
        <v>545</v>
      </c>
      <c r="CC2006" s="237" t="s">
        <v>403</v>
      </c>
      <c r="CD2006" s="237" t="s">
        <v>104</v>
      </c>
      <c r="CE2006" s="237" t="s">
        <v>198</v>
      </c>
      <c r="CF2006" s="238">
        <v>43148</v>
      </c>
      <c r="CG2006" s="239">
        <v>4</v>
      </c>
      <c r="CI2006" s="237" t="s">
        <v>516</v>
      </c>
      <c r="CJ2006" s="237" t="s">
        <v>400</v>
      </c>
      <c r="CK2006" s="237" t="s">
        <v>104</v>
      </c>
      <c r="CL2006" s="237" t="s">
        <v>198</v>
      </c>
      <c r="CM2006" s="238">
        <v>43133</v>
      </c>
      <c r="CN2006" s="241">
        <v>0.6</v>
      </c>
      <c r="CO2006" s="239">
        <v>5</v>
      </c>
      <c r="CQ2006" s="237" t="s">
        <v>545</v>
      </c>
      <c r="CR2006" s="237" t="s">
        <v>403</v>
      </c>
      <c r="CS2006" s="237" t="s">
        <v>104</v>
      </c>
      <c r="CT2006" s="237" t="s">
        <v>198</v>
      </c>
      <c r="CU2006" s="238">
        <v>43148</v>
      </c>
      <c r="CV2006" s="239">
        <v>6</v>
      </c>
      <c r="CW2006" s="241">
        <v>0.66666666666666663</v>
      </c>
      <c r="CX2006" s="170"/>
      <c r="CY2006" s="237" t="s">
        <v>488</v>
      </c>
      <c r="CZ2006" s="237" t="s">
        <v>406</v>
      </c>
      <c r="DA2006" s="237" t="s">
        <v>104</v>
      </c>
      <c r="DB2006" s="237" t="s">
        <v>199</v>
      </c>
      <c r="DC2006" s="238">
        <v>43120</v>
      </c>
      <c r="DD2006" s="239">
        <v>4</v>
      </c>
      <c r="DE2006" s="169"/>
      <c r="DF2006" s="237" t="s">
        <v>551</v>
      </c>
      <c r="DG2006" s="237" t="s">
        <v>406</v>
      </c>
      <c r="DH2006" s="237" t="s">
        <v>104</v>
      </c>
      <c r="DI2006" s="237" t="s">
        <v>186</v>
      </c>
      <c r="DJ2006" s="238">
        <v>43147</v>
      </c>
      <c r="DK2006" s="241">
        <v>0.4</v>
      </c>
      <c r="DL2006" s="239">
        <v>5</v>
      </c>
      <c r="DM2006" s="169"/>
      <c r="DN2006" s="237" t="s">
        <v>547</v>
      </c>
      <c r="DO2006" s="237" t="s">
        <v>406</v>
      </c>
      <c r="DP2006" s="237" t="s">
        <v>104</v>
      </c>
      <c r="DQ2006" s="237" t="s">
        <v>198</v>
      </c>
      <c r="DR2006" s="238">
        <v>43148</v>
      </c>
      <c r="DS2006" s="239">
        <v>9</v>
      </c>
      <c r="DT2006" s="241">
        <v>0.55555555555555558</v>
      </c>
      <c r="DV2006" s="237" t="s">
        <v>483</v>
      </c>
      <c r="DW2006" s="237" t="s">
        <v>409</v>
      </c>
      <c r="DX2006" s="237" t="s">
        <v>104</v>
      </c>
      <c r="DY2006" s="237" t="s">
        <v>192</v>
      </c>
      <c r="DZ2006" s="238">
        <v>43118</v>
      </c>
      <c r="EA2006" s="239">
        <v>7</v>
      </c>
      <c r="EC2006" s="237" t="s">
        <v>546</v>
      </c>
      <c r="ED2006" s="237" t="s">
        <v>400</v>
      </c>
      <c r="EE2006" s="237" t="s">
        <v>104</v>
      </c>
      <c r="EF2006" s="237" t="s">
        <v>198</v>
      </c>
      <c r="EG2006" s="238">
        <v>43148</v>
      </c>
      <c r="EH2006" s="241">
        <v>0.7</v>
      </c>
      <c r="EI2006" s="239">
        <v>10</v>
      </c>
      <c r="EK2006" s="237" t="s">
        <v>530</v>
      </c>
      <c r="EL2006" s="237" t="s">
        <v>400</v>
      </c>
      <c r="EM2006" s="237" t="s">
        <v>104</v>
      </c>
      <c r="EN2006" s="237" t="s">
        <v>199</v>
      </c>
      <c r="EO2006" s="238">
        <v>43139</v>
      </c>
      <c r="EP2006" s="239">
        <v>13</v>
      </c>
      <c r="EQ2006" s="241">
        <v>0.15384615384615385</v>
      </c>
      <c r="FB2006" s="169"/>
    </row>
    <row r="2007" spans="1:158" x14ac:dyDescent="0.2">
      <c r="A2007" s="237" t="s">
        <v>525</v>
      </c>
      <c r="B2007" s="237" t="s">
        <v>400</v>
      </c>
      <c r="C2007" s="237" t="s">
        <v>104</v>
      </c>
      <c r="D2007" s="237" t="s">
        <v>197</v>
      </c>
      <c r="E2007" s="242">
        <v>43137</v>
      </c>
      <c r="F2007" s="239">
        <v>21</v>
      </c>
      <c r="G2007" s="174"/>
      <c r="H2007" s="237" t="s">
        <v>483</v>
      </c>
      <c r="I2007" s="237" t="s">
        <v>409</v>
      </c>
      <c r="J2007" s="237" t="s">
        <v>104</v>
      </c>
      <c r="K2007" s="237" t="s">
        <v>192</v>
      </c>
      <c r="L2007" s="238">
        <v>43118</v>
      </c>
      <c r="M2007" s="239">
        <v>10</v>
      </c>
      <c r="N2007" s="169"/>
      <c r="O2007" s="237" t="s">
        <v>501</v>
      </c>
      <c r="P2007" s="237" t="s">
        <v>400</v>
      </c>
      <c r="Q2007" s="237" t="s">
        <v>104</v>
      </c>
      <c r="R2007" s="237" t="s">
        <v>186</v>
      </c>
      <c r="S2007" s="238">
        <v>43127</v>
      </c>
      <c r="T2007" s="239">
        <v>4</v>
      </c>
      <c r="U2007" s="169"/>
      <c r="V2007" s="237" t="s">
        <v>525</v>
      </c>
      <c r="W2007" s="237" t="s">
        <v>400</v>
      </c>
      <c r="X2007" s="237" t="s">
        <v>104</v>
      </c>
      <c r="Y2007" s="237" t="s">
        <v>197</v>
      </c>
      <c r="Z2007" s="238">
        <v>43137</v>
      </c>
      <c r="AA2007" s="239">
        <v>5</v>
      </c>
      <c r="AC2007" s="237" t="s">
        <v>536</v>
      </c>
      <c r="AD2007" s="237" t="s">
        <v>406</v>
      </c>
      <c r="AE2007" s="237" t="s">
        <v>104</v>
      </c>
      <c r="AF2007" s="237" t="s">
        <v>199</v>
      </c>
      <c r="AG2007" s="238">
        <v>43139</v>
      </c>
      <c r="AH2007" s="239">
        <v>4</v>
      </c>
      <c r="AI2007" s="169"/>
      <c r="AJ2007" s="237" t="s">
        <v>537</v>
      </c>
      <c r="AK2007" s="237" t="s">
        <v>408</v>
      </c>
      <c r="AL2007" s="237" t="s">
        <v>104</v>
      </c>
      <c r="AM2007" s="237" t="s">
        <v>199</v>
      </c>
      <c r="AN2007" s="238">
        <v>43139</v>
      </c>
      <c r="AO2007" s="239">
        <v>1</v>
      </c>
      <c r="AP2007" s="169"/>
      <c r="AQ2007" s="237" t="s">
        <v>512</v>
      </c>
      <c r="AR2007" s="237" t="s">
        <v>401</v>
      </c>
      <c r="AS2007" s="237" t="s">
        <v>104</v>
      </c>
      <c r="AT2007" s="237" t="s">
        <v>192</v>
      </c>
      <c r="AU2007" s="238">
        <v>43132</v>
      </c>
      <c r="AV2007" s="239">
        <v>4</v>
      </c>
      <c r="AX2007" s="237" t="s">
        <v>547</v>
      </c>
      <c r="AY2007" s="237" t="s">
        <v>406</v>
      </c>
      <c r="AZ2007" s="237" t="s">
        <v>104</v>
      </c>
      <c r="BA2007" s="237" t="s">
        <v>198</v>
      </c>
      <c r="BB2007" s="238">
        <v>43148</v>
      </c>
      <c r="BC2007" s="239">
        <v>4</v>
      </c>
      <c r="BE2007" s="237" t="s">
        <v>517</v>
      </c>
      <c r="BF2007" s="237" t="s">
        <v>414</v>
      </c>
      <c r="BG2007" s="237" t="s">
        <v>104</v>
      </c>
      <c r="BH2007" s="237" t="s">
        <v>198</v>
      </c>
      <c r="BI2007" s="238">
        <v>43133</v>
      </c>
      <c r="BJ2007" s="239">
        <v>8</v>
      </c>
      <c r="BL2007" s="237" t="s">
        <v>503</v>
      </c>
      <c r="BM2007" s="237" t="s">
        <v>403</v>
      </c>
      <c r="BN2007" s="237" t="s">
        <v>104</v>
      </c>
      <c r="BO2007" s="237" t="s">
        <v>186</v>
      </c>
      <c r="BP2007" s="238">
        <v>43127</v>
      </c>
      <c r="BQ2007" s="241">
        <v>0.63636363636363635</v>
      </c>
      <c r="BR2007" s="239">
        <v>11</v>
      </c>
      <c r="BT2007" s="237" t="s">
        <v>482</v>
      </c>
      <c r="BU2007" s="237" t="s">
        <v>403</v>
      </c>
      <c r="BV2007" s="237" t="s">
        <v>104</v>
      </c>
      <c r="BW2007" s="237" t="s">
        <v>192</v>
      </c>
      <c r="BX2007" s="238">
        <v>43118</v>
      </c>
      <c r="BY2007" s="239">
        <v>16</v>
      </c>
      <c r="BZ2007" s="241">
        <v>0.4375</v>
      </c>
      <c r="CB2007" s="237" t="s">
        <v>487</v>
      </c>
      <c r="CC2007" s="237" t="s">
        <v>414</v>
      </c>
      <c r="CD2007" s="237" t="s">
        <v>104</v>
      </c>
      <c r="CE2007" s="237" t="s">
        <v>199</v>
      </c>
      <c r="CF2007" s="238">
        <v>43120</v>
      </c>
      <c r="CG2007" s="239">
        <v>4</v>
      </c>
      <c r="CI2007" s="237" t="s">
        <v>532</v>
      </c>
      <c r="CJ2007" s="237" t="s">
        <v>414</v>
      </c>
      <c r="CK2007" s="237" t="s">
        <v>104</v>
      </c>
      <c r="CL2007" s="237" t="s">
        <v>199</v>
      </c>
      <c r="CM2007" s="238">
        <v>43139</v>
      </c>
      <c r="CN2007" s="241">
        <v>0.5</v>
      </c>
      <c r="CO2007" s="239">
        <v>6</v>
      </c>
      <c r="CQ2007" s="237" t="s">
        <v>496</v>
      </c>
      <c r="CR2007" s="237" t="s">
        <v>400</v>
      </c>
      <c r="CS2007" s="237" t="s">
        <v>104</v>
      </c>
      <c r="CT2007" s="237" t="s">
        <v>197</v>
      </c>
      <c r="CU2007" s="238">
        <v>43125</v>
      </c>
      <c r="CV2007" s="239">
        <v>6</v>
      </c>
      <c r="CW2007" s="241">
        <v>1</v>
      </c>
      <c r="CX2007" s="170"/>
      <c r="CY2007" s="237" t="s">
        <v>519</v>
      </c>
      <c r="CZ2007" s="237" t="s">
        <v>401</v>
      </c>
      <c r="DA2007" s="237" t="s">
        <v>104</v>
      </c>
      <c r="DB2007" s="237" t="s">
        <v>198</v>
      </c>
      <c r="DC2007" s="238">
        <v>43133</v>
      </c>
      <c r="DD2007" s="239">
        <v>3</v>
      </c>
      <c r="DE2007" s="169"/>
      <c r="DF2007" s="237" t="s">
        <v>504</v>
      </c>
      <c r="DG2007" s="237" t="s">
        <v>406</v>
      </c>
      <c r="DH2007" s="237" t="s">
        <v>104</v>
      </c>
      <c r="DI2007" s="237" t="s">
        <v>186</v>
      </c>
      <c r="DJ2007" s="238">
        <v>43127</v>
      </c>
      <c r="DK2007" s="241">
        <v>0.375</v>
      </c>
      <c r="DL2007" s="239">
        <v>8</v>
      </c>
      <c r="DM2007" s="169"/>
      <c r="DN2007" s="237" t="s">
        <v>503</v>
      </c>
      <c r="DO2007" s="237" t="s">
        <v>403</v>
      </c>
      <c r="DP2007" s="237" t="s">
        <v>104</v>
      </c>
      <c r="DQ2007" s="237" t="s">
        <v>186</v>
      </c>
      <c r="DR2007" s="238">
        <v>43127</v>
      </c>
      <c r="DS2007" s="239">
        <v>8</v>
      </c>
      <c r="DT2007" s="241">
        <v>0.75</v>
      </c>
      <c r="DV2007" s="237" t="s">
        <v>524</v>
      </c>
      <c r="DW2007" s="237" t="s">
        <v>414</v>
      </c>
      <c r="DX2007" s="237" t="s">
        <v>104</v>
      </c>
      <c r="DY2007" s="237" t="s">
        <v>197</v>
      </c>
      <c r="DZ2007" s="238">
        <v>43137</v>
      </c>
      <c r="EA2007" s="239">
        <v>7</v>
      </c>
      <c r="EC2007" s="237" t="s">
        <v>524</v>
      </c>
      <c r="ED2007" s="237" t="s">
        <v>414</v>
      </c>
      <c r="EE2007" s="237" t="s">
        <v>104</v>
      </c>
      <c r="EF2007" s="237" t="s">
        <v>197</v>
      </c>
      <c r="EG2007" s="238">
        <v>43137</v>
      </c>
      <c r="EH2007" s="241">
        <v>0.7</v>
      </c>
      <c r="EI2007" s="239">
        <v>10</v>
      </c>
      <c r="EK2007" s="237" t="s">
        <v>531</v>
      </c>
      <c r="EL2007" s="237" t="s">
        <v>403</v>
      </c>
      <c r="EM2007" s="237" t="s">
        <v>104</v>
      </c>
      <c r="EN2007" s="237" t="s">
        <v>199</v>
      </c>
      <c r="EO2007" s="238">
        <v>43139</v>
      </c>
      <c r="EP2007" s="239">
        <v>12</v>
      </c>
      <c r="EQ2007" s="241">
        <v>0.5</v>
      </c>
      <c r="FB2007" s="169"/>
    </row>
    <row r="2008" spans="1:158" x14ac:dyDescent="0.2">
      <c r="A2008" s="237" t="s">
        <v>503</v>
      </c>
      <c r="B2008" s="237" t="s">
        <v>403</v>
      </c>
      <c r="C2008" s="237" t="s">
        <v>104</v>
      </c>
      <c r="D2008" s="237" t="s">
        <v>186</v>
      </c>
      <c r="E2008" s="242">
        <v>43127</v>
      </c>
      <c r="F2008" s="239">
        <v>21</v>
      </c>
      <c r="G2008" s="174"/>
      <c r="H2008" s="237" t="s">
        <v>510</v>
      </c>
      <c r="I2008" s="237" t="s">
        <v>403</v>
      </c>
      <c r="J2008" s="237" t="s">
        <v>104</v>
      </c>
      <c r="K2008" s="237" t="s">
        <v>192</v>
      </c>
      <c r="L2008" s="238">
        <v>43132</v>
      </c>
      <c r="M2008" s="239">
        <v>9</v>
      </c>
      <c r="N2008" s="169"/>
      <c r="O2008" s="237" t="s">
        <v>510</v>
      </c>
      <c r="P2008" s="237" t="s">
        <v>403</v>
      </c>
      <c r="Q2008" s="237" t="s">
        <v>104</v>
      </c>
      <c r="R2008" s="237" t="s">
        <v>192</v>
      </c>
      <c r="S2008" s="238">
        <v>43132</v>
      </c>
      <c r="T2008" s="239">
        <v>4</v>
      </c>
      <c r="U2008" s="169"/>
      <c r="V2008" s="237" t="s">
        <v>519</v>
      </c>
      <c r="W2008" s="237" t="s">
        <v>401</v>
      </c>
      <c r="X2008" s="237" t="s">
        <v>104</v>
      </c>
      <c r="Y2008" s="237" t="s">
        <v>198</v>
      </c>
      <c r="Z2008" s="238">
        <v>43133</v>
      </c>
      <c r="AA2008" s="239">
        <v>5</v>
      </c>
      <c r="AC2008" s="237" t="s">
        <v>537</v>
      </c>
      <c r="AD2008" s="237" t="s">
        <v>408</v>
      </c>
      <c r="AE2008" s="237" t="s">
        <v>104</v>
      </c>
      <c r="AF2008" s="237" t="s">
        <v>199</v>
      </c>
      <c r="AG2008" s="238">
        <v>43139</v>
      </c>
      <c r="AH2008" s="239">
        <v>3</v>
      </c>
      <c r="AI2008" s="169"/>
      <c r="AJ2008" s="237" t="s">
        <v>533</v>
      </c>
      <c r="AK2008" s="237" t="s">
        <v>409</v>
      </c>
      <c r="AL2008" s="237" t="s">
        <v>104</v>
      </c>
      <c r="AM2008" s="237" t="s">
        <v>199</v>
      </c>
      <c r="AN2008" s="238">
        <v>43139</v>
      </c>
      <c r="AO2008" s="239">
        <v>1</v>
      </c>
      <c r="AP2008" s="169"/>
      <c r="AQ2008" s="237" t="s">
        <v>537</v>
      </c>
      <c r="AR2008" s="237" t="s">
        <v>408</v>
      </c>
      <c r="AS2008" s="237" t="s">
        <v>104</v>
      </c>
      <c r="AT2008" s="237" t="s">
        <v>199</v>
      </c>
      <c r="AU2008" s="238">
        <v>43139</v>
      </c>
      <c r="AV2008" s="239">
        <v>4</v>
      </c>
      <c r="AX2008" s="237" t="s">
        <v>499</v>
      </c>
      <c r="AY2008" s="237" t="s">
        <v>418</v>
      </c>
      <c r="AZ2008" s="237" t="s">
        <v>104</v>
      </c>
      <c r="BA2008" s="237" t="s">
        <v>197</v>
      </c>
      <c r="BB2008" s="238">
        <v>43125</v>
      </c>
      <c r="BC2008" s="239">
        <v>4</v>
      </c>
      <c r="BE2008" s="237" t="s">
        <v>531</v>
      </c>
      <c r="BF2008" s="237" t="s">
        <v>403</v>
      </c>
      <c r="BG2008" s="237" t="s">
        <v>104</v>
      </c>
      <c r="BH2008" s="237" t="s">
        <v>199</v>
      </c>
      <c r="BI2008" s="238">
        <v>43139</v>
      </c>
      <c r="BJ2008" s="239">
        <v>8</v>
      </c>
      <c r="BL2008" s="237" t="s">
        <v>495</v>
      </c>
      <c r="BM2008" s="237" t="s">
        <v>403</v>
      </c>
      <c r="BN2008" s="237" t="s">
        <v>104</v>
      </c>
      <c r="BO2008" s="237" t="s">
        <v>197</v>
      </c>
      <c r="BP2008" s="238">
        <v>43125</v>
      </c>
      <c r="BQ2008" s="241">
        <v>0.625</v>
      </c>
      <c r="BR2008" s="239">
        <v>16</v>
      </c>
      <c r="BT2008" s="237" t="s">
        <v>516</v>
      </c>
      <c r="BU2008" s="237" t="s">
        <v>400</v>
      </c>
      <c r="BV2008" s="237" t="s">
        <v>104</v>
      </c>
      <c r="BW2008" s="237" t="s">
        <v>198</v>
      </c>
      <c r="BX2008" s="238">
        <v>43133</v>
      </c>
      <c r="BY2008" s="239">
        <v>16</v>
      </c>
      <c r="BZ2008" s="241">
        <v>0.6875</v>
      </c>
      <c r="CB2008" s="237" t="s">
        <v>536</v>
      </c>
      <c r="CC2008" s="237" t="s">
        <v>406</v>
      </c>
      <c r="CD2008" s="237" t="s">
        <v>104</v>
      </c>
      <c r="CE2008" s="237" t="s">
        <v>199</v>
      </c>
      <c r="CF2008" s="238">
        <v>43139</v>
      </c>
      <c r="CG2008" s="239">
        <v>4</v>
      </c>
      <c r="CI2008" s="237" t="s">
        <v>537</v>
      </c>
      <c r="CJ2008" s="237" t="s">
        <v>408</v>
      </c>
      <c r="CK2008" s="237" t="s">
        <v>104</v>
      </c>
      <c r="CL2008" s="237" t="s">
        <v>199</v>
      </c>
      <c r="CM2008" s="238">
        <v>43139</v>
      </c>
      <c r="CN2008" s="241">
        <v>0.44444444444444442</v>
      </c>
      <c r="CO2008" s="239">
        <v>9</v>
      </c>
      <c r="CQ2008" s="237" t="s">
        <v>518</v>
      </c>
      <c r="CR2008" s="237" t="s">
        <v>408</v>
      </c>
      <c r="CS2008" s="237" t="s">
        <v>104</v>
      </c>
      <c r="CT2008" s="237" t="s">
        <v>198</v>
      </c>
      <c r="CU2008" s="238">
        <v>43133</v>
      </c>
      <c r="CV2008" s="239">
        <v>6</v>
      </c>
      <c r="CW2008" s="241">
        <v>0.16666666666666666</v>
      </c>
      <c r="CX2008" s="170"/>
      <c r="CY2008" s="237" t="s">
        <v>486</v>
      </c>
      <c r="CZ2008" s="237" t="s">
        <v>406</v>
      </c>
      <c r="DA2008" s="237" t="s">
        <v>104</v>
      </c>
      <c r="DB2008" s="237" t="s">
        <v>192</v>
      </c>
      <c r="DC2008" s="238">
        <v>43118</v>
      </c>
      <c r="DD2008" s="239">
        <v>3</v>
      </c>
      <c r="DE2008" s="169"/>
      <c r="DF2008" s="237" t="s">
        <v>515</v>
      </c>
      <c r="DG2008" s="237" t="s">
        <v>403</v>
      </c>
      <c r="DH2008" s="237" t="s">
        <v>104</v>
      </c>
      <c r="DI2008" s="237" t="s">
        <v>198</v>
      </c>
      <c r="DJ2008" s="238">
        <v>43133</v>
      </c>
      <c r="DK2008" s="241">
        <v>0.36363636363636365</v>
      </c>
      <c r="DL2008" s="239">
        <v>11</v>
      </c>
      <c r="DM2008" s="169"/>
      <c r="DN2008" s="237" t="s">
        <v>491</v>
      </c>
      <c r="DO2008" s="237" t="s">
        <v>401</v>
      </c>
      <c r="DP2008" s="237" t="s">
        <v>104</v>
      </c>
      <c r="DQ2008" s="237" t="s">
        <v>199</v>
      </c>
      <c r="DR2008" s="238">
        <v>43120</v>
      </c>
      <c r="DS2008" s="239">
        <v>8</v>
      </c>
      <c r="DT2008" s="241">
        <v>0.25</v>
      </c>
      <c r="DV2008" s="237" t="s">
        <v>546</v>
      </c>
      <c r="DW2008" s="237" t="s">
        <v>400</v>
      </c>
      <c r="DX2008" s="237" t="s">
        <v>104</v>
      </c>
      <c r="DY2008" s="237" t="s">
        <v>198</v>
      </c>
      <c r="DZ2008" s="238">
        <v>43148</v>
      </c>
      <c r="EA2008" s="239">
        <v>7</v>
      </c>
      <c r="EC2008" s="237" t="s">
        <v>483</v>
      </c>
      <c r="ED2008" s="237" t="s">
        <v>409</v>
      </c>
      <c r="EE2008" s="237" t="s">
        <v>104</v>
      </c>
      <c r="EF2008" s="237" t="s">
        <v>192</v>
      </c>
      <c r="EG2008" s="238">
        <v>43118</v>
      </c>
      <c r="EH2008" s="241">
        <v>0.7</v>
      </c>
      <c r="EI2008" s="239">
        <v>10</v>
      </c>
      <c r="EK2008" s="237" t="s">
        <v>482</v>
      </c>
      <c r="EL2008" s="237" t="s">
        <v>403</v>
      </c>
      <c r="EM2008" s="237" t="s">
        <v>104</v>
      </c>
      <c r="EN2008" s="237" t="s">
        <v>192</v>
      </c>
      <c r="EO2008" s="238">
        <v>43118</v>
      </c>
      <c r="EP2008" s="239">
        <v>11</v>
      </c>
      <c r="EQ2008" s="241">
        <v>0.54545454545454541</v>
      </c>
      <c r="FB2008" s="169"/>
    </row>
    <row r="2009" spans="1:158" x14ac:dyDescent="0.2">
      <c r="A2009" s="237" t="s">
        <v>515</v>
      </c>
      <c r="B2009" s="237" t="s">
        <v>403</v>
      </c>
      <c r="C2009" s="237" t="s">
        <v>104</v>
      </c>
      <c r="D2009" s="237" t="s">
        <v>198</v>
      </c>
      <c r="E2009" s="242">
        <v>43133</v>
      </c>
      <c r="F2009" s="239">
        <v>21</v>
      </c>
      <c r="G2009" s="174"/>
      <c r="H2009" s="237" t="s">
        <v>525</v>
      </c>
      <c r="I2009" s="237" t="s">
        <v>400</v>
      </c>
      <c r="J2009" s="237" t="s">
        <v>104</v>
      </c>
      <c r="K2009" s="237" t="s">
        <v>197</v>
      </c>
      <c r="L2009" s="238">
        <v>43137</v>
      </c>
      <c r="M2009" s="239">
        <v>9</v>
      </c>
      <c r="N2009" s="169"/>
      <c r="O2009" s="237" t="s">
        <v>502</v>
      </c>
      <c r="P2009" s="237" t="s">
        <v>453</v>
      </c>
      <c r="Q2009" s="237" t="s">
        <v>104</v>
      </c>
      <c r="R2009" s="237" t="s">
        <v>186</v>
      </c>
      <c r="S2009" s="238">
        <v>43127</v>
      </c>
      <c r="T2009" s="239">
        <v>4</v>
      </c>
      <c r="U2009" s="169"/>
      <c r="V2009" s="237" t="s">
        <v>485</v>
      </c>
      <c r="W2009" s="237" t="s">
        <v>408</v>
      </c>
      <c r="X2009" s="237" t="s">
        <v>104</v>
      </c>
      <c r="Y2009" s="237" t="s">
        <v>192</v>
      </c>
      <c r="Z2009" s="238">
        <v>43118</v>
      </c>
      <c r="AA2009" s="239">
        <v>5</v>
      </c>
      <c r="AC2009" s="237" t="s">
        <v>483</v>
      </c>
      <c r="AD2009" s="237" t="s">
        <v>409</v>
      </c>
      <c r="AE2009" s="237" t="s">
        <v>104</v>
      </c>
      <c r="AF2009" s="237" t="s">
        <v>192</v>
      </c>
      <c r="AG2009" s="238">
        <v>43118</v>
      </c>
      <c r="AH2009" s="239">
        <v>3</v>
      </c>
      <c r="AI2009" s="169"/>
      <c r="AJ2009" s="237" t="s">
        <v>544</v>
      </c>
      <c r="AK2009" s="237" t="s">
        <v>400</v>
      </c>
      <c r="AL2009" s="237" t="s">
        <v>104</v>
      </c>
      <c r="AM2009" s="237" t="s">
        <v>186</v>
      </c>
      <c r="AN2009" s="238">
        <v>43147</v>
      </c>
      <c r="AO2009" s="239">
        <v>1</v>
      </c>
      <c r="AP2009" s="169"/>
      <c r="AQ2009" s="237" t="s">
        <v>496</v>
      </c>
      <c r="AR2009" s="237" t="s">
        <v>400</v>
      </c>
      <c r="AS2009" s="237" t="s">
        <v>104</v>
      </c>
      <c r="AT2009" s="237" t="s">
        <v>197</v>
      </c>
      <c r="AU2009" s="238">
        <v>43125</v>
      </c>
      <c r="AV2009" s="239">
        <v>4</v>
      </c>
      <c r="AX2009" s="237" t="s">
        <v>490</v>
      </c>
      <c r="AY2009" s="237" t="s">
        <v>403</v>
      </c>
      <c r="AZ2009" s="237" t="s">
        <v>104</v>
      </c>
      <c r="BA2009" s="237" t="s">
        <v>199</v>
      </c>
      <c r="BB2009" s="238">
        <v>43120</v>
      </c>
      <c r="BC2009" s="239">
        <v>4</v>
      </c>
      <c r="BE2009" s="237" t="s">
        <v>510</v>
      </c>
      <c r="BF2009" s="237" t="s">
        <v>403</v>
      </c>
      <c r="BG2009" s="237" t="s">
        <v>104</v>
      </c>
      <c r="BH2009" s="237" t="s">
        <v>192</v>
      </c>
      <c r="BI2009" s="238">
        <v>43132</v>
      </c>
      <c r="BJ2009" s="239">
        <v>8</v>
      </c>
      <c r="BL2009" s="237" t="s">
        <v>519</v>
      </c>
      <c r="BM2009" s="237" t="s">
        <v>401</v>
      </c>
      <c r="BN2009" s="237" t="s">
        <v>104</v>
      </c>
      <c r="BO2009" s="237" t="s">
        <v>198</v>
      </c>
      <c r="BP2009" s="238">
        <v>43133</v>
      </c>
      <c r="BQ2009" s="241">
        <v>0.6</v>
      </c>
      <c r="BR2009" s="239">
        <v>5</v>
      </c>
      <c r="BT2009" s="237" t="s">
        <v>495</v>
      </c>
      <c r="BU2009" s="237" t="s">
        <v>403</v>
      </c>
      <c r="BV2009" s="237" t="s">
        <v>104</v>
      </c>
      <c r="BW2009" s="237" t="s">
        <v>197</v>
      </c>
      <c r="BX2009" s="238">
        <v>43125</v>
      </c>
      <c r="BY2009" s="239">
        <v>16</v>
      </c>
      <c r="BZ2009" s="241">
        <v>0.625</v>
      </c>
      <c r="CB2009" s="237" t="s">
        <v>484</v>
      </c>
      <c r="CC2009" s="237" t="s">
        <v>414</v>
      </c>
      <c r="CD2009" s="237" t="s">
        <v>104</v>
      </c>
      <c r="CE2009" s="237" t="s">
        <v>192</v>
      </c>
      <c r="CF2009" s="238">
        <v>43118</v>
      </c>
      <c r="CG2009" s="239">
        <v>4</v>
      </c>
      <c r="CI2009" s="237" t="s">
        <v>546</v>
      </c>
      <c r="CJ2009" s="237" t="s">
        <v>400</v>
      </c>
      <c r="CK2009" s="237" t="s">
        <v>104</v>
      </c>
      <c r="CL2009" s="237" t="s">
        <v>198</v>
      </c>
      <c r="CM2009" s="238">
        <v>43148</v>
      </c>
      <c r="CN2009" s="241">
        <v>0.42857142857142855</v>
      </c>
      <c r="CO2009" s="239">
        <v>7</v>
      </c>
      <c r="CQ2009" s="237" t="s">
        <v>532</v>
      </c>
      <c r="CR2009" s="237" t="s">
        <v>414</v>
      </c>
      <c r="CS2009" s="237" t="s">
        <v>104</v>
      </c>
      <c r="CT2009" s="237" t="s">
        <v>199</v>
      </c>
      <c r="CU2009" s="238">
        <v>43139</v>
      </c>
      <c r="CV2009" s="239">
        <v>6</v>
      </c>
      <c r="CW2009" s="241">
        <v>0.5</v>
      </c>
      <c r="CX2009" s="170"/>
      <c r="CY2009" s="237" t="s">
        <v>504</v>
      </c>
      <c r="CZ2009" s="237" t="s">
        <v>406</v>
      </c>
      <c r="DA2009" s="237" t="s">
        <v>104</v>
      </c>
      <c r="DB2009" s="237" t="s">
        <v>186</v>
      </c>
      <c r="DC2009" s="238">
        <v>43127</v>
      </c>
      <c r="DD2009" s="239">
        <v>3</v>
      </c>
      <c r="DE2009" s="169"/>
      <c r="DF2009" s="237" t="s">
        <v>488</v>
      </c>
      <c r="DG2009" s="237" t="s">
        <v>406</v>
      </c>
      <c r="DH2009" s="237" t="s">
        <v>104</v>
      </c>
      <c r="DI2009" s="237" t="s">
        <v>199</v>
      </c>
      <c r="DJ2009" s="238">
        <v>43120</v>
      </c>
      <c r="DK2009" s="241">
        <v>0.36363636363636365</v>
      </c>
      <c r="DL2009" s="239">
        <v>11</v>
      </c>
      <c r="DM2009" s="169"/>
      <c r="DN2009" s="237" t="s">
        <v>504</v>
      </c>
      <c r="DO2009" s="237" t="s">
        <v>406</v>
      </c>
      <c r="DP2009" s="237" t="s">
        <v>104</v>
      </c>
      <c r="DQ2009" s="237" t="s">
        <v>186</v>
      </c>
      <c r="DR2009" s="238">
        <v>43127</v>
      </c>
      <c r="DS2009" s="239">
        <v>8</v>
      </c>
      <c r="DT2009" s="241">
        <v>0.375</v>
      </c>
      <c r="DV2009" s="237" t="s">
        <v>501</v>
      </c>
      <c r="DW2009" s="237" t="s">
        <v>400</v>
      </c>
      <c r="DX2009" s="237" t="s">
        <v>104</v>
      </c>
      <c r="DY2009" s="237" t="s">
        <v>186</v>
      </c>
      <c r="DZ2009" s="238">
        <v>43127</v>
      </c>
      <c r="EA2009" s="239">
        <v>7</v>
      </c>
      <c r="EC2009" s="237" t="s">
        <v>516</v>
      </c>
      <c r="ED2009" s="237" t="s">
        <v>400</v>
      </c>
      <c r="EE2009" s="237" t="s">
        <v>104</v>
      </c>
      <c r="EF2009" s="237" t="s">
        <v>198</v>
      </c>
      <c r="EG2009" s="238">
        <v>43133</v>
      </c>
      <c r="EH2009" s="241">
        <v>0.6875</v>
      </c>
      <c r="EI2009" s="239">
        <v>16</v>
      </c>
      <c r="EK2009" s="237" t="s">
        <v>510</v>
      </c>
      <c r="EL2009" s="237" t="s">
        <v>403</v>
      </c>
      <c r="EM2009" s="237" t="s">
        <v>104</v>
      </c>
      <c r="EN2009" s="237" t="s">
        <v>192</v>
      </c>
      <c r="EO2009" s="238">
        <v>43132</v>
      </c>
      <c r="EP2009" s="239">
        <v>10</v>
      </c>
      <c r="EQ2009" s="241">
        <v>0.8</v>
      </c>
      <c r="FB2009" s="169"/>
    </row>
    <row r="2010" spans="1:158" x14ac:dyDescent="0.2">
      <c r="A2010" s="237" t="s">
        <v>547</v>
      </c>
      <c r="B2010" s="237" t="s">
        <v>406</v>
      </c>
      <c r="C2010" s="237" t="s">
        <v>104</v>
      </c>
      <c r="D2010" s="237" t="s">
        <v>198</v>
      </c>
      <c r="E2010" s="242">
        <v>43148</v>
      </c>
      <c r="F2010" s="239">
        <v>19</v>
      </c>
      <c r="G2010" s="174"/>
      <c r="H2010" s="237" t="s">
        <v>549</v>
      </c>
      <c r="I2010" s="237" t="s">
        <v>403</v>
      </c>
      <c r="J2010" s="237" t="s">
        <v>104</v>
      </c>
      <c r="K2010" s="237" t="s">
        <v>186</v>
      </c>
      <c r="L2010" s="238">
        <v>43147</v>
      </c>
      <c r="M2010" s="239">
        <v>8</v>
      </c>
      <c r="N2010" s="169"/>
      <c r="O2010" s="237" t="s">
        <v>509</v>
      </c>
      <c r="P2010" s="237" t="s">
        <v>400</v>
      </c>
      <c r="Q2010" s="237" t="s">
        <v>104</v>
      </c>
      <c r="R2010" s="237" t="s">
        <v>192</v>
      </c>
      <c r="S2010" s="238">
        <v>43132</v>
      </c>
      <c r="T2010" s="239">
        <v>4</v>
      </c>
      <c r="U2010" s="169"/>
      <c r="V2010" s="237" t="s">
        <v>496</v>
      </c>
      <c r="W2010" s="237" t="s">
        <v>400</v>
      </c>
      <c r="X2010" s="237" t="s">
        <v>104</v>
      </c>
      <c r="Y2010" s="237" t="s">
        <v>197</v>
      </c>
      <c r="Z2010" s="238">
        <v>43125</v>
      </c>
      <c r="AA2010" s="239">
        <v>5</v>
      </c>
      <c r="AC2010" s="237" t="s">
        <v>485</v>
      </c>
      <c r="AD2010" s="237" t="s">
        <v>408</v>
      </c>
      <c r="AE2010" s="237" t="s">
        <v>104</v>
      </c>
      <c r="AF2010" s="237" t="s">
        <v>192</v>
      </c>
      <c r="AG2010" s="238">
        <v>43118</v>
      </c>
      <c r="AH2010" s="239">
        <v>3</v>
      </c>
      <c r="AI2010" s="169"/>
      <c r="AJ2010" s="237" t="s">
        <v>511</v>
      </c>
      <c r="AK2010" s="237" t="s">
        <v>406</v>
      </c>
      <c r="AL2010" s="237" t="s">
        <v>104</v>
      </c>
      <c r="AM2010" s="237" t="s">
        <v>192</v>
      </c>
      <c r="AN2010" s="238">
        <v>43132</v>
      </c>
      <c r="AO2010" s="239">
        <v>1</v>
      </c>
      <c r="AP2010" s="169"/>
      <c r="AQ2010" s="237" t="s">
        <v>492</v>
      </c>
      <c r="AR2010" s="237" t="s">
        <v>408</v>
      </c>
      <c r="AS2010" s="237" t="s">
        <v>104</v>
      </c>
      <c r="AT2010" s="237" t="s">
        <v>199</v>
      </c>
      <c r="AU2010" s="238">
        <v>43120</v>
      </c>
      <c r="AV2010" s="239">
        <v>4</v>
      </c>
      <c r="AX2010" s="237" t="s">
        <v>523</v>
      </c>
      <c r="AY2010" s="237" t="s">
        <v>403</v>
      </c>
      <c r="AZ2010" s="237" t="s">
        <v>104</v>
      </c>
      <c r="BA2010" s="237" t="s">
        <v>197</v>
      </c>
      <c r="BB2010" s="238">
        <v>43137</v>
      </c>
      <c r="BC2010" s="239">
        <v>4</v>
      </c>
      <c r="BE2010" s="237" t="s">
        <v>483</v>
      </c>
      <c r="BF2010" s="237" t="s">
        <v>409</v>
      </c>
      <c r="BG2010" s="237" t="s">
        <v>104</v>
      </c>
      <c r="BH2010" s="237" t="s">
        <v>192</v>
      </c>
      <c r="BI2010" s="238">
        <v>43118</v>
      </c>
      <c r="BJ2010" s="239">
        <v>8</v>
      </c>
      <c r="BL2010" s="237" t="s">
        <v>498</v>
      </c>
      <c r="BM2010" s="237" t="s">
        <v>414</v>
      </c>
      <c r="BN2010" s="237" t="s">
        <v>104</v>
      </c>
      <c r="BO2010" s="237" t="s">
        <v>197</v>
      </c>
      <c r="BP2010" s="238">
        <v>43125</v>
      </c>
      <c r="BQ2010" s="241">
        <v>0.6</v>
      </c>
      <c r="BR2010" s="239">
        <v>5</v>
      </c>
      <c r="BT2010" s="237" t="s">
        <v>515</v>
      </c>
      <c r="BU2010" s="237" t="s">
        <v>403</v>
      </c>
      <c r="BV2010" s="237" t="s">
        <v>104</v>
      </c>
      <c r="BW2010" s="237" t="s">
        <v>198</v>
      </c>
      <c r="BX2010" s="238">
        <v>43133</v>
      </c>
      <c r="BY2010" s="239">
        <v>15</v>
      </c>
      <c r="BZ2010" s="241">
        <v>0.53333333333333333</v>
      </c>
      <c r="CB2010" s="237" t="s">
        <v>537</v>
      </c>
      <c r="CC2010" s="237" t="s">
        <v>408</v>
      </c>
      <c r="CD2010" s="237" t="s">
        <v>104</v>
      </c>
      <c r="CE2010" s="237" t="s">
        <v>199</v>
      </c>
      <c r="CF2010" s="238">
        <v>43139</v>
      </c>
      <c r="CG2010" s="239">
        <v>4</v>
      </c>
      <c r="CI2010" s="237" t="s">
        <v>501</v>
      </c>
      <c r="CJ2010" s="237" t="s">
        <v>400</v>
      </c>
      <c r="CK2010" s="237" t="s">
        <v>104</v>
      </c>
      <c r="CL2010" s="237" t="s">
        <v>186</v>
      </c>
      <c r="CM2010" s="238">
        <v>43127</v>
      </c>
      <c r="CN2010" s="241">
        <v>0.375</v>
      </c>
      <c r="CO2010" s="239">
        <v>8</v>
      </c>
      <c r="CQ2010" s="237" t="s">
        <v>531</v>
      </c>
      <c r="CR2010" s="237" t="s">
        <v>403</v>
      </c>
      <c r="CS2010" s="237" t="s">
        <v>104</v>
      </c>
      <c r="CT2010" s="237" t="s">
        <v>199</v>
      </c>
      <c r="CU2010" s="238">
        <v>43139</v>
      </c>
      <c r="CV2010" s="239">
        <v>6</v>
      </c>
      <c r="CW2010" s="241">
        <v>0.83333333333333337</v>
      </c>
      <c r="CX2010" s="170"/>
      <c r="CY2010" s="237" t="s">
        <v>536</v>
      </c>
      <c r="CZ2010" s="237" t="s">
        <v>406</v>
      </c>
      <c r="DA2010" s="237" t="s">
        <v>104</v>
      </c>
      <c r="DB2010" s="237" t="s">
        <v>199</v>
      </c>
      <c r="DC2010" s="238">
        <v>43139</v>
      </c>
      <c r="DD2010" s="239">
        <v>2</v>
      </c>
      <c r="DE2010" s="169"/>
      <c r="DF2010" s="237" t="s">
        <v>497</v>
      </c>
      <c r="DG2010" s="237" t="s">
        <v>406</v>
      </c>
      <c r="DH2010" s="237" t="s">
        <v>104</v>
      </c>
      <c r="DI2010" s="237" t="s">
        <v>197</v>
      </c>
      <c r="DJ2010" s="238">
        <v>43125</v>
      </c>
      <c r="DK2010" s="241">
        <v>0.33333333333333331</v>
      </c>
      <c r="DL2010" s="239">
        <v>6</v>
      </c>
      <c r="DM2010" s="169"/>
      <c r="DN2010" s="237" t="s">
        <v>531</v>
      </c>
      <c r="DO2010" s="237" t="s">
        <v>403</v>
      </c>
      <c r="DP2010" s="237" t="s">
        <v>104</v>
      </c>
      <c r="DQ2010" s="237" t="s">
        <v>199</v>
      </c>
      <c r="DR2010" s="238">
        <v>43139</v>
      </c>
      <c r="DS2010" s="239">
        <v>7</v>
      </c>
      <c r="DT2010" s="241">
        <v>0.2857142857142857</v>
      </c>
      <c r="DV2010" s="237" t="s">
        <v>517</v>
      </c>
      <c r="DW2010" s="237" t="s">
        <v>414</v>
      </c>
      <c r="DX2010" s="237" t="s">
        <v>104</v>
      </c>
      <c r="DY2010" s="237" t="s">
        <v>198</v>
      </c>
      <c r="DZ2010" s="238">
        <v>43133</v>
      </c>
      <c r="EA2010" s="239">
        <v>7</v>
      </c>
      <c r="EC2010" s="237" t="s">
        <v>520</v>
      </c>
      <c r="ED2010" s="237" t="s">
        <v>406</v>
      </c>
      <c r="EE2010" s="237" t="s">
        <v>104</v>
      </c>
      <c r="EF2010" s="237" t="s">
        <v>198</v>
      </c>
      <c r="EG2010" s="238">
        <v>43133</v>
      </c>
      <c r="EH2010" s="241">
        <v>0.66666666666666663</v>
      </c>
      <c r="EI2010" s="239">
        <v>6</v>
      </c>
      <c r="EK2010" s="237" t="s">
        <v>546</v>
      </c>
      <c r="EL2010" s="237" t="s">
        <v>400</v>
      </c>
      <c r="EM2010" s="237" t="s">
        <v>104</v>
      </c>
      <c r="EN2010" s="237" t="s">
        <v>198</v>
      </c>
      <c r="EO2010" s="238">
        <v>43148</v>
      </c>
      <c r="EP2010" s="239">
        <v>10</v>
      </c>
      <c r="EQ2010" s="241">
        <v>0.7</v>
      </c>
      <c r="FB2010" s="169"/>
    </row>
    <row r="2011" spans="1:158" ht="15" x14ac:dyDescent="0.25">
      <c r="A2011"/>
      <c r="B2011"/>
      <c r="C2011"/>
      <c r="D2011"/>
      <c r="E2011"/>
      <c r="F2011"/>
      <c r="G2011" s="174"/>
      <c r="H2011" s="237" t="s">
        <v>492</v>
      </c>
      <c r="I2011" s="237" t="s">
        <v>408</v>
      </c>
      <c r="J2011" s="237" t="s">
        <v>104</v>
      </c>
      <c r="K2011" s="237" t="s">
        <v>199</v>
      </c>
      <c r="L2011" s="238">
        <v>43120</v>
      </c>
      <c r="M2011" s="239">
        <v>8</v>
      </c>
      <c r="N2011" s="174"/>
      <c r="O2011" s="237" t="s">
        <v>516</v>
      </c>
      <c r="P2011" s="237" t="s">
        <v>400</v>
      </c>
      <c r="Q2011" s="237" t="s">
        <v>104</v>
      </c>
      <c r="R2011" s="237" t="s">
        <v>198</v>
      </c>
      <c r="S2011" s="238">
        <v>43133</v>
      </c>
      <c r="T2011" s="239">
        <v>4</v>
      </c>
      <c r="U2011" s="174"/>
      <c r="V2011" s="237" t="s">
        <v>516</v>
      </c>
      <c r="W2011" s="237" t="s">
        <v>400</v>
      </c>
      <c r="X2011" s="237" t="s">
        <v>104</v>
      </c>
      <c r="Y2011" s="237" t="s">
        <v>198</v>
      </c>
      <c r="Z2011" s="238">
        <v>43133</v>
      </c>
      <c r="AA2011" s="239">
        <v>5</v>
      </c>
      <c r="AC2011" s="237" t="s">
        <v>488</v>
      </c>
      <c r="AD2011" s="237" t="s">
        <v>406</v>
      </c>
      <c r="AE2011" s="237" t="s">
        <v>104</v>
      </c>
      <c r="AF2011" s="237" t="s">
        <v>199</v>
      </c>
      <c r="AG2011" s="238">
        <v>43120</v>
      </c>
      <c r="AH2011" s="239">
        <v>3</v>
      </c>
      <c r="AI2011" s="169"/>
      <c r="AJ2011" s="237" t="s">
        <v>509</v>
      </c>
      <c r="AK2011" s="237" t="s">
        <v>400</v>
      </c>
      <c r="AL2011" s="237" t="s">
        <v>104</v>
      </c>
      <c r="AM2011" s="237" t="s">
        <v>192</v>
      </c>
      <c r="AN2011" s="238">
        <v>43132</v>
      </c>
      <c r="AO2011" s="239">
        <v>1</v>
      </c>
      <c r="AP2011" s="169"/>
      <c r="AQ2011" s="237" t="s">
        <v>483</v>
      </c>
      <c r="AR2011" s="237" t="s">
        <v>409</v>
      </c>
      <c r="AS2011" s="237" t="s">
        <v>104</v>
      </c>
      <c r="AT2011" s="237" t="s">
        <v>192</v>
      </c>
      <c r="AU2011" s="238">
        <v>43118</v>
      </c>
      <c r="AV2011" s="239">
        <v>4</v>
      </c>
      <c r="AW2011" s="174"/>
      <c r="AX2011"/>
      <c r="AY2011"/>
      <c r="AZ2011"/>
      <c r="BA2011"/>
      <c r="BB2011"/>
      <c r="BC2011"/>
      <c r="BE2011" s="237" t="s">
        <v>515</v>
      </c>
      <c r="BF2011" s="237" t="s">
        <v>403</v>
      </c>
      <c r="BG2011" s="237" t="s">
        <v>104</v>
      </c>
      <c r="BH2011" s="237" t="s">
        <v>198</v>
      </c>
      <c r="BI2011" s="238">
        <v>43133</v>
      </c>
      <c r="BJ2011" s="239">
        <v>8</v>
      </c>
      <c r="BL2011" s="237" t="s">
        <v>549</v>
      </c>
      <c r="BM2011" s="237" t="s">
        <v>403</v>
      </c>
      <c r="BN2011" s="237" t="s">
        <v>104</v>
      </c>
      <c r="BO2011" s="237" t="s">
        <v>186</v>
      </c>
      <c r="BP2011" s="238">
        <v>43147</v>
      </c>
      <c r="BQ2011" s="241">
        <v>0.6</v>
      </c>
      <c r="BR2011" s="239">
        <v>10</v>
      </c>
      <c r="BT2011"/>
      <c r="BU2011"/>
      <c r="BV2011"/>
      <c r="BW2011"/>
      <c r="BX2011"/>
      <c r="BY2011"/>
      <c r="BZ2011"/>
      <c r="CB2011"/>
      <c r="CC2011"/>
      <c r="CD2011"/>
      <c r="CE2011"/>
      <c r="CF2011"/>
      <c r="CG2011"/>
      <c r="CI2011" s="237" t="s">
        <v>482</v>
      </c>
      <c r="CJ2011" s="237" t="s">
        <v>403</v>
      </c>
      <c r="CK2011" s="237" t="s">
        <v>104</v>
      </c>
      <c r="CL2011" s="237" t="s">
        <v>192</v>
      </c>
      <c r="CM2011" s="238">
        <v>43118</v>
      </c>
      <c r="CN2011" s="241">
        <v>0.2</v>
      </c>
      <c r="CO2011" s="239">
        <v>5</v>
      </c>
      <c r="CQ2011"/>
      <c r="CR2011"/>
      <c r="CS2011"/>
      <c r="CT2011"/>
      <c r="CU2011"/>
      <c r="CV2011"/>
      <c r="CW2011"/>
      <c r="CY2011" s="237" t="s">
        <v>491</v>
      </c>
      <c r="CZ2011" s="237" t="s">
        <v>401</v>
      </c>
      <c r="DA2011" s="237" t="s">
        <v>104</v>
      </c>
      <c r="DB2011" s="237" t="s">
        <v>199</v>
      </c>
      <c r="DC2011" s="238">
        <v>43120</v>
      </c>
      <c r="DD2011" s="239">
        <v>2</v>
      </c>
      <c r="DE2011" s="169"/>
      <c r="DF2011" s="237" t="s">
        <v>531</v>
      </c>
      <c r="DG2011" s="237" t="s">
        <v>403</v>
      </c>
      <c r="DH2011" s="237" t="s">
        <v>104</v>
      </c>
      <c r="DI2011" s="237" t="s">
        <v>199</v>
      </c>
      <c r="DJ2011" s="238">
        <v>43139</v>
      </c>
      <c r="DK2011" s="241">
        <v>0.2857142857142857</v>
      </c>
      <c r="DL2011" s="239">
        <v>7</v>
      </c>
      <c r="DM2011" s="169"/>
      <c r="DN2011" s="237" t="s">
        <v>486</v>
      </c>
      <c r="DO2011" s="237" t="s">
        <v>406</v>
      </c>
      <c r="DP2011" s="237" t="s">
        <v>104</v>
      </c>
      <c r="DQ2011" s="237" t="s">
        <v>192</v>
      </c>
      <c r="DR2011" s="238">
        <v>43118</v>
      </c>
      <c r="DS2011" s="239">
        <v>7</v>
      </c>
      <c r="DT2011" s="241">
        <v>0.42857142857142855</v>
      </c>
      <c r="DV2011"/>
      <c r="DW2011"/>
      <c r="DX2011"/>
      <c r="DY2011"/>
      <c r="DZ2011"/>
      <c r="EA2011"/>
      <c r="EB2011" s="174"/>
      <c r="EC2011" s="237" t="s">
        <v>550</v>
      </c>
      <c r="ED2011" s="237" t="s">
        <v>414</v>
      </c>
      <c r="EE2011" s="237" t="s">
        <v>104</v>
      </c>
      <c r="EF2011" s="237" t="s">
        <v>198</v>
      </c>
      <c r="EG2011" s="238">
        <v>43148</v>
      </c>
      <c r="EH2011" s="241">
        <v>0.66666666666666663</v>
      </c>
      <c r="EI2011" s="239">
        <v>6</v>
      </c>
      <c r="EK2011" s="237" t="s">
        <v>483</v>
      </c>
      <c r="EL2011" s="237" t="s">
        <v>409</v>
      </c>
      <c r="EM2011" s="237" t="s">
        <v>104</v>
      </c>
      <c r="EN2011" s="237" t="s">
        <v>192</v>
      </c>
      <c r="EO2011" s="238">
        <v>43118</v>
      </c>
      <c r="EP2011" s="239">
        <v>10</v>
      </c>
      <c r="EQ2011" s="241">
        <v>0.7</v>
      </c>
      <c r="FB2011" s="169"/>
    </row>
    <row r="2012" spans="1:158" ht="15" x14ac:dyDescent="0.25">
      <c r="A2012"/>
      <c r="B2012"/>
      <c r="C2012"/>
      <c r="D2012"/>
      <c r="E2012"/>
      <c r="F2012"/>
      <c r="G2012" s="174"/>
      <c r="H2012" s="237" t="s">
        <v>544</v>
      </c>
      <c r="I2012" s="237" t="s">
        <v>400</v>
      </c>
      <c r="J2012" s="237" t="s">
        <v>104</v>
      </c>
      <c r="K2012" s="237" t="s">
        <v>186</v>
      </c>
      <c r="L2012" s="238">
        <v>43147</v>
      </c>
      <c r="M2012" s="239">
        <v>8</v>
      </c>
      <c r="N2012" s="174"/>
      <c r="O2012"/>
      <c r="P2012"/>
      <c r="Q2012"/>
      <c r="R2012"/>
      <c r="S2012"/>
      <c r="T2012"/>
      <c r="U2012" s="174"/>
      <c r="V2012" s="237" t="s">
        <v>512</v>
      </c>
      <c r="W2012" s="237" t="s">
        <v>401</v>
      </c>
      <c r="X2012" s="237" t="s">
        <v>104</v>
      </c>
      <c r="Y2012" s="237" t="s">
        <v>192</v>
      </c>
      <c r="Z2012" s="238">
        <v>43132</v>
      </c>
      <c r="AA2012" s="239">
        <v>5</v>
      </c>
      <c r="AC2012" s="237" t="s">
        <v>501</v>
      </c>
      <c r="AD2012" s="237" t="s">
        <v>400</v>
      </c>
      <c r="AE2012" s="237" t="s">
        <v>104</v>
      </c>
      <c r="AF2012" s="237" t="s">
        <v>186</v>
      </c>
      <c r="AG2012" s="238">
        <v>43127</v>
      </c>
      <c r="AH2012" s="239">
        <v>3</v>
      </c>
      <c r="AI2012" s="169"/>
      <c r="AJ2012"/>
      <c r="AK2012"/>
      <c r="AL2012"/>
      <c r="AM2012"/>
      <c r="AN2012"/>
      <c r="AO2012"/>
      <c r="AP2012" s="169"/>
      <c r="AQ2012" s="237" t="s">
        <v>503</v>
      </c>
      <c r="AR2012" s="237" t="s">
        <v>403</v>
      </c>
      <c r="AS2012" s="237" t="s">
        <v>104</v>
      </c>
      <c r="AT2012" s="237" t="s">
        <v>186</v>
      </c>
      <c r="AU2012" s="238">
        <v>43127</v>
      </c>
      <c r="AV2012" s="239">
        <v>4</v>
      </c>
      <c r="AW2012" s="174"/>
      <c r="AX2012"/>
      <c r="AY2012"/>
      <c r="AZ2012"/>
      <c r="BA2012"/>
      <c r="BB2012"/>
      <c r="BC2012"/>
      <c r="BE2012"/>
      <c r="BF2012"/>
      <c r="BG2012"/>
      <c r="BH2012"/>
      <c r="BI2012"/>
      <c r="BJ2012"/>
      <c r="BL2012" s="237" t="s">
        <v>487</v>
      </c>
      <c r="BM2012" s="237" t="s">
        <v>414</v>
      </c>
      <c r="BN2012" s="237" t="s">
        <v>104</v>
      </c>
      <c r="BO2012" s="237" t="s">
        <v>199</v>
      </c>
      <c r="BP2012" s="238">
        <v>43120</v>
      </c>
      <c r="BQ2012" s="241">
        <v>0.5714285714285714</v>
      </c>
      <c r="BR2012" s="239">
        <v>7</v>
      </c>
      <c r="BT2012"/>
      <c r="BU2012"/>
      <c r="BV2012"/>
      <c r="BW2012"/>
      <c r="BX2012"/>
      <c r="BY2012"/>
      <c r="BZ2012"/>
      <c r="CB2012"/>
      <c r="CC2012"/>
      <c r="CD2012"/>
      <c r="CE2012"/>
      <c r="CF2012"/>
      <c r="CG2012"/>
      <c r="CI2012" s="237" t="s">
        <v>518</v>
      </c>
      <c r="CJ2012" s="237" t="s">
        <v>408</v>
      </c>
      <c r="CK2012" s="237" t="s">
        <v>104</v>
      </c>
      <c r="CL2012" s="237" t="s">
        <v>198</v>
      </c>
      <c r="CM2012" s="238">
        <v>43133</v>
      </c>
      <c r="CN2012" s="241">
        <v>0.16666666666666666</v>
      </c>
      <c r="CO2012" s="239">
        <v>6</v>
      </c>
      <c r="CQ2012"/>
      <c r="CR2012"/>
      <c r="CS2012"/>
      <c r="CT2012"/>
      <c r="CU2012"/>
      <c r="CV2012"/>
      <c r="CW2012"/>
      <c r="CY2012" s="237" t="s">
        <v>551</v>
      </c>
      <c r="CZ2012" s="237" t="s">
        <v>406</v>
      </c>
      <c r="DA2012" s="237" t="s">
        <v>104</v>
      </c>
      <c r="DB2012" s="237" t="s">
        <v>186</v>
      </c>
      <c r="DC2012" s="238">
        <v>43147</v>
      </c>
      <c r="DD2012" s="239">
        <v>2</v>
      </c>
      <c r="DE2012" s="169"/>
      <c r="DF2012" s="237" t="s">
        <v>491</v>
      </c>
      <c r="DG2012" s="237" t="s">
        <v>401</v>
      </c>
      <c r="DH2012" s="237" t="s">
        <v>104</v>
      </c>
      <c r="DI2012" s="237" t="s">
        <v>199</v>
      </c>
      <c r="DJ2012" s="238">
        <v>43120</v>
      </c>
      <c r="DK2012" s="241">
        <v>0.25</v>
      </c>
      <c r="DL2012" s="239">
        <v>8</v>
      </c>
      <c r="DM2012" s="169"/>
      <c r="DN2012"/>
      <c r="DO2012"/>
      <c r="DP2012"/>
      <c r="DQ2012"/>
      <c r="DR2012"/>
      <c r="DS2012"/>
      <c r="DT2012"/>
      <c r="DU2012" s="174"/>
      <c r="DV2012"/>
      <c r="DW2012"/>
      <c r="DX2012"/>
      <c r="DY2012"/>
      <c r="DZ2012"/>
      <c r="EA2012"/>
      <c r="EB2012" s="174"/>
      <c r="EC2012" s="237" t="s">
        <v>487</v>
      </c>
      <c r="ED2012" s="237" t="s">
        <v>414</v>
      </c>
      <c r="EE2012" s="237" t="s">
        <v>104</v>
      </c>
      <c r="EF2012" s="237" t="s">
        <v>199</v>
      </c>
      <c r="EG2012" s="238">
        <v>43120</v>
      </c>
      <c r="EH2012" s="241">
        <v>0.66666666666666663</v>
      </c>
      <c r="EI2012" s="239">
        <v>6</v>
      </c>
      <c r="EK2012" s="237" t="s">
        <v>524</v>
      </c>
      <c r="EL2012" s="237" t="s">
        <v>414</v>
      </c>
      <c r="EM2012" s="237" t="s">
        <v>104</v>
      </c>
      <c r="EN2012" s="237" t="s">
        <v>197</v>
      </c>
      <c r="EO2012" s="238">
        <v>43137</v>
      </c>
      <c r="EP2012" s="239">
        <v>10</v>
      </c>
      <c r="EQ2012" s="241">
        <v>0.7</v>
      </c>
      <c r="FB2012" s="169"/>
    </row>
    <row r="2013" spans="1:158" ht="15" x14ac:dyDescent="0.25">
      <c r="A2013"/>
      <c r="B2013"/>
      <c r="C2013"/>
      <c r="D2013"/>
      <c r="E2013"/>
      <c r="F2013"/>
      <c r="H2013" s="237" t="s">
        <v>509</v>
      </c>
      <c r="I2013" s="237" t="s">
        <v>400</v>
      </c>
      <c r="J2013" s="237" t="s">
        <v>104</v>
      </c>
      <c r="K2013" s="237" t="s">
        <v>192</v>
      </c>
      <c r="L2013" s="238">
        <v>43132</v>
      </c>
      <c r="M2013" s="239">
        <v>8</v>
      </c>
      <c r="N2013" s="174"/>
      <c r="O2013"/>
      <c r="P2013"/>
      <c r="Q2013"/>
      <c r="R2013"/>
      <c r="S2013"/>
      <c r="T2013"/>
      <c r="U2013" s="174"/>
      <c r="V2013" s="237" t="s">
        <v>517</v>
      </c>
      <c r="W2013" s="237" t="s">
        <v>414</v>
      </c>
      <c r="X2013" s="237" t="s">
        <v>104</v>
      </c>
      <c r="Y2013" s="237" t="s">
        <v>198</v>
      </c>
      <c r="Z2013" s="238">
        <v>43133</v>
      </c>
      <c r="AA2013" s="239">
        <v>5</v>
      </c>
      <c r="AC2013" s="237" t="s">
        <v>546</v>
      </c>
      <c r="AD2013" s="237" t="s">
        <v>400</v>
      </c>
      <c r="AE2013" s="237" t="s">
        <v>104</v>
      </c>
      <c r="AF2013" s="237" t="s">
        <v>198</v>
      </c>
      <c r="AG2013" s="238">
        <v>43148</v>
      </c>
      <c r="AH2013" s="239">
        <v>3</v>
      </c>
      <c r="AI2013" s="169"/>
      <c r="AJ2013"/>
      <c r="AK2013"/>
      <c r="AL2013"/>
      <c r="AM2013"/>
      <c r="AN2013"/>
      <c r="AO2013"/>
      <c r="AP2013" s="169"/>
      <c r="AQ2013" s="237" t="s">
        <v>504</v>
      </c>
      <c r="AR2013" s="237" t="s">
        <v>406</v>
      </c>
      <c r="AS2013" s="237" t="s">
        <v>104</v>
      </c>
      <c r="AT2013" s="237" t="s">
        <v>186</v>
      </c>
      <c r="AU2013" s="238">
        <v>43127</v>
      </c>
      <c r="AV2013" s="239">
        <v>4</v>
      </c>
      <c r="AW2013" s="174"/>
      <c r="AX2013"/>
      <c r="AY2013"/>
      <c r="AZ2013"/>
      <c r="BA2013"/>
      <c r="BB2013"/>
      <c r="BC2013"/>
      <c r="BE2013"/>
      <c r="BF2013"/>
      <c r="BG2013"/>
      <c r="BH2013"/>
      <c r="BI2013"/>
      <c r="BJ2013"/>
      <c r="BK2013" s="174"/>
      <c r="BL2013" s="237" t="s">
        <v>510</v>
      </c>
      <c r="BM2013" s="237" t="s">
        <v>403</v>
      </c>
      <c r="BN2013" s="237" t="s">
        <v>104</v>
      </c>
      <c r="BO2013" s="237" t="s">
        <v>192</v>
      </c>
      <c r="BP2013" s="238">
        <v>43132</v>
      </c>
      <c r="BQ2013" s="241">
        <v>0.5714285714285714</v>
      </c>
      <c r="BR2013" s="239">
        <v>14</v>
      </c>
      <c r="BS2013" s="174"/>
      <c r="BT2013"/>
      <c r="BU2013"/>
      <c r="BV2013"/>
      <c r="BW2013"/>
      <c r="BX2013"/>
      <c r="BY2013"/>
      <c r="BZ2013"/>
      <c r="CB2013"/>
      <c r="CC2013"/>
      <c r="CD2013"/>
      <c r="CE2013"/>
      <c r="CF2013"/>
      <c r="CG2013"/>
      <c r="CI2013"/>
      <c r="CJ2013"/>
      <c r="CK2013"/>
      <c r="CL2013"/>
      <c r="CM2013"/>
      <c r="CN2013"/>
      <c r="CO2013"/>
      <c r="CQ2013"/>
      <c r="CR2013"/>
      <c r="CS2013"/>
      <c r="CT2013"/>
      <c r="CU2013"/>
      <c r="CV2013"/>
      <c r="CW2013"/>
      <c r="CY2013" s="237" t="s">
        <v>497</v>
      </c>
      <c r="CZ2013" s="237" t="s">
        <v>406</v>
      </c>
      <c r="DA2013" s="237" t="s">
        <v>104</v>
      </c>
      <c r="DB2013" s="237" t="s">
        <v>197</v>
      </c>
      <c r="DC2013" s="238">
        <v>43125</v>
      </c>
      <c r="DD2013" s="239">
        <v>2</v>
      </c>
      <c r="DE2013" s="169"/>
      <c r="DF2013" s="237" t="s">
        <v>496</v>
      </c>
      <c r="DG2013" s="237" t="s">
        <v>400</v>
      </c>
      <c r="DH2013" s="237" t="s">
        <v>104</v>
      </c>
      <c r="DI2013" s="237" t="s">
        <v>197</v>
      </c>
      <c r="DJ2013" s="238">
        <v>43125</v>
      </c>
      <c r="DK2013" s="241">
        <v>0.2</v>
      </c>
      <c r="DL2013" s="239">
        <v>5</v>
      </c>
      <c r="DM2013" s="169"/>
      <c r="DN2013"/>
      <c r="DO2013"/>
      <c r="DP2013"/>
      <c r="DQ2013"/>
      <c r="DR2013"/>
      <c r="DS2013"/>
      <c r="DT2013"/>
      <c r="DU2013" s="174"/>
      <c r="DV2013"/>
      <c r="DW2013"/>
      <c r="DX2013"/>
      <c r="DY2013"/>
      <c r="DZ2013"/>
      <c r="EA2013"/>
      <c r="EB2013" s="174"/>
      <c r="EC2013" s="237" t="s">
        <v>545</v>
      </c>
      <c r="ED2013" s="237" t="s">
        <v>403</v>
      </c>
      <c r="EE2013" s="237" t="s">
        <v>104</v>
      </c>
      <c r="EF2013" s="237" t="s">
        <v>198</v>
      </c>
      <c r="EG2013" s="238">
        <v>43148</v>
      </c>
      <c r="EH2013" s="241">
        <v>0.66666666666666663</v>
      </c>
      <c r="EI2013" s="239">
        <v>15</v>
      </c>
      <c r="EK2013"/>
      <c r="EL2013"/>
      <c r="EM2013"/>
      <c r="EN2013"/>
      <c r="EO2013"/>
      <c r="EP2013"/>
      <c r="EQ2013"/>
      <c r="FB2013" s="169"/>
    </row>
    <row r="2014" spans="1:158" ht="15" x14ac:dyDescent="0.25">
      <c r="A2014" s="174"/>
      <c r="B2014" s="174"/>
      <c r="C2014" s="174"/>
      <c r="D2014" s="174"/>
      <c r="E2014" s="174"/>
      <c r="F2014" s="174"/>
      <c r="H2014" s="237" t="s">
        <v>546</v>
      </c>
      <c r="I2014" s="237" t="s">
        <v>400</v>
      </c>
      <c r="J2014" s="237" t="s">
        <v>104</v>
      </c>
      <c r="K2014" s="237" t="s">
        <v>198</v>
      </c>
      <c r="L2014" s="238">
        <v>43148</v>
      </c>
      <c r="M2014" s="239">
        <v>8</v>
      </c>
      <c r="N2014" s="174"/>
      <c r="O2014"/>
      <c r="P2014"/>
      <c r="Q2014"/>
      <c r="R2014"/>
      <c r="S2014"/>
      <c r="T2014"/>
      <c r="U2014" s="174"/>
      <c r="V2014"/>
      <c r="W2014"/>
      <c r="X2014"/>
      <c r="Y2014"/>
      <c r="Z2014"/>
      <c r="AA2014"/>
      <c r="AC2014" s="237" t="s">
        <v>510</v>
      </c>
      <c r="AD2014" s="237" t="s">
        <v>403</v>
      </c>
      <c r="AE2014" s="237" t="s">
        <v>104</v>
      </c>
      <c r="AF2014" s="237" t="s">
        <v>192</v>
      </c>
      <c r="AG2014" s="238">
        <v>43132</v>
      </c>
      <c r="AH2014" s="239">
        <v>3</v>
      </c>
      <c r="AI2014" s="169"/>
      <c r="AJ2014"/>
      <c r="AK2014"/>
      <c r="AL2014"/>
      <c r="AM2014"/>
      <c r="AN2014"/>
      <c r="AO2014"/>
      <c r="AP2014" s="169"/>
      <c r="AQ2014"/>
      <c r="AR2014"/>
      <c r="AS2014"/>
      <c r="AT2014"/>
      <c r="AU2014"/>
      <c r="AV2014"/>
      <c r="AW2014" s="174"/>
      <c r="AX2014"/>
      <c r="AY2014"/>
      <c r="AZ2014"/>
      <c r="BA2014"/>
      <c r="BB2014"/>
      <c r="BC2014"/>
      <c r="BE2014"/>
      <c r="BF2014"/>
      <c r="BG2014"/>
      <c r="BH2014"/>
      <c r="BI2014"/>
      <c r="BJ2014"/>
      <c r="BK2014" s="174"/>
      <c r="BL2014" s="237" t="s">
        <v>515</v>
      </c>
      <c r="BM2014" s="237" t="s">
        <v>403</v>
      </c>
      <c r="BN2014" s="237" t="s">
        <v>104</v>
      </c>
      <c r="BO2014" s="237" t="s">
        <v>198</v>
      </c>
      <c r="BP2014" s="238">
        <v>43133</v>
      </c>
      <c r="BQ2014" s="241">
        <v>0.53333333333333333</v>
      </c>
      <c r="BR2014" s="239">
        <v>15</v>
      </c>
      <c r="BS2014" s="174"/>
      <c r="BT2014"/>
      <c r="BU2014"/>
      <c r="BV2014"/>
      <c r="BW2014"/>
      <c r="BX2014"/>
      <c r="BY2014"/>
      <c r="BZ2014"/>
      <c r="CB2014"/>
      <c r="CC2014"/>
      <c r="CD2014"/>
      <c r="CE2014"/>
      <c r="CF2014"/>
      <c r="CG2014"/>
      <c r="CI2014"/>
      <c r="CJ2014"/>
      <c r="CK2014"/>
      <c r="CL2014"/>
      <c r="CM2014"/>
      <c r="CN2014"/>
      <c r="CO2014"/>
      <c r="CQ2014"/>
      <c r="CR2014"/>
      <c r="CS2014"/>
      <c r="CT2014"/>
      <c r="CU2014"/>
      <c r="CV2014"/>
      <c r="CW2014"/>
      <c r="CY2014" s="237" t="s">
        <v>531</v>
      </c>
      <c r="CZ2014" s="237" t="s">
        <v>403</v>
      </c>
      <c r="DA2014" s="237" t="s">
        <v>104</v>
      </c>
      <c r="DB2014" s="237" t="s">
        <v>199</v>
      </c>
      <c r="DC2014" s="238">
        <v>43139</v>
      </c>
      <c r="DD2014" s="239">
        <v>2</v>
      </c>
      <c r="DE2014" s="169"/>
      <c r="DF2014" s="237" t="s">
        <v>482</v>
      </c>
      <c r="DG2014" s="237" t="s">
        <v>403</v>
      </c>
      <c r="DH2014" s="237" t="s">
        <v>104</v>
      </c>
      <c r="DI2014" s="237" t="s">
        <v>192</v>
      </c>
      <c r="DJ2014" s="238">
        <v>43118</v>
      </c>
      <c r="DK2014" s="241">
        <v>0.2</v>
      </c>
      <c r="DL2014" s="239">
        <v>5</v>
      </c>
      <c r="DM2014" s="169"/>
      <c r="DN2014"/>
      <c r="DO2014"/>
      <c r="DP2014"/>
      <c r="DQ2014"/>
      <c r="DR2014"/>
      <c r="DS2014"/>
      <c r="DT2014"/>
      <c r="DU2014" s="174"/>
      <c r="DV2014"/>
      <c r="DW2014"/>
      <c r="DX2014"/>
      <c r="DY2014"/>
      <c r="DZ2014"/>
      <c r="EA2014"/>
      <c r="EB2014" s="174"/>
      <c r="EC2014"/>
      <c r="ED2014"/>
      <c r="EE2014"/>
      <c r="EF2014"/>
      <c r="EG2014"/>
      <c r="EH2014"/>
      <c r="EI2014"/>
      <c r="EK2014"/>
      <c r="EL2014"/>
      <c r="EM2014"/>
      <c r="EN2014"/>
      <c r="EO2014"/>
      <c r="EP2014"/>
      <c r="EQ2014"/>
      <c r="FB2014" s="169"/>
    </row>
    <row r="2015" spans="1:158" ht="15" x14ac:dyDescent="0.25">
      <c r="H2015" s="237" t="s">
        <v>502</v>
      </c>
      <c r="I2015" s="237" t="s">
        <v>453</v>
      </c>
      <c r="J2015" s="237" t="s">
        <v>104</v>
      </c>
      <c r="K2015" s="237" t="s">
        <v>186</v>
      </c>
      <c r="L2015" s="238">
        <v>43127</v>
      </c>
      <c r="M2015" s="239">
        <v>8</v>
      </c>
      <c r="O2015"/>
      <c r="P2015"/>
      <c r="Q2015"/>
      <c r="R2015"/>
      <c r="S2015"/>
      <c r="T2015"/>
      <c r="V2015"/>
      <c r="W2015"/>
      <c r="X2015"/>
      <c r="Y2015"/>
      <c r="Z2015"/>
      <c r="AA2015"/>
      <c r="AC2015" s="237" t="s">
        <v>511</v>
      </c>
      <c r="AD2015" s="237" t="s">
        <v>406</v>
      </c>
      <c r="AE2015" s="237" t="s">
        <v>104</v>
      </c>
      <c r="AF2015" s="237" t="s">
        <v>192</v>
      </c>
      <c r="AG2015" s="238">
        <v>43132</v>
      </c>
      <c r="AH2015" s="239">
        <v>3</v>
      </c>
      <c r="AJ2015"/>
      <c r="AK2015"/>
      <c r="AL2015"/>
      <c r="AM2015"/>
      <c r="AN2015"/>
      <c r="AO2015"/>
      <c r="AQ2015"/>
      <c r="AR2015"/>
      <c r="AS2015"/>
      <c r="AT2015"/>
      <c r="AU2015"/>
      <c r="AV2015"/>
      <c r="AX2015"/>
      <c r="AY2015"/>
      <c r="AZ2015"/>
      <c r="BA2015"/>
      <c r="BB2015"/>
      <c r="BC2015"/>
      <c r="BE2015"/>
      <c r="BF2015"/>
      <c r="BG2015"/>
      <c r="BH2015"/>
      <c r="BI2015"/>
      <c r="BJ2015"/>
      <c r="BL2015" s="237" t="s">
        <v>545</v>
      </c>
      <c r="BM2015" s="237" t="s">
        <v>403</v>
      </c>
      <c r="BN2015" s="237" t="s">
        <v>104</v>
      </c>
      <c r="BO2015" s="237" t="s">
        <v>198</v>
      </c>
      <c r="BP2015" s="238">
        <v>43148</v>
      </c>
      <c r="BQ2015" s="241">
        <v>0.52631578947368418</v>
      </c>
      <c r="BR2015" s="239">
        <v>19</v>
      </c>
      <c r="CB2015"/>
      <c r="CC2015"/>
      <c r="CD2015"/>
      <c r="CE2015"/>
      <c r="CF2015"/>
      <c r="CG2015"/>
      <c r="CI2015"/>
      <c r="CJ2015"/>
      <c r="CK2015"/>
      <c r="CL2015"/>
      <c r="CM2015"/>
      <c r="CN2015"/>
      <c r="CO2015"/>
      <c r="CQ2015"/>
      <c r="CR2015"/>
      <c r="CS2015"/>
      <c r="CT2015"/>
      <c r="CU2015"/>
      <c r="CV2015"/>
      <c r="CW2015"/>
      <c r="CY2015" s="237" t="s">
        <v>501</v>
      </c>
      <c r="CZ2015" s="237" t="s">
        <v>400</v>
      </c>
      <c r="DA2015" s="237" t="s">
        <v>104</v>
      </c>
      <c r="DB2015" s="237" t="s">
        <v>186</v>
      </c>
      <c r="DC2015" s="238">
        <v>43127</v>
      </c>
      <c r="DD2015" s="239">
        <v>2</v>
      </c>
      <c r="DF2015" s="237" t="s">
        <v>536</v>
      </c>
      <c r="DG2015" s="237" t="s">
        <v>406</v>
      </c>
      <c r="DH2015" s="237" t="s">
        <v>104</v>
      </c>
      <c r="DI2015" s="237" t="s">
        <v>199</v>
      </c>
      <c r="DJ2015" s="238">
        <v>43139</v>
      </c>
      <c r="DK2015" s="241">
        <v>0.18181818181818182</v>
      </c>
      <c r="DL2015" s="239">
        <v>11</v>
      </c>
      <c r="DN2015"/>
      <c r="DO2015"/>
      <c r="DP2015"/>
      <c r="DQ2015"/>
      <c r="DR2015"/>
      <c r="DS2015"/>
      <c r="DT2015"/>
      <c r="DV2015"/>
      <c r="DW2015"/>
      <c r="DX2015"/>
      <c r="DY2015"/>
      <c r="DZ2015"/>
      <c r="EA2015"/>
      <c r="EC2015"/>
      <c r="ED2015"/>
      <c r="EE2015"/>
      <c r="EF2015"/>
      <c r="EG2015"/>
      <c r="EH2015"/>
      <c r="EI2015"/>
      <c r="EK2015"/>
      <c r="EL2015"/>
      <c r="EM2015"/>
      <c r="EN2015"/>
      <c r="EO2015"/>
      <c r="EP2015"/>
      <c r="EQ2015"/>
    </row>
    <row r="2016" spans="1:158" ht="15" x14ac:dyDescent="0.25">
      <c r="H2016" s="237" t="s">
        <v>516</v>
      </c>
      <c r="I2016" s="237" t="s">
        <v>400</v>
      </c>
      <c r="J2016" s="237" t="s">
        <v>104</v>
      </c>
      <c r="K2016" s="237" t="s">
        <v>198</v>
      </c>
      <c r="L2016" s="238">
        <v>43133</v>
      </c>
      <c r="M2016" s="239">
        <v>8</v>
      </c>
      <c r="O2016"/>
      <c r="P2016"/>
      <c r="Q2016"/>
      <c r="R2016"/>
      <c r="S2016"/>
      <c r="T2016"/>
      <c r="V2016"/>
      <c r="W2016"/>
      <c r="X2016"/>
      <c r="Y2016"/>
      <c r="Z2016"/>
      <c r="AA2016"/>
      <c r="AC2016"/>
      <c r="AD2016"/>
      <c r="AE2016"/>
      <c r="AF2016"/>
      <c r="AG2016"/>
      <c r="AH2016"/>
      <c r="AJ2016"/>
      <c r="AK2016"/>
      <c r="AL2016"/>
      <c r="AM2016"/>
      <c r="AN2016"/>
      <c r="AO2016"/>
      <c r="AQ2016"/>
      <c r="AR2016"/>
      <c r="AS2016"/>
      <c r="AT2016"/>
      <c r="AU2016"/>
      <c r="AV2016"/>
      <c r="AX2016"/>
      <c r="AY2016"/>
      <c r="AZ2016"/>
      <c r="BA2016"/>
      <c r="BB2016"/>
      <c r="BC2016"/>
      <c r="BE2016"/>
      <c r="BF2016"/>
      <c r="BG2016"/>
      <c r="BH2016"/>
      <c r="BI2016"/>
      <c r="BJ2016"/>
      <c r="BL2016" s="237" t="s">
        <v>547</v>
      </c>
      <c r="BM2016" s="237" t="s">
        <v>406</v>
      </c>
      <c r="BN2016" s="237" t="s">
        <v>104</v>
      </c>
      <c r="BO2016" s="237" t="s">
        <v>198</v>
      </c>
      <c r="BP2016" s="238">
        <v>43148</v>
      </c>
      <c r="BQ2016" s="241">
        <v>0.5</v>
      </c>
      <c r="BR2016" s="239">
        <v>14</v>
      </c>
      <c r="CB2016"/>
      <c r="CC2016"/>
      <c r="CD2016"/>
      <c r="CE2016"/>
      <c r="CF2016"/>
      <c r="CG2016"/>
      <c r="CI2016"/>
      <c r="CJ2016"/>
      <c r="CK2016"/>
      <c r="CL2016"/>
      <c r="CM2016"/>
      <c r="CN2016"/>
      <c r="CO2016"/>
      <c r="CQ2016"/>
      <c r="CR2016"/>
      <c r="CS2016"/>
      <c r="CT2016"/>
      <c r="CU2016"/>
      <c r="CV2016"/>
      <c r="CW2016"/>
      <c r="CY2016"/>
      <c r="CZ2016"/>
      <c r="DA2016"/>
      <c r="DB2016"/>
      <c r="DC2016"/>
      <c r="DD2016"/>
      <c r="DF2016"/>
      <c r="DG2016"/>
      <c r="DH2016"/>
      <c r="DI2016"/>
      <c r="DJ2016"/>
      <c r="DK2016"/>
      <c r="DL2016"/>
      <c r="DN2016"/>
      <c r="DO2016"/>
      <c r="DP2016"/>
      <c r="DQ2016"/>
      <c r="DR2016"/>
      <c r="DS2016"/>
      <c r="DT2016"/>
      <c r="DV2016"/>
      <c r="DW2016"/>
      <c r="DX2016"/>
      <c r="DY2016"/>
      <c r="DZ2016"/>
      <c r="EA2016"/>
      <c r="EC2016"/>
      <c r="ED2016"/>
      <c r="EE2016"/>
      <c r="EF2016"/>
      <c r="EG2016"/>
      <c r="EH2016"/>
      <c r="EI2016"/>
      <c r="EK2016"/>
      <c r="EL2016"/>
      <c r="EM2016"/>
      <c r="EN2016"/>
      <c r="EO2016"/>
      <c r="EP2016"/>
      <c r="EQ2016"/>
    </row>
    <row r="2017" spans="15:139" ht="15" x14ac:dyDescent="0.25">
      <c r="O2017"/>
      <c r="P2017"/>
      <c r="Q2017"/>
      <c r="R2017"/>
      <c r="S2017"/>
      <c r="T2017"/>
      <c r="V2017"/>
      <c r="W2017"/>
      <c r="X2017"/>
      <c r="Y2017"/>
      <c r="Z2017"/>
      <c r="AA2017"/>
      <c r="AC2017"/>
      <c r="AD2017"/>
      <c r="AE2017"/>
      <c r="AF2017"/>
      <c r="AG2017"/>
      <c r="AH2017"/>
      <c r="AJ2017"/>
      <c r="AK2017"/>
      <c r="AL2017"/>
      <c r="AM2017"/>
      <c r="AN2017"/>
      <c r="AO2017"/>
      <c r="AQ2017"/>
      <c r="AR2017"/>
      <c r="AS2017"/>
      <c r="AT2017"/>
      <c r="AU2017"/>
      <c r="AV2017"/>
      <c r="AX2017"/>
      <c r="AY2017"/>
      <c r="AZ2017"/>
      <c r="BA2017"/>
      <c r="BB2017"/>
      <c r="BC2017"/>
      <c r="BL2017" s="237" t="s">
        <v>513</v>
      </c>
      <c r="BM2017" s="237" t="s">
        <v>414</v>
      </c>
      <c r="BN2017" s="237" t="s">
        <v>104</v>
      </c>
      <c r="BO2017" s="237" t="s">
        <v>192</v>
      </c>
      <c r="BP2017" s="238">
        <v>43132</v>
      </c>
      <c r="BQ2017" s="241">
        <v>0.5</v>
      </c>
      <c r="BR2017" s="239">
        <v>6</v>
      </c>
      <c r="CB2017"/>
      <c r="CC2017"/>
      <c r="CD2017"/>
      <c r="CE2017"/>
      <c r="CF2017"/>
      <c r="CG2017"/>
      <c r="CI2017"/>
      <c r="CJ2017"/>
      <c r="CK2017"/>
      <c r="CL2017"/>
      <c r="CM2017"/>
      <c r="CN2017"/>
      <c r="CO2017"/>
      <c r="CQ2017"/>
      <c r="CR2017"/>
      <c r="CS2017"/>
      <c r="CT2017"/>
      <c r="CU2017"/>
      <c r="CV2017"/>
      <c r="CW2017"/>
      <c r="CY2017"/>
      <c r="CZ2017"/>
      <c r="DA2017"/>
      <c r="DB2017"/>
      <c r="DC2017"/>
      <c r="DD2017"/>
      <c r="DF2017"/>
      <c r="DG2017"/>
      <c r="DH2017"/>
      <c r="DI2017"/>
      <c r="DJ2017"/>
      <c r="DK2017"/>
      <c r="DL2017"/>
      <c r="DN2017"/>
      <c r="DO2017"/>
      <c r="DP2017"/>
      <c r="DQ2017"/>
      <c r="DR2017"/>
      <c r="DS2017"/>
      <c r="DT2017"/>
      <c r="DV2017"/>
      <c r="DW2017"/>
      <c r="DX2017"/>
      <c r="DY2017"/>
      <c r="DZ2017"/>
      <c r="EA2017"/>
      <c r="EC2017"/>
      <c r="ED2017"/>
      <c r="EE2017"/>
      <c r="EF2017"/>
      <c r="EG2017"/>
      <c r="EH2017"/>
      <c r="EI2017"/>
    </row>
    <row r="2018" spans="15:139" ht="15" x14ac:dyDescent="0.25">
      <c r="O2018"/>
      <c r="P2018"/>
      <c r="Q2018"/>
      <c r="R2018"/>
      <c r="S2018"/>
      <c r="T2018"/>
      <c r="V2018"/>
      <c r="W2018"/>
      <c r="X2018"/>
      <c r="Y2018"/>
      <c r="Z2018"/>
      <c r="AA2018"/>
      <c r="AC2018"/>
      <c r="AD2018"/>
      <c r="AE2018"/>
      <c r="AF2018"/>
      <c r="AG2018"/>
      <c r="AH2018"/>
      <c r="AJ2018"/>
      <c r="AK2018"/>
      <c r="AL2018"/>
      <c r="AM2018"/>
      <c r="AN2018"/>
      <c r="AO2018"/>
      <c r="AQ2018"/>
      <c r="AR2018"/>
      <c r="AS2018"/>
      <c r="AT2018"/>
      <c r="AU2018"/>
      <c r="AV2018"/>
      <c r="AX2018"/>
      <c r="AY2018"/>
      <c r="AZ2018"/>
      <c r="BA2018"/>
      <c r="BB2018"/>
      <c r="BC2018"/>
      <c r="BL2018" s="237" t="s">
        <v>525</v>
      </c>
      <c r="BM2018" s="237" t="s">
        <v>400</v>
      </c>
      <c r="BN2018" s="237" t="s">
        <v>104</v>
      </c>
      <c r="BO2018" s="237" t="s">
        <v>197</v>
      </c>
      <c r="BP2018" s="238">
        <v>43137</v>
      </c>
      <c r="BQ2018" s="241">
        <v>0.47368421052631576</v>
      </c>
      <c r="BR2018" s="239">
        <v>19</v>
      </c>
      <c r="CB2018"/>
      <c r="CC2018"/>
      <c r="CD2018"/>
      <c r="CE2018"/>
      <c r="CF2018"/>
      <c r="CG2018"/>
      <c r="CI2018"/>
      <c r="CJ2018"/>
      <c r="CK2018"/>
      <c r="CL2018"/>
      <c r="CM2018"/>
      <c r="CN2018"/>
      <c r="CO2018"/>
      <c r="CQ2018"/>
      <c r="CR2018"/>
      <c r="CS2018"/>
      <c r="CT2018"/>
      <c r="CU2018"/>
      <c r="CV2018"/>
      <c r="CW2018"/>
      <c r="CY2018"/>
      <c r="CZ2018"/>
      <c r="DA2018"/>
      <c r="DB2018"/>
      <c r="DC2018"/>
      <c r="DD2018"/>
      <c r="DF2018"/>
      <c r="DG2018"/>
      <c r="DH2018"/>
      <c r="DI2018"/>
      <c r="DJ2018"/>
      <c r="DK2018"/>
      <c r="DL2018"/>
      <c r="DN2018"/>
      <c r="DO2018"/>
      <c r="DP2018"/>
      <c r="DQ2018"/>
      <c r="DR2018"/>
      <c r="DS2018"/>
      <c r="DT2018"/>
      <c r="DV2018"/>
      <c r="DW2018"/>
      <c r="DX2018"/>
      <c r="DY2018"/>
      <c r="DZ2018"/>
      <c r="EA2018"/>
      <c r="EC2018"/>
      <c r="ED2018"/>
      <c r="EE2018"/>
      <c r="EF2018"/>
      <c r="EG2018"/>
      <c r="EH2018"/>
      <c r="EI2018"/>
    </row>
    <row r="2019" spans="15:139" ht="15" x14ac:dyDescent="0.25">
      <c r="O2019"/>
      <c r="P2019"/>
      <c r="Q2019"/>
      <c r="R2019"/>
      <c r="S2019"/>
      <c r="T2019"/>
      <c r="V2019"/>
      <c r="W2019"/>
      <c r="X2019"/>
      <c r="Y2019"/>
      <c r="Z2019"/>
      <c r="AA2019"/>
      <c r="AC2019"/>
      <c r="AD2019"/>
      <c r="AE2019"/>
      <c r="AF2019"/>
      <c r="AG2019"/>
      <c r="AH2019"/>
      <c r="AJ2019"/>
      <c r="AK2019"/>
      <c r="AL2019"/>
      <c r="AM2019"/>
      <c r="AN2019"/>
      <c r="AO2019"/>
      <c r="AQ2019"/>
      <c r="AR2019"/>
      <c r="AS2019"/>
      <c r="AT2019"/>
      <c r="AU2019"/>
      <c r="AV2019"/>
      <c r="AX2019"/>
      <c r="AY2019"/>
      <c r="AZ2019"/>
      <c r="BA2019"/>
      <c r="BB2019"/>
      <c r="BC2019"/>
      <c r="BL2019" s="237" t="s">
        <v>523</v>
      </c>
      <c r="BM2019" s="237" t="s">
        <v>403</v>
      </c>
      <c r="BN2019" s="237" t="s">
        <v>104</v>
      </c>
      <c r="BO2019" s="237" t="s">
        <v>197</v>
      </c>
      <c r="BP2019" s="238">
        <v>43137</v>
      </c>
      <c r="BQ2019" s="241">
        <v>0.45454545454545453</v>
      </c>
      <c r="BR2019" s="239">
        <v>11</v>
      </c>
      <c r="CB2019"/>
      <c r="CC2019"/>
      <c r="CD2019"/>
      <c r="CE2019"/>
      <c r="CF2019"/>
      <c r="CG2019"/>
      <c r="CI2019"/>
      <c r="CJ2019"/>
      <c r="CK2019"/>
      <c r="CL2019"/>
      <c r="CM2019"/>
      <c r="CN2019"/>
      <c r="CO2019"/>
      <c r="CQ2019"/>
      <c r="CR2019"/>
      <c r="CS2019"/>
      <c r="CT2019"/>
      <c r="CU2019"/>
      <c r="CV2019"/>
      <c r="CW2019"/>
      <c r="CY2019"/>
      <c r="CZ2019"/>
      <c r="DA2019"/>
      <c r="DB2019"/>
      <c r="DC2019"/>
      <c r="DD2019"/>
      <c r="DF2019"/>
      <c r="DG2019"/>
      <c r="DH2019"/>
      <c r="DI2019"/>
      <c r="DJ2019"/>
      <c r="DK2019"/>
      <c r="DL2019"/>
      <c r="DN2019"/>
      <c r="DO2019"/>
      <c r="DP2019"/>
      <c r="DQ2019"/>
      <c r="DR2019"/>
      <c r="DS2019"/>
      <c r="DT2019"/>
      <c r="DV2019"/>
      <c r="DW2019"/>
      <c r="DX2019"/>
      <c r="DY2019"/>
      <c r="DZ2019"/>
      <c r="EA2019"/>
      <c r="EC2019"/>
      <c r="ED2019"/>
      <c r="EE2019"/>
      <c r="EF2019"/>
      <c r="EG2019"/>
      <c r="EH2019"/>
      <c r="EI2019"/>
    </row>
    <row r="2020" spans="15:139" ht="15" x14ac:dyDescent="0.25">
      <c r="O2020"/>
      <c r="P2020"/>
      <c r="Q2020"/>
      <c r="R2020"/>
      <c r="S2020"/>
      <c r="T2020"/>
      <c r="V2020"/>
      <c r="W2020"/>
      <c r="X2020"/>
      <c r="Y2020"/>
      <c r="Z2020"/>
      <c r="AA2020"/>
      <c r="AC2020"/>
      <c r="AD2020"/>
      <c r="AE2020"/>
      <c r="AF2020"/>
      <c r="AG2020"/>
      <c r="AH2020"/>
      <c r="AJ2020"/>
      <c r="AK2020"/>
      <c r="AL2020"/>
      <c r="AM2020"/>
      <c r="AN2020"/>
      <c r="AO2020"/>
      <c r="AQ2020"/>
      <c r="AR2020"/>
      <c r="AS2020"/>
      <c r="AT2020"/>
      <c r="AU2020"/>
      <c r="AV2020"/>
      <c r="AX2020"/>
      <c r="AY2020"/>
      <c r="AZ2020"/>
      <c r="BA2020"/>
      <c r="BB2020"/>
      <c r="BC2020"/>
      <c r="BL2020" s="237" t="s">
        <v>506</v>
      </c>
      <c r="BM2020" s="237" t="s">
        <v>414</v>
      </c>
      <c r="BN2020" s="237" t="s">
        <v>104</v>
      </c>
      <c r="BO2020" s="237" t="s">
        <v>186</v>
      </c>
      <c r="BP2020" s="238">
        <v>43127</v>
      </c>
      <c r="BQ2020" s="241">
        <v>0.44444444444444442</v>
      </c>
      <c r="BR2020" s="239">
        <v>9</v>
      </c>
      <c r="CB2020"/>
      <c r="CC2020"/>
      <c r="CD2020"/>
      <c r="CE2020"/>
      <c r="CF2020"/>
      <c r="CG2020"/>
      <c r="CI2020"/>
      <c r="CJ2020"/>
      <c r="CK2020"/>
      <c r="CL2020"/>
      <c r="CM2020"/>
      <c r="CN2020"/>
      <c r="CO2020"/>
      <c r="CQ2020"/>
      <c r="CR2020"/>
      <c r="CS2020"/>
      <c r="CT2020"/>
      <c r="CU2020"/>
      <c r="CV2020"/>
      <c r="CW2020"/>
      <c r="CY2020"/>
      <c r="CZ2020"/>
      <c r="DA2020"/>
      <c r="DB2020"/>
      <c r="DC2020"/>
      <c r="DD2020"/>
      <c r="DF2020"/>
      <c r="DG2020"/>
      <c r="DH2020"/>
      <c r="DI2020"/>
      <c r="DJ2020"/>
      <c r="DK2020"/>
      <c r="DL2020"/>
      <c r="DN2020"/>
      <c r="DO2020"/>
      <c r="DP2020"/>
      <c r="DQ2020"/>
      <c r="DR2020"/>
      <c r="DS2020"/>
      <c r="DT2020"/>
      <c r="DV2020"/>
      <c r="DW2020"/>
      <c r="DX2020"/>
      <c r="DY2020"/>
      <c r="DZ2020"/>
      <c r="EA2020"/>
      <c r="EC2020"/>
      <c r="ED2020"/>
      <c r="EE2020"/>
      <c r="EF2020"/>
      <c r="EG2020"/>
      <c r="EH2020"/>
      <c r="EI2020"/>
    </row>
    <row r="2021" spans="15:139" ht="15" x14ac:dyDescent="0.25">
      <c r="O2021"/>
      <c r="P2021"/>
      <c r="Q2021"/>
      <c r="R2021"/>
      <c r="S2021"/>
      <c r="T2021"/>
      <c r="V2021"/>
      <c r="W2021"/>
      <c r="X2021"/>
      <c r="Y2021"/>
      <c r="Z2021"/>
      <c r="AA2021"/>
      <c r="AC2021"/>
      <c r="AD2021"/>
      <c r="AE2021"/>
      <c r="AF2021"/>
      <c r="AG2021"/>
      <c r="AH2021"/>
      <c r="AJ2021"/>
      <c r="AK2021"/>
      <c r="AL2021"/>
      <c r="AM2021"/>
      <c r="AN2021"/>
      <c r="AO2021"/>
      <c r="AQ2021"/>
      <c r="AR2021"/>
      <c r="AS2021"/>
      <c r="AT2021"/>
      <c r="AU2021"/>
      <c r="AV2021"/>
      <c r="AX2021"/>
      <c r="AY2021"/>
      <c r="AZ2021"/>
      <c r="BA2021"/>
      <c r="BB2021"/>
      <c r="BC2021"/>
      <c r="BL2021" s="237" t="s">
        <v>550</v>
      </c>
      <c r="BM2021" s="237" t="s">
        <v>414</v>
      </c>
      <c r="BN2021" s="237" t="s">
        <v>104</v>
      </c>
      <c r="BO2021" s="237" t="s">
        <v>198</v>
      </c>
      <c r="BP2021" s="238">
        <v>43148</v>
      </c>
      <c r="BQ2021" s="241">
        <v>0.44444444444444442</v>
      </c>
      <c r="BR2021" s="239">
        <v>9</v>
      </c>
      <c r="CB2021"/>
      <c r="CC2021"/>
      <c r="CD2021"/>
      <c r="CE2021"/>
      <c r="CF2021"/>
      <c r="CG2021"/>
      <c r="CI2021"/>
      <c r="CJ2021"/>
      <c r="CK2021"/>
      <c r="CL2021"/>
      <c r="CM2021"/>
      <c r="CN2021"/>
      <c r="CO2021"/>
      <c r="CQ2021"/>
      <c r="CR2021"/>
      <c r="CS2021"/>
      <c r="CT2021"/>
      <c r="CU2021"/>
      <c r="CV2021"/>
      <c r="CW2021"/>
      <c r="CY2021"/>
      <c r="CZ2021"/>
      <c r="DA2021"/>
      <c r="DB2021"/>
      <c r="DC2021"/>
      <c r="DD2021"/>
      <c r="DF2021"/>
      <c r="DG2021"/>
      <c r="DH2021"/>
      <c r="DI2021"/>
      <c r="DJ2021"/>
      <c r="DK2021"/>
      <c r="DL2021"/>
      <c r="DN2021"/>
      <c r="DO2021"/>
      <c r="DP2021"/>
      <c r="DQ2021"/>
      <c r="DR2021"/>
      <c r="DS2021"/>
      <c r="DT2021"/>
      <c r="DV2021"/>
      <c r="DW2021"/>
      <c r="DX2021"/>
      <c r="DY2021"/>
      <c r="DZ2021"/>
      <c r="EA2021"/>
      <c r="EC2021"/>
      <c r="ED2021"/>
      <c r="EE2021"/>
      <c r="EF2021"/>
      <c r="EG2021"/>
      <c r="EH2021"/>
      <c r="EI2021"/>
    </row>
    <row r="2022" spans="15:139" ht="15" x14ac:dyDescent="0.25">
      <c r="O2022"/>
      <c r="P2022"/>
      <c r="Q2022"/>
      <c r="R2022"/>
      <c r="S2022"/>
      <c r="T2022"/>
      <c r="V2022"/>
      <c r="W2022"/>
      <c r="X2022"/>
      <c r="Y2022"/>
      <c r="Z2022"/>
      <c r="AA2022"/>
      <c r="AC2022"/>
      <c r="AD2022"/>
      <c r="AE2022"/>
      <c r="AF2022"/>
      <c r="AG2022"/>
      <c r="AH2022"/>
      <c r="AJ2022"/>
      <c r="AK2022"/>
      <c r="AL2022"/>
      <c r="AM2022"/>
      <c r="AN2022"/>
      <c r="AO2022"/>
      <c r="AQ2022"/>
      <c r="AR2022"/>
      <c r="AS2022"/>
      <c r="AT2022"/>
      <c r="AU2022"/>
      <c r="AV2022"/>
      <c r="AX2022"/>
      <c r="AY2022"/>
      <c r="AZ2022"/>
      <c r="BA2022"/>
      <c r="BB2022"/>
      <c r="BC2022"/>
      <c r="BL2022" s="237" t="s">
        <v>482</v>
      </c>
      <c r="BM2022" s="237" t="s">
        <v>403</v>
      </c>
      <c r="BN2022" s="237" t="s">
        <v>104</v>
      </c>
      <c r="BO2022" s="237" t="s">
        <v>192</v>
      </c>
      <c r="BP2022" s="238">
        <v>43118</v>
      </c>
      <c r="BQ2022" s="241">
        <v>0.4375</v>
      </c>
      <c r="BR2022" s="239">
        <v>16</v>
      </c>
      <c r="CB2022"/>
      <c r="CC2022"/>
      <c r="CD2022"/>
      <c r="CE2022"/>
      <c r="CF2022"/>
      <c r="CG2022"/>
      <c r="CI2022"/>
      <c r="CJ2022"/>
      <c r="CK2022"/>
      <c r="CL2022"/>
      <c r="CM2022"/>
      <c r="CN2022"/>
      <c r="CO2022"/>
      <c r="CQ2022"/>
      <c r="CR2022"/>
      <c r="CS2022"/>
      <c r="CT2022"/>
      <c r="CU2022"/>
      <c r="CV2022"/>
      <c r="CW2022"/>
      <c r="CY2022"/>
      <c r="CZ2022"/>
      <c r="DA2022"/>
      <c r="DB2022"/>
      <c r="DC2022"/>
      <c r="DD2022"/>
      <c r="DF2022"/>
      <c r="DG2022"/>
      <c r="DH2022"/>
      <c r="DI2022"/>
      <c r="DJ2022"/>
      <c r="DK2022"/>
      <c r="DL2022"/>
      <c r="DN2022"/>
      <c r="DO2022"/>
      <c r="DP2022"/>
      <c r="DQ2022"/>
      <c r="DR2022"/>
      <c r="DS2022"/>
      <c r="DT2022"/>
      <c r="DV2022"/>
      <c r="DW2022"/>
      <c r="DX2022"/>
      <c r="DY2022"/>
      <c r="DZ2022"/>
      <c r="EA2022"/>
      <c r="EC2022"/>
      <c r="ED2022"/>
      <c r="EE2022"/>
      <c r="EF2022"/>
      <c r="EG2022"/>
      <c r="EH2022"/>
      <c r="EI2022"/>
    </row>
    <row r="2023" spans="15:139" ht="15" x14ac:dyDescent="0.25">
      <c r="O2023"/>
      <c r="P2023"/>
      <c r="Q2023"/>
      <c r="R2023"/>
      <c r="S2023"/>
      <c r="T2023"/>
      <c r="V2023"/>
      <c r="W2023"/>
      <c r="X2023"/>
      <c r="Y2023"/>
      <c r="Z2023"/>
      <c r="AA2023"/>
      <c r="AC2023"/>
      <c r="AD2023"/>
      <c r="AE2023"/>
      <c r="AF2023"/>
      <c r="AG2023"/>
      <c r="AH2023"/>
      <c r="AJ2023"/>
      <c r="AK2023"/>
      <c r="AL2023"/>
      <c r="AM2023"/>
      <c r="AN2023"/>
      <c r="AO2023"/>
      <c r="AQ2023"/>
      <c r="AR2023"/>
      <c r="AS2023"/>
      <c r="AT2023"/>
      <c r="AU2023"/>
      <c r="AV2023"/>
      <c r="AX2023"/>
      <c r="AY2023"/>
      <c r="AZ2023"/>
      <c r="BA2023"/>
      <c r="BB2023"/>
      <c r="BC2023"/>
      <c r="BL2023" s="237" t="s">
        <v>551</v>
      </c>
      <c r="BM2023" s="237" t="s">
        <v>406</v>
      </c>
      <c r="BN2023" s="237" t="s">
        <v>104</v>
      </c>
      <c r="BO2023" s="237" t="s">
        <v>186</v>
      </c>
      <c r="BP2023" s="238">
        <v>43147</v>
      </c>
      <c r="BQ2023" s="241">
        <v>0.42857142857142855</v>
      </c>
      <c r="BR2023" s="239">
        <v>7</v>
      </c>
      <c r="CB2023"/>
      <c r="CC2023"/>
      <c r="CD2023"/>
      <c r="CE2023"/>
      <c r="CF2023"/>
      <c r="CG2023"/>
      <c r="CI2023"/>
      <c r="CJ2023"/>
      <c r="CK2023"/>
      <c r="CL2023"/>
      <c r="CM2023"/>
      <c r="CN2023"/>
      <c r="CO2023"/>
      <c r="CQ2023"/>
      <c r="CR2023"/>
      <c r="CS2023"/>
      <c r="CT2023"/>
      <c r="CU2023"/>
      <c r="CV2023"/>
      <c r="CW2023"/>
      <c r="CY2023"/>
      <c r="CZ2023"/>
      <c r="DA2023"/>
      <c r="DB2023"/>
      <c r="DC2023"/>
      <c r="DD2023"/>
      <c r="DF2023"/>
      <c r="DG2023"/>
      <c r="DH2023"/>
      <c r="DI2023"/>
      <c r="DJ2023"/>
      <c r="DK2023"/>
      <c r="DL2023"/>
      <c r="DN2023"/>
      <c r="DO2023"/>
      <c r="DP2023"/>
      <c r="DQ2023"/>
      <c r="DR2023"/>
      <c r="DS2023"/>
      <c r="DT2023"/>
      <c r="DV2023"/>
      <c r="DW2023"/>
      <c r="DX2023"/>
      <c r="DY2023"/>
      <c r="DZ2023"/>
      <c r="EA2023"/>
      <c r="EC2023"/>
      <c r="ED2023"/>
      <c r="EE2023"/>
      <c r="EF2023"/>
      <c r="EG2023"/>
      <c r="EH2023"/>
      <c r="EI2023"/>
    </row>
    <row r="2024" spans="15:139" ht="15" x14ac:dyDescent="0.25">
      <c r="O2024"/>
      <c r="P2024"/>
      <c r="Q2024"/>
      <c r="R2024"/>
      <c r="S2024"/>
      <c r="T2024"/>
      <c r="V2024"/>
      <c r="W2024"/>
      <c r="X2024"/>
      <c r="Y2024"/>
      <c r="Z2024"/>
      <c r="AA2024"/>
      <c r="AC2024"/>
      <c r="AD2024"/>
      <c r="AE2024"/>
      <c r="AF2024"/>
      <c r="AG2024"/>
      <c r="AH2024"/>
      <c r="AJ2024"/>
      <c r="AK2024"/>
      <c r="AL2024"/>
      <c r="AM2024"/>
      <c r="AN2024"/>
      <c r="AO2024"/>
      <c r="AQ2024"/>
      <c r="AR2024"/>
      <c r="AS2024"/>
      <c r="AT2024"/>
      <c r="AU2024"/>
      <c r="AV2024"/>
      <c r="AX2024"/>
      <c r="AY2024"/>
      <c r="AZ2024"/>
      <c r="BA2024"/>
      <c r="BB2024"/>
      <c r="BC2024"/>
      <c r="BL2024" s="237" t="s">
        <v>531</v>
      </c>
      <c r="BM2024" s="237" t="s">
        <v>403</v>
      </c>
      <c r="BN2024" s="237" t="s">
        <v>104</v>
      </c>
      <c r="BO2024" s="237" t="s">
        <v>199</v>
      </c>
      <c r="BP2024" s="238">
        <v>43139</v>
      </c>
      <c r="BQ2024" s="241">
        <v>0.42105263157894735</v>
      </c>
      <c r="BR2024" s="239">
        <v>19</v>
      </c>
      <c r="CB2024"/>
      <c r="CC2024"/>
      <c r="CD2024"/>
      <c r="CE2024"/>
      <c r="CF2024"/>
      <c r="CG2024"/>
      <c r="CI2024"/>
      <c r="CJ2024"/>
      <c r="CK2024"/>
      <c r="CL2024"/>
      <c r="CM2024"/>
      <c r="CN2024"/>
      <c r="CO2024"/>
      <c r="CQ2024"/>
      <c r="CR2024"/>
      <c r="CS2024"/>
      <c r="CT2024"/>
      <c r="CU2024"/>
      <c r="CV2024"/>
      <c r="CW2024"/>
      <c r="CY2024"/>
      <c r="CZ2024"/>
      <c r="DA2024"/>
      <c r="DB2024"/>
      <c r="DC2024"/>
      <c r="DD2024"/>
      <c r="DF2024"/>
      <c r="DG2024"/>
      <c r="DH2024"/>
      <c r="DI2024"/>
      <c r="DJ2024"/>
      <c r="DK2024"/>
      <c r="DL2024"/>
      <c r="DN2024"/>
      <c r="DO2024"/>
      <c r="DP2024"/>
      <c r="DQ2024"/>
      <c r="DR2024"/>
      <c r="DS2024"/>
      <c r="DT2024"/>
      <c r="DV2024"/>
      <c r="DW2024"/>
      <c r="DX2024"/>
      <c r="DY2024"/>
      <c r="DZ2024"/>
      <c r="EA2024"/>
      <c r="EC2024"/>
      <c r="ED2024"/>
      <c r="EE2024"/>
      <c r="EF2024"/>
      <c r="EG2024"/>
      <c r="EH2024"/>
      <c r="EI2024"/>
    </row>
    <row r="2025" spans="15:139" ht="15" x14ac:dyDescent="0.25">
      <c r="O2025"/>
      <c r="P2025"/>
      <c r="Q2025"/>
      <c r="R2025"/>
      <c r="S2025"/>
      <c r="T2025"/>
      <c r="V2025"/>
      <c r="W2025"/>
      <c r="X2025"/>
      <c r="Y2025"/>
      <c r="Z2025"/>
      <c r="AA2025"/>
      <c r="AC2025"/>
      <c r="AD2025"/>
      <c r="AE2025"/>
      <c r="AF2025"/>
      <c r="AG2025"/>
      <c r="AH2025"/>
      <c r="AJ2025"/>
      <c r="AK2025"/>
      <c r="AL2025"/>
      <c r="AM2025"/>
      <c r="AN2025"/>
      <c r="AO2025"/>
      <c r="AQ2025"/>
      <c r="AR2025"/>
      <c r="AS2025"/>
      <c r="AT2025"/>
      <c r="AU2025"/>
      <c r="AV2025"/>
      <c r="AX2025"/>
      <c r="AY2025"/>
      <c r="AZ2025"/>
      <c r="BA2025"/>
      <c r="BB2025"/>
      <c r="BC2025"/>
      <c r="BL2025" s="237" t="s">
        <v>496</v>
      </c>
      <c r="BM2025" s="237" t="s">
        <v>400</v>
      </c>
      <c r="BN2025" s="237" t="s">
        <v>104</v>
      </c>
      <c r="BO2025" s="237" t="s">
        <v>197</v>
      </c>
      <c r="BP2025" s="238">
        <v>43125</v>
      </c>
      <c r="BQ2025" s="241">
        <v>0.41666666666666669</v>
      </c>
      <c r="BR2025" s="239">
        <v>12</v>
      </c>
      <c r="CB2025"/>
      <c r="CC2025"/>
      <c r="CD2025"/>
      <c r="CE2025"/>
      <c r="CF2025"/>
      <c r="CG2025"/>
      <c r="CI2025"/>
      <c r="CJ2025"/>
      <c r="CK2025"/>
      <c r="CL2025"/>
      <c r="CM2025"/>
      <c r="CN2025"/>
      <c r="CO2025"/>
      <c r="CQ2025"/>
      <c r="CR2025"/>
      <c r="CS2025"/>
      <c r="CT2025"/>
      <c r="CU2025"/>
      <c r="CV2025"/>
      <c r="CW2025"/>
      <c r="CY2025"/>
      <c r="CZ2025"/>
      <c r="DA2025"/>
      <c r="DB2025"/>
      <c r="DC2025"/>
      <c r="DD2025"/>
      <c r="DF2025"/>
      <c r="DG2025"/>
      <c r="DH2025"/>
      <c r="DI2025"/>
      <c r="DJ2025"/>
      <c r="DK2025"/>
      <c r="DL2025"/>
      <c r="DN2025"/>
      <c r="DO2025"/>
      <c r="DP2025"/>
      <c r="DQ2025"/>
      <c r="DR2025"/>
      <c r="DS2025"/>
      <c r="DT2025"/>
      <c r="DV2025"/>
      <c r="DW2025"/>
      <c r="DX2025"/>
      <c r="DY2025"/>
      <c r="DZ2025"/>
      <c r="EA2025"/>
      <c r="EC2025"/>
      <c r="ED2025"/>
      <c r="EE2025"/>
      <c r="EF2025"/>
      <c r="EG2025"/>
      <c r="EH2025"/>
      <c r="EI2025"/>
    </row>
    <row r="2026" spans="15:139" ht="15" x14ac:dyDescent="0.25">
      <c r="O2026"/>
      <c r="P2026"/>
      <c r="Q2026"/>
      <c r="R2026"/>
      <c r="S2026"/>
      <c r="T2026"/>
      <c r="V2026"/>
      <c r="W2026"/>
      <c r="X2026"/>
      <c r="Y2026"/>
      <c r="Z2026"/>
      <c r="AA2026"/>
      <c r="AC2026"/>
      <c r="AD2026"/>
      <c r="AE2026"/>
      <c r="AF2026"/>
      <c r="AG2026"/>
      <c r="AH2026"/>
      <c r="AJ2026"/>
      <c r="AK2026"/>
      <c r="AL2026"/>
      <c r="AM2026"/>
      <c r="AN2026"/>
      <c r="AO2026"/>
      <c r="AQ2026"/>
      <c r="AR2026"/>
      <c r="AS2026"/>
      <c r="AT2026"/>
      <c r="AU2026"/>
      <c r="AV2026"/>
      <c r="AX2026"/>
      <c r="AY2026"/>
      <c r="AZ2026"/>
      <c r="BA2026"/>
      <c r="BB2026"/>
      <c r="BC2026"/>
      <c r="BL2026" s="237" t="s">
        <v>488</v>
      </c>
      <c r="BM2026" s="237" t="s">
        <v>406</v>
      </c>
      <c r="BN2026" s="237" t="s">
        <v>104</v>
      </c>
      <c r="BO2026" s="237" t="s">
        <v>199</v>
      </c>
      <c r="BP2026" s="238">
        <v>43120</v>
      </c>
      <c r="BQ2026" s="241">
        <v>0.41176470588235292</v>
      </c>
      <c r="BR2026" s="239">
        <v>17</v>
      </c>
      <c r="CB2026"/>
      <c r="CC2026"/>
      <c r="CD2026"/>
      <c r="CE2026"/>
      <c r="CF2026"/>
      <c r="CG2026"/>
      <c r="CI2026"/>
      <c r="CJ2026"/>
      <c r="CK2026"/>
      <c r="CL2026"/>
      <c r="CM2026"/>
      <c r="CN2026"/>
      <c r="CO2026"/>
      <c r="CQ2026"/>
      <c r="CR2026"/>
      <c r="CS2026"/>
      <c r="CT2026"/>
      <c r="CU2026"/>
      <c r="CV2026"/>
      <c r="CW2026"/>
      <c r="CY2026"/>
      <c r="CZ2026"/>
      <c r="DA2026"/>
      <c r="DB2026"/>
      <c r="DC2026"/>
      <c r="DD2026"/>
      <c r="DF2026"/>
      <c r="DG2026"/>
      <c r="DH2026"/>
      <c r="DI2026"/>
      <c r="DJ2026"/>
      <c r="DK2026"/>
      <c r="DL2026"/>
      <c r="DN2026"/>
      <c r="DO2026"/>
      <c r="DP2026"/>
      <c r="DQ2026"/>
      <c r="DR2026"/>
      <c r="DS2026"/>
      <c r="DT2026"/>
      <c r="DV2026"/>
      <c r="DW2026"/>
      <c r="DX2026"/>
      <c r="DY2026"/>
      <c r="DZ2026"/>
      <c r="EA2026"/>
      <c r="EC2026"/>
      <c r="ED2026"/>
      <c r="EE2026"/>
      <c r="EF2026"/>
      <c r="EG2026"/>
      <c r="EH2026"/>
      <c r="EI2026"/>
    </row>
    <row r="2027" spans="15:139" ht="15" x14ac:dyDescent="0.25">
      <c r="O2027"/>
      <c r="P2027"/>
      <c r="Q2027"/>
      <c r="R2027"/>
      <c r="S2027"/>
      <c r="T2027"/>
      <c r="V2027"/>
      <c r="W2027"/>
      <c r="X2027"/>
      <c r="Y2027"/>
      <c r="Z2027"/>
      <c r="AA2027"/>
      <c r="AC2027"/>
      <c r="AD2027"/>
      <c r="AE2027"/>
      <c r="AF2027"/>
      <c r="AG2027"/>
      <c r="AH2027"/>
      <c r="AJ2027"/>
      <c r="AK2027"/>
      <c r="AL2027"/>
      <c r="AM2027"/>
      <c r="AN2027"/>
      <c r="AO2027"/>
      <c r="AQ2027"/>
      <c r="AR2027"/>
      <c r="AS2027"/>
      <c r="AT2027"/>
      <c r="AU2027"/>
      <c r="AV2027"/>
      <c r="AX2027"/>
      <c r="AY2027"/>
      <c r="AZ2027"/>
      <c r="BA2027"/>
      <c r="BB2027"/>
      <c r="BC2027"/>
      <c r="BL2027" s="237" t="s">
        <v>501</v>
      </c>
      <c r="BM2027" s="237" t="s">
        <v>400</v>
      </c>
      <c r="BN2027" s="237" t="s">
        <v>104</v>
      </c>
      <c r="BO2027" s="237" t="s">
        <v>186</v>
      </c>
      <c r="BP2027" s="238">
        <v>43127</v>
      </c>
      <c r="BQ2027" s="241">
        <v>0.40909090909090912</v>
      </c>
      <c r="BR2027" s="239">
        <v>22</v>
      </c>
      <c r="CB2027"/>
      <c r="CC2027"/>
      <c r="CD2027"/>
      <c r="CE2027"/>
      <c r="CF2027"/>
      <c r="CG2027"/>
      <c r="CI2027"/>
      <c r="CJ2027"/>
      <c r="CK2027"/>
      <c r="CL2027"/>
      <c r="CM2027"/>
      <c r="CN2027"/>
      <c r="CO2027"/>
      <c r="CQ2027"/>
      <c r="CR2027"/>
      <c r="CS2027"/>
      <c r="CT2027"/>
      <c r="CU2027"/>
      <c r="CV2027"/>
      <c r="CW2027"/>
      <c r="CY2027"/>
      <c r="CZ2027"/>
      <c r="DA2027"/>
      <c r="DB2027"/>
      <c r="DC2027"/>
      <c r="DD2027"/>
      <c r="DF2027"/>
      <c r="DG2027"/>
      <c r="DH2027"/>
      <c r="DI2027"/>
      <c r="DJ2027"/>
      <c r="DK2027"/>
      <c r="DL2027"/>
      <c r="DN2027"/>
      <c r="DO2027"/>
      <c r="DP2027"/>
      <c r="DQ2027"/>
      <c r="DR2027"/>
      <c r="DS2027"/>
      <c r="DT2027"/>
      <c r="DV2027"/>
      <c r="DW2027"/>
      <c r="DX2027"/>
      <c r="DY2027"/>
      <c r="DZ2027"/>
      <c r="EA2027"/>
      <c r="EC2027"/>
      <c r="ED2027"/>
      <c r="EE2027"/>
      <c r="EF2027"/>
      <c r="EG2027"/>
      <c r="EH2027"/>
      <c r="EI2027"/>
    </row>
    <row r="2028" spans="15:139" ht="15" x14ac:dyDescent="0.25">
      <c r="O2028"/>
      <c r="P2028"/>
      <c r="Q2028"/>
      <c r="R2028"/>
      <c r="S2028"/>
      <c r="T2028"/>
      <c r="V2028"/>
      <c r="W2028"/>
      <c r="X2028"/>
      <c r="Y2028"/>
      <c r="Z2028"/>
      <c r="AA2028"/>
      <c r="AC2028"/>
      <c r="AD2028"/>
      <c r="AE2028"/>
      <c r="AF2028"/>
      <c r="AG2028"/>
      <c r="AH2028"/>
      <c r="AJ2028"/>
      <c r="AK2028"/>
      <c r="AL2028"/>
      <c r="AM2028"/>
      <c r="AN2028"/>
      <c r="AO2028"/>
      <c r="AQ2028"/>
      <c r="AR2028"/>
      <c r="AS2028"/>
      <c r="AT2028"/>
      <c r="AU2028"/>
      <c r="AV2028"/>
      <c r="AX2028"/>
      <c r="AY2028"/>
      <c r="AZ2028"/>
      <c r="BA2028"/>
      <c r="BB2028"/>
      <c r="BC2028"/>
      <c r="BL2028" s="237" t="s">
        <v>486</v>
      </c>
      <c r="BM2028" s="237" t="s">
        <v>406</v>
      </c>
      <c r="BN2028" s="237" t="s">
        <v>104</v>
      </c>
      <c r="BO2028" s="237" t="s">
        <v>192</v>
      </c>
      <c r="BP2028" s="238">
        <v>43118</v>
      </c>
      <c r="BQ2028" s="241">
        <v>0.4</v>
      </c>
      <c r="BR2028" s="239">
        <v>10</v>
      </c>
      <c r="CB2028"/>
      <c r="CC2028"/>
      <c r="CD2028"/>
      <c r="CE2028"/>
      <c r="CF2028"/>
      <c r="CG2028"/>
      <c r="CI2028"/>
      <c r="CJ2028"/>
      <c r="CK2028"/>
      <c r="CL2028"/>
      <c r="CM2028"/>
      <c r="CN2028"/>
      <c r="CO2028"/>
      <c r="CQ2028"/>
      <c r="CR2028"/>
      <c r="CS2028"/>
      <c r="CT2028"/>
      <c r="CU2028"/>
      <c r="CV2028"/>
      <c r="CW2028"/>
      <c r="CY2028"/>
      <c r="CZ2028"/>
      <c r="DA2028"/>
      <c r="DB2028"/>
      <c r="DC2028"/>
      <c r="DD2028"/>
      <c r="DF2028"/>
      <c r="DG2028"/>
      <c r="DH2028"/>
      <c r="DI2028"/>
      <c r="DJ2028"/>
      <c r="DK2028"/>
      <c r="DL2028"/>
      <c r="DN2028"/>
      <c r="DO2028"/>
      <c r="DP2028"/>
      <c r="DQ2028"/>
      <c r="DR2028"/>
      <c r="DS2028"/>
      <c r="DT2028"/>
      <c r="DV2028"/>
      <c r="DW2028"/>
      <c r="DX2028"/>
      <c r="DY2028"/>
      <c r="DZ2028"/>
      <c r="EA2028"/>
      <c r="EC2028"/>
      <c r="ED2028"/>
      <c r="EE2028"/>
      <c r="EF2028"/>
      <c r="EG2028"/>
      <c r="EH2028"/>
      <c r="EI2028"/>
    </row>
    <row r="2029" spans="15:139" ht="15" x14ac:dyDescent="0.25">
      <c r="O2029"/>
      <c r="P2029"/>
      <c r="Q2029"/>
      <c r="R2029"/>
      <c r="S2029"/>
      <c r="T2029"/>
      <c r="V2029"/>
      <c r="W2029"/>
      <c r="X2029"/>
      <c r="Y2029"/>
      <c r="Z2029"/>
      <c r="AA2029"/>
      <c r="AC2029"/>
      <c r="AD2029"/>
      <c r="AE2029"/>
      <c r="AF2029"/>
      <c r="AG2029"/>
      <c r="AH2029"/>
      <c r="AJ2029"/>
      <c r="AK2029"/>
      <c r="AL2029"/>
      <c r="AM2029"/>
      <c r="AN2029"/>
      <c r="AO2029"/>
      <c r="AQ2029"/>
      <c r="AR2029"/>
      <c r="AS2029"/>
      <c r="AT2029"/>
      <c r="AU2029"/>
      <c r="AV2029"/>
      <c r="AX2029"/>
      <c r="AY2029"/>
      <c r="AZ2029"/>
      <c r="BA2029"/>
      <c r="BB2029"/>
      <c r="BC2029"/>
      <c r="BL2029" s="237" t="s">
        <v>552</v>
      </c>
      <c r="BM2029" s="237" t="s">
        <v>409</v>
      </c>
      <c r="BN2029" s="237" t="s">
        <v>104</v>
      </c>
      <c r="BO2029" s="237" t="s">
        <v>186</v>
      </c>
      <c r="BP2029" s="238">
        <v>43147</v>
      </c>
      <c r="BQ2029" s="241">
        <v>0.4</v>
      </c>
      <c r="BR2029" s="239">
        <v>5</v>
      </c>
      <c r="CB2029"/>
      <c r="CC2029"/>
      <c r="CD2029"/>
      <c r="CE2029"/>
      <c r="CF2029"/>
      <c r="CG2029"/>
      <c r="CI2029"/>
      <c r="CJ2029"/>
      <c r="CK2029"/>
      <c r="CL2029"/>
      <c r="CM2029"/>
      <c r="CN2029"/>
      <c r="CO2029"/>
      <c r="CQ2029"/>
      <c r="CR2029"/>
      <c r="CS2029"/>
      <c r="CT2029"/>
      <c r="CU2029"/>
      <c r="CV2029"/>
      <c r="CW2029"/>
      <c r="CY2029"/>
      <c r="CZ2029"/>
      <c r="DA2029"/>
      <c r="DB2029"/>
      <c r="DC2029"/>
      <c r="DD2029"/>
      <c r="DF2029"/>
      <c r="DG2029"/>
      <c r="DH2029"/>
      <c r="DI2029"/>
      <c r="DJ2029"/>
      <c r="DK2029"/>
      <c r="DL2029"/>
      <c r="DN2029"/>
      <c r="DO2029"/>
      <c r="DP2029"/>
      <c r="DQ2029"/>
      <c r="DR2029"/>
      <c r="DS2029"/>
      <c r="DT2029"/>
      <c r="DV2029"/>
      <c r="DW2029"/>
      <c r="DX2029"/>
      <c r="DY2029"/>
      <c r="DZ2029"/>
      <c r="EA2029"/>
      <c r="EC2029"/>
      <c r="ED2029"/>
      <c r="EE2029"/>
      <c r="EF2029"/>
      <c r="EG2029"/>
      <c r="EH2029"/>
      <c r="EI2029"/>
    </row>
    <row r="2030" spans="15:139" ht="15" x14ac:dyDescent="0.25">
      <c r="O2030"/>
      <c r="P2030"/>
      <c r="Q2030"/>
      <c r="R2030"/>
      <c r="S2030"/>
      <c r="T2030"/>
      <c r="V2030"/>
      <c r="W2030"/>
      <c r="X2030"/>
      <c r="Y2030"/>
      <c r="Z2030"/>
      <c r="AA2030"/>
      <c r="AC2030"/>
      <c r="AD2030"/>
      <c r="AE2030"/>
      <c r="AF2030"/>
      <c r="AG2030"/>
      <c r="AH2030"/>
      <c r="AJ2030"/>
      <c r="AK2030"/>
      <c r="AL2030"/>
      <c r="AM2030"/>
      <c r="AN2030"/>
      <c r="AO2030"/>
      <c r="AQ2030"/>
      <c r="AR2030"/>
      <c r="AS2030"/>
      <c r="AT2030"/>
      <c r="AU2030"/>
      <c r="AV2030"/>
      <c r="AX2030"/>
      <c r="AY2030"/>
      <c r="AZ2030"/>
      <c r="BA2030"/>
      <c r="BB2030"/>
      <c r="BC2030"/>
      <c r="BL2030" s="237" t="s">
        <v>497</v>
      </c>
      <c r="BM2030" s="237" t="s">
        <v>406</v>
      </c>
      <c r="BN2030" s="237" t="s">
        <v>104</v>
      </c>
      <c r="BO2030" s="237" t="s">
        <v>197</v>
      </c>
      <c r="BP2030" s="238">
        <v>43125</v>
      </c>
      <c r="BQ2030" s="241">
        <v>0.375</v>
      </c>
      <c r="BR2030" s="239">
        <v>8</v>
      </c>
      <c r="CB2030"/>
      <c r="CC2030"/>
      <c r="CD2030"/>
      <c r="CE2030"/>
      <c r="CF2030"/>
      <c r="CG2030"/>
      <c r="CI2030"/>
      <c r="CJ2030"/>
      <c r="CK2030"/>
      <c r="CL2030"/>
      <c r="CM2030"/>
      <c r="CN2030"/>
      <c r="CO2030"/>
      <c r="CQ2030"/>
      <c r="CR2030"/>
      <c r="CS2030"/>
      <c r="CT2030"/>
      <c r="CU2030"/>
      <c r="CV2030"/>
      <c r="CW2030"/>
      <c r="CY2030"/>
      <c r="CZ2030"/>
      <c r="DA2030"/>
      <c r="DB2030"/>
      <c r="DC2030"/>
      <c r="DD2030"/>
      <c r="DF2030"/>
      <c r="DG2030"/>
      <c r="DH2030"/>
      <c r="DI2030"/>
      <c r="DJ2030"/>
      <c r="DK2030"/>
      <c r="DL2030"/>
      <c r="DN2030"/>
      <c r="DO2030"/>
      <c r="DP2030"/>
      <c r="DQ2030"/>
      <c r="DR2030"/>
      <c r="DS2030"/>
      <c r="DT2030"/>
      <c r="DV2030"/>
      <c r="DW2030"/>
      <c r="DX2030"/>
      <c r="DY2030"/>
      <c r="DZ2030"/>
      <c r="EA2030"/>
      <c r="EC2030"/>
      <c r="ED2030"/>
      <c r="EE2030"/>
      <c r="EF2030"/>
      <c r="EG2030"/>
      <c r="EH2030"/>
      <c r="EI2030"/>
    </row>
    <row r="2031" spans="15:139" ht="15" x14ac:dyDescent="0.25">
      <c r="O2031"/>
      <c r="P2031"/>
      <c r="Q2031"/>
      <c r="R2031"/>
      <c r="S2031"/>
      <c r="T2031"/>
      <c r="V2031"/>
      <c r="W2031"/>
      <c r="X2031"/>
      <c r="Y2031"/>
      <c r="Z2031"/>
      <c r="AA2031"/>
      <c r="AC2031"/>
      <c r="AD2031"/>
      <c r="AE2031"/>
      <c r="AF2031"/>
      <c r="AG2031"/>
      <c r="AH2031"/>
      <c r="AJ2031"/>
      <c r="AK2031"/>
      <c r="AL2031"/>
      <c r="AM2031"/>
      <c r="AN2031"/>
      <c r="AO2031"/>
      <c r="AQ2031"/>
      <c r="AR2031"/>
      <c r="AS2031"/>
      <c r="AT2031"/>
      <c r="AU2031"/>
      <c r="AV2031"/>
      <c r="AX2031"/>
      <c r="AY2031"/>
      <c r="AZ2031"/>
      <c r="BA2031"/>
      <c r="BB2031"/>
      <c r="BC2031"/>
      <c r="BL2031" s="237" t="s">
        <v>544</v>
      </c>
      <c r="BM2031" s="237" t="s">
        <v>400</v>
      </c>
      <c r="BN2031" s="237" t="s">
        <v>104</v>
      </c>
      <c r="BO2031" s="237" t="s">
        <v>186</v>
      </c>
      <c r="BP2031" s="238">
        <v>43147</v>
      </c>
      <c r="BQ2031" s="241">
        <v>0.36363636363636365</v>
      </c>
      <c r="BR2031" s="239">
        <v>11</v>
      </c>
      <c r="CB2031"/>
      <c r="CC2031"/>
      <c r="CD2031"/>
      <c r="CE2031"/>
      <c r="CF2031"/>
      <c r="CG2031"/>
      <c r="CQ2031"/>
      <c r="CR2031"/>
      <c r="CS2031"/>
      <c r="CT2031"/>
      <c r="CU2031"/>
      <c r="CV2031"/>
      <c r="CW2031"/>
      <c r="CY2031"/>
      <c r="CZ2031"/>
      <c r="DA2031"/>
      <c r="DB2031"/>
      <c r="DC2031"/>
      <c r="DD2031"/>
      <c r="DN2031"/>
      <c r="DO2031"/>
      <c r="DP2031"/>
      <c r="DQ2031"/>
      <c r="DR2031"/>
      <c r="DS2031"/>
      <c r="DT2031"/>
      <c r="DV2031"/>
      <c r="DW2031"/>
      <c r="DX2031"/>
      <c r="DY2031"/>
      <c r="DZ2031"/>
      <c r="EA2031"/>
      <c r="EC2031"/>
      <c r="ED2031"/>
      <c r="EE2031"/>
      <c r="EF2031"/>
      <c r="EG2031"/>
      <c r="EH2031"/>
      <c r="EI2031"/>
    </row>
    <row r="2032" spans="15:139" ht="15" x14ac:dyDescent="0.25">
      <c r="O2032"/>
      <c r="P2032"/>
      <c r="Q2032"/>
      <c r="R2032"/>
      <c r="S2032"/>
      <c r="T2032"/>
      <c r="V2032"/>
      <c r="W2032"/>
      <c r="X2032"/>
      <c r="Y2032"/>
      <c r="Z2032"/>
      <c r="AA2032"/>
      <c r="AC2032"/>
      <c r="AD2032"/>
      <c r="AE2032"/>
      <c r="AF2032"/>
      <c r="AG2032"/>
      <c r="AH2032"/>
      <c r="AJ2032"/>
      <c r="AK2032"/>
      <c r="AL2032"/>
      <c r="AM2032"/>
      <c r="AN2032"/>
      <c r="AO2032"/>
      <c r="AQ2032"/>
      <c r="AR2032"/>
      <c r="AS2032"/>
      <c r="AT2032"/>
      <c r="AU2032"/>
      <c r="AV2032"/>
      <c r="AX2032"/>
      <c r="AY2032"/>
      <c r="AZ2032"/>
      <c r="BA2032"/>
      <c r="BB2032"/>
      <c r="BC2032"/>
      <c r="BL2032" s="237" t="s">
        <v>504</v>
      </c>
      <c r="BM2032" s="237" t="s">
        <v>406</v>
      </c>
      <c r="BN2032" s="237" t="s">
        <v>104</v>
      </c>
      <c r="BO2032" s="237" t="s">
        <v>186</v>
      </c>
      <c r="BP2032" s="238">
        <v>43127</v>
      </c>
      <c r="BQ2032" s="241">
        <v>0.36363636363636365</v>
      </c>
      <c r="BR2032" s="239">
        <v>11</v>
      </c>
      <c r="CB2032"/>
      <c r="CC2032"/>
      <c r="CD2032"/>
      <c r="CE2032"/>
      <c r="CF2032"/>
      <c r="CG2032"/>
      <c r="CQ2032"/>
      <c r="CR2032"/>
      <c r="CS2032"/>
      <c r="CT2032"/>
      <c r="CU2032"/>
      <c r="CV2032"/>
      <c r="CW2032"/>
      <c r="CY2032"/>
      <c r="CZ2032"/>
      <c r="DA2032"/>
      <c r="DB2032"/>
      <c r="DC2032"/>
      <c r="DD2032"/>
      <c r="DN2032"/>
      <c r="DO2032"/>
      <c r="DP2032"/>
      <c r="DQ2032"/>
      <c r="DR2032"/>
      <c r="DS2032"/>
      <c r="DT2032"/>
      <c r="DV2032"/>
      <c r="DW2032"/>
      <c r="DX2032"/>
      <c r="DY2032"/>
      <c r="DZ2032"/>
      <c r="EA2032"/>
      <c r="EC2032"/>
      <c r="ED2032"/>
      <c r="EE2032"/>
      <c r="EF2032"/>
      <c r="EG2032"/>
      <c r="EH2032"/>
      <c r="EI2032"/>
    </row>
    <row r="2033" spans="15:139" ht="15" x14ac:dyDescent="0.25">
      <c r="O2033"/>
      <c r="P2033"/>
      <c r="Q2033"/>
      <c r="R2033"/>
      <c r="S2033"/>
      <c r="T2033"/>
      <c r="V2033"/>
      <c r="W2033"/>
      <c r="X2033"/>
      <c r="Y2033"/>
      <c r="Z2033"/>
      <c r="AA2033"/>
      <c r="AC2033"/>
      <c r="AD2033"/>
      <c r="AE2033"/>
      <c r="AF2033"/>
      <c r="AG2033"/>
      <c r="AH2033"/>
      <c r="AJ2033"/>
      <c r="AK2033"/>
      <c r="AL2033"/>
      <c r="AM2033"/>
      <c r="AN2033"/>
      <c r="AO2033"/>
      <c r="AQ2033"/>
      <c r="AR2033"/>
      <c r="AS2033"/>
      <c r="AT2033"/>
      <c r="AU2033"/>
      <c r="AV2033"/>
      <c r="AX2033"/>
      <c r="AY2033"/>
      <c r="AZ2033"/>
      <c r="BA2033"/>
      <c r="BB2033"/>
      <c r="BC2033"/>
      <c r="BL2033" s="237" t="s">
        <v>526</v>
      </c>
      <c r="BM2033" s="237" t="s">
        <v>406</v>
      </c>
      <c r="BN2033" s="237" t="s">
        <v>104</v>
      </c>
      <c r="BO2033" s="237" t="s">
        <v>197</v>
      </c>
      <c r="BP2033" s="238">
        <v>43137</v>
      </c>
      <c r="BQ2033" s="241">
        <v>0.35714285714285715</v>
      </c>
      <c r="BR2033" s="239">
        <v>14</v>
      </c>
      <c r="CB2033"/>
      <c r="CC2033"/>
      <c r="CD2033"/>
      <c r="CE2033"/>
      <c r="CF2033"/>
      <c r="CG2033"/>
      <c r="CQ2033"/>
      <c r="CR2033"/>
      <c r="CS2033"/>
      <c r="CT2033"/>
      <c r="CU2033"/>
      <c r="CV2033"/>
      <c r="CW2033"/>
      <c r="CY2033"/>
      <c r="CZ2033"/>
      <c r="DA2033"/>
      <c r="DB2033"/>
      <c r="DC2033"/>
      <c r="DD2033"/>
      <c r="DN2033"/>
      <c r="DO2033"/>
      <c r="DP2033"/>
      <c r="DQ2033"/>
      <c r="DR2033"/>
      <c r="DS2033"/>
      <c r="DT2033"/>
      <c r="DV2033"/>
      <c r="DW2033"/>
      <c r="DX2033"/>
      <c r="DY2033"/>
      <c r="DZ2033"/>
      <c r="EA2033"/>
      <c r="EC2033"/>
      <c r="ED2033"/>
      <c r="EE2033"/>
      <c r="EF2033"/>
      <c r="EG2033"/>
      <c r="EH2033"/>
      <c r="EI2033"/>
    </row>
    <row r="2034" spans="15:139" ht="15" x14ac:dyDescent="0.25">
      <c r="O2034"/>
      <c r="P2034"/>
      <c r="Q2034"/>
      <c r="R2034"/>
      <c r="S2034"/>
      <c r="T2034"/>
      <c r="V2034"/>
      <c r="W2034"/>
      <c r="X2034"/>
      <c r="Y2034"/>
      <c r="Z2034"/>
      <c r="AA2034"/>
      <c r="AC2034"/>
      <c r="AD2034"/>
      <c r="AE2034"/>
      <c r="AF2034"/>
      <c r="AG2034"/>
      <c r="AH2034"/>
      <c r="AJ2034"/>
      <c r="AK2034"/>
      <c r="AL2034"/>
      <c r="AM2034"/>
      <c r="AN2034"/>
      <c r="AO2034"/>
      <c r="AQ2034"/>
      <c r="AR2034"/>
      <c r="AS2034"/>
      <c r="AT2034"/>
      <c r="AU2034"/>
      <c r="AV2034"/>
      <c r="AX2034"/>
      <c r="AY2034"/>
      <c r="AZ2034"/>
      <c r="BA2034"/>
      <c r="BB2034"/>
      <c r="BC2034"/>
      <c r="BL2034" s="237" t="s">
        <v>520</v>
      </c>
      <c r="BM2034" s="237" t="s">
        <v>406</v>
      </c>
      <c r="BN2034" s="237" t="s">
        <v>104</v>
      </c>
      <c r="BO2034" s="237" t="s">
        <v>198</v>
      </c>
      <c r="BP2034" s="238">
        <v>43133</v>
      </c>
      <c r="BQ2034" s="241">
        <v>0.33333333333333331</v>
      </c>
      <c r="BR2034" s="239">
        <v>12</v>
      </c>
      <c r="CB2034"/>
      <c r="CC2034"/>
      <c r="CD2034"/>
      <c r="CE2034"/>
      <c r="CF2034"/>
      <c r="CG2034"/>
      <c r="CQ2034"/>
      <c r="CR2034"/>
      <c r="CS2034"/>
      <c r="CT2034"/>
      <c r="CU2034"/>
      <c r="CV2034"/>
      <c r="CW2034"/>
      <c r="CY2034"/>
      <c r="CZ2034"/>
      <c r="DA2034"/>
      <c r="DB2034"/>
      <c r="DC2034"/>
      <c r="DD2034"/>
      <c r="DN2034"/>
      <c r="DO2034"/>
      <c r="DP2034"/>
      <c r="DQ2034"/>
      <c r="DR2034"/>
      <c r="DS2034"/>
      <c r="DT2034"/>
      <c r="DV2034"/>
      <c r="DW2034"/>
      <c r="DX2034"/>
      <c r="DY2034"/>
      <c r="DZ2034"/>
      <c r="EA2034"/>
      <c r="EC2034"/>
      <c r="ED2034"/>
      <c r="EE2034"/>
      <c r="EF2034"/>
      <c r="EG2034"/>
      <c r="EH2034"/>
      <c r="EI2034"/>
    </row>
    <row r="2035" spans="15:139" ht="15" x14ac:dyDescent="0.25">
      <c r="AJ2035"/>
      <c r="AK2035"/>
      <c r="AL2035"/>
      <c r="AM2035"/>
      <c r="AN2035"/>
      <c r="AO2035"/>
      <c r="BL2035" s="237" t="s">
        <v>484</v>
      </c>
      <c r="BM2035" s="237" t="s">
        <v>414</v>
      </c>
      <c r="BN2035" s="237" t="s">
        <v>104</v>
      </c>
      <c r="BO2035" s="237" t="s">
        <v>192</v>
      </c>
      <c r="BP2035" s="238">
        <v>43118</v>
      </c>
      <c r="BQ2035" s="241">
        <v>0.2857142857142857</v>
      </c>
      <c r="BR2035" s="239">
        <v>7</v>
      </c>
      <c r="CB2035"/>
      <c r="CC2035"/>
      <c r="CD2035"/>
      <c r="CE2035"/>
      <c r="CF2035"/>
      <c r="CG2035"/>
      <c r="CY2035"/>
      <c r="CZ2035"/>
      <c r="DA2035"/>
      <c r="DB2035"/>
      <c r="DC2035"/>
      <c r="DD2035"/>
      <c r="DN2035"/>
      <c r="DO2035"/>
      <c r="DP2035"/>
      <c r="DQ2035"/>
      <c r="DR2035"/>
      <c r="DS2035"/>
      <c r="DT2035"/>
      <c r="EC2035"/>
      <c r="ED2035"/>
      <c r="EE2035"/>
      <c r="EF2035"/>
      <c r="EG2035"/>
      <c r="EH2035"/>
      <c r="EI2035"/>
    </row>
    <row r="2036" spans="15:139" ht="15" x14ac:dyDescent="0.25">
      <c r="AJ2036"/>
      <c r="AK2036"/>
      <c r="AL2036"/>
      <c r="AM2036"/>
      <c r="AN2036"/>
      <c r="AO2036"/>
      <c r="BL2036" s="237" t="s">
        <v>548</v>
      </c>
      <c r="BM2036" s="237" t="s">
        <v>408</v>
      </c>
      <c r="BN2036" s="237" t="s">
        <v>104</v>
      </c>
      <c r="BO2036" s="237" t="s">
        <v>198</v>
      </c>
      <c r="BP2036" s="238">
        <v>43148</v>
      </c>
      <c r="BQ2036" s="241">
        <v>0.25</v>
      </c>
      <c r="BR2036" s="239">
        <v>8</v>
      </c>
      <c r="CB2036"/>
      <c r="CC2036"/>
      <c r="CD2036"/>
      <c r="CE2036"/>
      <c r="CF2036"/>
      <c r="CG2036"/>
      <c r="CY2036"/>
      <c r="CZ2036"/>
      <c r="DA2036"/>
      <c r="DB2036"/>
      <c r="DC2036"/>
      <c r="DD2036"/>
      <c r="DN2036"/>
      <c r="DO2036"/>
      <c r="DP2036"/>
      <c r="DQ2036"/>
      <c r="DR2036"/>
      <c r="DS2036"/>
      <c r="DT2036"/>
      <c r="EC2036"/>
      <c r="ED2036"/>
      <c r="EE2036"/>
      <c r="EF2036"/>
      <c r="EG2036"/>
      <c r="EH2036"/>
      <c r="EI2036"/>
    </row>
    <row r="2037" spans="15:139" ht="15" x14ac:dyDescent="0.25">
      <c r="AJ2037"/>
      <c r="AK2037"/>
      <c r="AL2037"/>
      <c r="AM2037"/>
      <c r="AN2037"/>
      <c r="AO2037"/>
      <c r="BL2037" s="237" t="s">
        <v>491</v>
      </c>
      <c r="BM2037" s="237" t="s">
        <v>401</v>
      </c>
      <c r="BN2037" s="237" t="s">
        <v>104</v>
      </c>
      <c r="BO2037" s="237" t="s">
        <v>199</v>
      </c>
      <c r="BP2037" s="238">
        <v>43120</v>
      </c>
      <c r="BQ2037" s="241">
        <v>0.2</v>
      </c>
      <c r="BR2037" s="239">
        <v>10</v>
      </c>
      <c r="CB2037"/>
      <c r="CC2037"/>
      <c r="CD2037"/>
      <c r="CE2037"/>
      <c r="CF2037"/>
      <c r="CG2037"/>
      <c r="CY2037"/>
      <c r="CZ2037"/>
      <c r="DA2037"/>
      <c r="DB2037"/>
      <c r="DC2037"/>
      <c r="DD2037"/>
      <c r="DN2037"/>
      <c r="DO2037"/>
      <c r="DP2037"/>
      <c r="DQ2037"/>
      <c r="DR2037"/>
      <c r="DS2037"/>
      <c r="DT2037"/>
      <c r="EC2037"/>
      <c r="ED2037"/>
      <c r="EE2037"/>
      <c r="EF2037"/>
      <c r="EG2037"/>
      <c r="EH2037"/>
      <c r="EI2037"/>
    </row>
    <row r="2038" spans="15:139" ht="15" x14ac:dyDescent="0.25">
      <c r="AJ2038"/>
      <c r="AK2038"/>
      <c r="AL2038"/>
      <c r="AM2038"/>
      <c r="AN2038"/>
      <c r="AO2038"/>
      <c r="BL2038" s="237" t="s">
        <v>511</v>
      </c>
      <c r="BM2038" s="237" t="s">
        <v>406</v>
      </c>
      <c r="BN2038" s="237" t="s">
        <v>104</v>
      </c>
      <c r="BO2038" s="237" t="s">
        <v>192</v>
      </c>
      <c r="BP2038" s="238">
        <v>43132</v>
      </c>
      <c r="BQ2038" s="241">
        <v>0.2</v>
      </c>
      <c r="BR2038" s="239">
        <v>10</v>
      </c>
      <c r="CB2038"/>
      <c r="CC2038"/>
      <c r="CD2038"/>
      <c r="CE2038"/>
      <c r="CF2038"/>
      <c r="CG2038"/>
      <c r="CY2038"/>
      <c r="CZ2038"/>
      <c r="DA2038"/>
      <c r="DB2038"/>
      <c r="DC2038"/>
      <c r="DD2038"/>
      <c r="DN2038"/>
      <c r="DO2038"/>
      <c r="DP2038"/>
      <c r="DQ2038"/>
      <c r="DR2038"/>
      <c r="DS2038"/>
      <c r="DT2038"/>
      <c r="EC2038"/>
      <c r="ED2038"/>
      <c r="EE2038"/>
      <c r="EF2038"/>
      <c r="EG2038"/>
      <c r="EH2038"/>
      <c r="EI2038"/>
    </row>
    <row r="2039" spans="15:139" ht="15" x14ac:dyDescent="0.25">
      <c r="AJ2039"/>
      <c r="AK2039"/>
      <c r="AL2039"/>
      <c r="AM2039"/>
      <c r="AN2039"/>
      <c r="AO2039"/>
      <c r="BL2039" s="237" t="s">
        <v>532</v>
      </c>
      <c r="BM2039" s="237" t="s">
        <v>414</v>
      </c>
      <c r="BN2039" s="237" t="s">
        <v>104</v>
      </c>
      <c r="BO2039" s="237" t="s">
        <v>199</v>
      </c>
      <c r="BP2039" s="238">
        <v>43139</v>
      </c>
      <c r="BQ2039" s="241">
        <v>0.16666666666666666</v>
      </c>
      <c r="BR2039" s="239">
        <v>6</v>
      </c>
      <c r="CB2039"/>
      <c r="CC2039"/>
      <c r="CD2039"/>
      <c r="CE2039"/>
      <c r="CF2039"/>
      <c r="CG2039"/>
      <c r="CY2039"/>
      <c r="CZ2039"/>
      <c r="DA2039"/>
      <c r="DB2039"/>
      <c r="DC2039"/>
      <c r="DD2039"/>
      <c r="DN2039"/>
      <c r="DO2039"/>
      <c r="DP2039"/>
      <c r="DQ2039"/>
      <c r="DR2039"/>
      <c r="DS2039"/>
      <c r="DT2039"/>
      <c r="EC2039"/>
      <c r="ED2039"/>
      <c r="EE2039"/>
      <c r="EF2039"/>
      <c r="EG2039"/>
      <c r="EH2039"/>
      <c r="EI2039"/>
    </row>
    <row r="2040" spans="15:139" ht="15" x14ac:dyDescent="0.25">
      <c r="AJ2040"/>
      <c r="AK2040"/>
      <c r="AL2040"/>
      <c r="AM2040"/>
      <c r="AN2040"/>
      <c r="AO2040"/>
      <c r="BL2040" s="237" t="s">
        <v>536</v>
      </c>
      <c r="BM2040" s="237" t="s">
        <v>406</v>
      </c>
      <c r="BN2040" s="237" t="s">
        <v>104</v>
      </c>
      <c r="BO2040" s="237" t="s">
        <v>199</v>
      </c>
      <c r="BP2040" s="238">
        <v>43139</v>
      </c>
      <c r="BQ2040" s="241">
        <v>0.15384615384615385</v>
      </c>
      <c r="BR2040" s="239">
        <v>13</v>
      </c>
      <c r="CB2040"/>
      <c r="CC2040"/>
      <c r="CD2040"/>
      <c r="CE2040"/>
      <c r="CF2040"/>
      <c r="CG2040"/>
      <c r="CY2040"/>
      <c r="CZ2040"/>
      <c r="DA2040"/>
      <c r="DB2040"/>
      <c r="DC2040"/>
      <c r="DD2040"/>
      <c r="DN2040"/>
      <c r="DO2040"/>
      <c r="DP2040"/>
      <c r="DQ2040"/>
      <c r="DR2040"/>
      <c r="DS2040"/>
      <c r="DT2040"/>
      <c r="EC2040"/>
      <c r="ED2040"/>
      <c r="EE2040"/>
      <c r="EF2040"/>
      <c r="EG2040"/>
      <c r="EH2040"/>
      <c r="EI2040"/>
    </row>
    <row r="2041" spans="15:139" ht="15" x14ac:dyDescent="0.25">
      <c r="AJ2041"/>
      <c r="AK2041"/>
      <c r="AL2041"/>
      <c r="AM2041"/>
      <c r="AN2041"/>
      <c r="AO2041"/>
      <c r="BL2041" s="237" t="s">
        <v>492</v>
      </c>
      <c r="BM2041" s="237" t="s">
        <v>408</v>
      </c>
      <c r="BN2041" s="237" t="s">
        <v>104</v>
      </c>
      <c r="BO2041" s="237" t="s">
        <v>199</v>
      </c>
      <c r="BP2041" s="238">
        <v>43120</v>
      </c>
      <c r="BQ2041" s="241">
        <v>0.14285714285714285</v>
      </c>
      <c r="BR2041" s="239">
        <v>7</v>
      </c>
      <c r="CB2041"/>
      <c r="CC2041"/>
      <c r="CD2041"/>
      <c r="CE2041"/>
      <c r="CF2041"/>
      <c r="CG2041"/>
      <c r="CY2041"/>
      <c r="CZ2041"/>
      <c r="DA2041"/>
      <c r="DB2041"/>
      <c r="DC2041"/>
      <c r="DD2041"/>
      <c r="DN2041"/>
      <c r="DO2041"/>
      <c r="DP2041"/>
      <c r="DQ2041"/>
      <c r="DR2041"/>
      <c r="DS2041"/>
      <c r="DT2041"/>
      <c r="EC2041"/>
      <c r="ED2041"/>
      <c r="EE2041"/>
      <c r="EF2041"/>
      <c r="EG2041"/>
      <c r="EH2041"/>
      <c r="EI2041"/>
    </row>
    <row r="2042" spans="15:139" ht="15" x14ac:dyDescent="0.25">
      <c r="AJ2042"/>
      <c r="AK2042"/>
      <c r="AL2042"/>
      <c r="AM2042"/>
      <c r="AN2042"/>
      <c r="AO2042"/>
      <c r="BL2042" s="237" t="s">
        <v>530</v>
      </c>
      <c r="BM2042" s="237" t="s">
        <v>400</v>
      </c>
      <c r="BN2042" s="237" t="s">
        <v>104</v>
      </c>
      <c r="BO2042" s="237" t="s">
        <v>199</v>
      </c>
      <c r="BP2042" s="238">
        <v>43139</v>
      </c>
      <c r="BQ2042" s="241">
        <v>0.14285714285714285</v>
      </c>
      <c r="BR2042" s="239">
        <v>14</v>
      </c>
      <c r="CB2042"/>
      <c r="CC2042"/>
      <c r="CD2042"/>
      <c r="CE2042"/>
      <c r="CF2042"/>
      <c r="CG2042"/>
      <c r="CY2042"/>
      <c r="CZ2042"/>
      <c r="DA2042"/>
      <c r="DB2042"/>
      <c r="DC2042"/>
      <c r="DD2042"/>
      <c r="DN2042"/>
      <c r="DO2042"/>
      <c r="DP2042"/>
      <c r="DQ2042"/>
      <c r="DR2042"/>
      <c r="DS2042"/>
      <c r="DT2042"/>
      <c r="EC2042"/>
      <c r="ED2042"/>
      <c r="EE2042"/>
      <c r="EF2042"/>
      <c r="EG2042"/>
      <c r="EH2042"/>
      <c r="EI2042"/>
    </row>
    <row r="2043" spans="15:139" ht="15" x14ac:dyDescent="0.25">
      <c r="AJ2043"/>
      <c r="AK2043"/>
      <c r="AL2043"/>
      <c r="AM2043"/>
      <c r="AN2043"/>
      <c r="AO2043"/>
      <c r="BL2043" s="237" t="s">
        <v>490</v>
      </c>
      <c r="BM2043" s="237" t="s">
        <v>403</v>
      </c>
      <c r="BN2043" s="237" t="s">
        <v>104</v>
      </c>
      <c r="BO2043" s="237" t="s">
        <v>199</v>
      </c>
      <c r="BP2043" s="238">
        <v>43120</v>
      </c>
      <c r="BQ2043" s="241">
        <v>0.14285714285714285</v>
      </c>
      <c r="BR2043" s="239">
        <v>14</v>
      </c>
      <c r="CB2043"/>
      <c r="CC2043"/>
      <c r="CD2043"/>
      <c r="CE2043"/>
      <c r="CF2043"/>
      <c r="CG2043"/>
      <c r="CY2043"/>
      <c r="CZ2043"/>
      <c r="DA2043"/>
      <c r="DB2043"/>
      <c r="DC2043"/>
      <c r="DD2043"/>
      <c r="DN2043"/>
      <c r="DO2043"/>
      <c r="DP2043"/>
      <c r="DQ2043"/>
      <c r="DR2043"/>
      <c r="DS2043"/>
      <c r="DT2043"/>
      <c r="EC2043"/>
      <c r="ED2043"/>
      <c r="EE2043"/>
      <c r="EF2043"/>
      <c r="EG2043"/>
      <c r="EH2043"/>
      <c r="EI2043"/>
    </row>
    <row r="2044" spans="15:139" ht="15" x14ac:dyDescent="0.25">
      <c r="AJ2044"/>
      <c r="AK2044"/>
      <c r="AL2044"/>
      <c r="AM2044"/>
      <c r="AN2044"/>
      <c r="AO2044"/>
      <c r="BL2044"/>
      <c r="BM2044"/>
      <c r="BN2044"/>
      <c r="BO2044"/>
      <c r="BP2044"/>
      <c r="BQ2044"/>
      <c r="BR2044"/>
      <c r="CB2044"/>
      <c r="CC2044"/>
      <c r="CD2044"/>
      <c r="CE2044"/>
      <c r="CF2044"/>
      <c r="CG2044"/>
      <c r="CY2044"/>
      <c r="CZ2044"/>
      <c r="DA2044"/>
      <c r="DB2044"/>
      <c r="DC2044"/>
      <c r="DD2044"/>
      <c r="DN2044"/>
      <c r="DO2044"/>
      <c r="DP2044"/>
      <c r="DQ2044"/>
      <c r="DR2044"/>
      <c r="DS2044"/>
      <c r="DT2044"/>
      <c r="EC2044"/>
      <c r="ED2044"/>
      <c r="EE2044"/>
      <c r="EF2044"/>
      <c r="EG2044"/>
      <c r="EH2044"/>
      <c r="EI2044"/>
    </row>
    <row r="2045" spans="15:139" ht="15" x14ac:dyDescent="0.25">
      <c r="AJ2045"/>
      <c r="AK2045"/>
      <c r="AL2045"/>
      <c r="AM2045"/>
      <c r="AN2045"/>
      <c r="AO2045"/>
      <c r="CB2045"/>
      <c r="CC2045"/>
      <c r="CD2045"/>
      <c r="CE2045"/>
      <c r="CF2045"/>
      <c r="CG2045"/>
      <c r="CY2045"/>
      <c r="CZ2045"/>
      <c r="DA2045"/>
      <c r="DB2045"/>
      <c r="DC2045"/>
      <c r="DD2045"/>
      <c r="DN2045"/>
      <c r="DO2045"/>
      <c r="DP2045"/>
      <c r="DQ2045"/>
      <c r="DR2045"/>
      <c r="DS2045"/>
      <c r="DT2045"/>
      <c r="EC2045"/>
      <c r="ED2045"/>
      <c r="EE2045"/>
      <c r="EF2045"/>
      <c r="EG2045"/>
      <c r="EH2045"/>
      <c r="EI2045"/>
    </row>
    <row r="2046" spans="15:139" ht="15" x14ac:dyDescent="0.25">
      <c r="AJ2046"/>
      <c r="AK2046"/>
      <c r="AL2046"/>
      <c r="AM2046"/>
      <c r="AN2046"/>
      <c r="AO2046"/>
      <c r="CB2046"/>
      <c r="CC2046"/>
      <c r="CD2046"/>
      <c r="CE2046"/>
      <c r="CF2046"/>
      <c r="CG2046"/>
      <c r="CY2046"/>
      <c r="CZ2046"/>
      <c r="DA2046"/>
      <c r="DB2046"/>
      <c r="DC2046"/>
      <c r="DD2046"/>
      <c r="DN2046"/>
      <c r="DO2046"/>
      <c r="DP2046"/>
      <c r="DQ2046"/>
      <c r="DR2046"/>
      <c r="DS2046"/>
      <c r="DT2046"/>
      <c r="EC2046"/>
      <c r="ED2046"/>
      <c r="EE2046"/>
      <c r="EF2046"/>
      <c r="EG2046"/>
      <c r="EH2046"/>
      <c r="EI2046"/>
    </row>
    <row r="2047" spans="15:139" ht="15" x14ac:dyDescent="0.25">
      <c r="AJ2047"/>
      <c r="AK2047"/>
      <c r="AL2047"/>
      <c r="AM2047"/>
      <c r="AN2047"/>
      <c r="AO2047"/>
      <c r="CB2047"/>
      <c r="CC2047"/>
      <c r="CD2047"/>
      <c r="CE2047"/>
      <c r="CF2047"/>
      <c r="CG2047"/>
      <c r="CY2047"/>
      <c r="CZ2047"/>
      <c r="DA2047"/>
      <c r="DB2047"/>
      <c r="DC2047"/>
      <c r="DD2047"/>
      <c r="DN2047"/>
      <c r="DO2047"/>
      <c r="DP2047"/>
      <c r="DQ2047"/>
      <c r="DR2047"/>
      <c r="DS2047"/>
      <c r="DT2047"/>
      <c r="EC2047"/>
      <c r="ED2047"/>
      <c r="EE2047"/>
      <c r="EF2047"/>
      <c r="EG2047"/>
      <c r="EH2047"/>
      <c r="EI2047"/>
    </row>
    <row r="2048" spans="15:139" ht="15" x14ac:dyDescent="0.25">
      <c r="AJ2048"/>
      <c r="AK2048"/>
      <c r="AL2048"/>
      <c r="AM2048"/>
      <c r="AN2048"/>
      <c r="AO2048"/>
      <c r="CB2048"/>
      <c r="CC2048"/>
      <c r="CD2048"/>
      <c r="CE2048"/>
      <c r="CF2048"/>
      <c r="CG2048"/>
      <c r="CY2048"/>
      <c r="CZ2048"/>
      <c r="DA2048"/>
      <c r="DB2048"/>
      <c r="DC2048"/>
      <c r="DD2048"/>
      <c r="DN2048"/>
      <c r="DO2048"/>
      <c r="DP2048"/>
      <c r="DQ2048"/>
      <c r="DR2048"/>
      <c r="DS2048"/>
      <c r="DT2048"/>
      <c r="EC2048"/>
      <c r="ED2048"/>
      <c r="EE2048"/>
      <c r="EF2048"/>
      <c r="EG2048"/>
      <c r="EH2048"/>
      <c r="EI2048"/>
    </row>
    <row r="2049" spans="36:139" ht="15" x14ac:dyDescent="0.25">
      <c r="AJ2049"/>
      <c r="AK2049"/>
      <c r="AL2049"/>
      <c r="AM2049"/>
      <c r="AN2049"/>
      <c r="AO2049"/>
      <c r="CB2049"/>
      <c r="CC2049"/>
      <c r="CD2049"/>
      <c r="CE2049"/>
      <c r="CF2049"/>
      <c r="CG2049"/>
      <c r="CY2049"/>
      <c r="CZ2049"/>
      <c r="DA2049"/>
      <c r="DB2049"/>
      <c r="DC2049"/>
      <c r="DD2049"/>
      <c r="DN2049"/>
      <c r="DO2049"/>
      <c r="DP2049"/>
      <c r="DQ2049"/>
      <c r="DR2049"/>
      <c r="DS2049"/>
      <c r="DT2049"/>
      <c r="EC2049"/>
      <c r="ED2049"/>
      <c r="EE2049"/>
      <c r="EF2049"/>
      <c r="EG2049"/>
      <c r="EH2049"/>
      <c r="EI2049"/>
    </row>
    <row r="2050" spans="36:139" ht="15" x14ac:dyDescent="0.25">
      <c r="AJ2050"/>
      <c r="AK2050"/>
      <c r="AL2050"/>
      <c r="AM2050"/>
      <c r="AN2050"/>
      <c r="AO2050"/>
      <c r="CB2050"/>
      <c r="CC2050"/>
      <c r="CD2050"/>
      <c r="CE2050"/>
      <c r="CF2050"/>
      <c r="CG2050"/>
      <c r="CY2050"/>
      <c r="CZ2050"/>
      <c r="DA2050"/>
      <c r="DB2050"/>
      <c r="DC2050"/>
      <c r="DD2050"/>
      <c r="DN2050"/>
      <c r="DO2050"/>
      <c r="DP2050"/>
      <c r="DQ2050"/>
      <c r="DR2050"/>
      <c r="DS2050"/>
      <c r="DT2050"/>
      <c r="EC2050"/>
      <c r="ED2050"/>
      <c r="EE2050"/>
      <c r="EF2050"/>
      <c r="EG2050"/>
      <c r="EH2050"/>
      <c r="EI2050"/>
    </row>
    <row r="2051" spans="36:139" ht="15" x14ac:dyDescent="0.25">
      <c r="AJ2051"/>
      <c r="AK2051"/>
      <c r="AL2051"/>
      <c r="AM2051"/>
      <c r="AN2051"/>
      <c r="AO2051"/>
      <c r="CB2051"/>
      <c r="CC2051"/>
      <c r="CD2051"/>
      <c r="CE2051"/>
      <c r="CF2051"/>
      <c r="CG2051"/>
      <c r="CY2051"/>
      <c r="CZ2051"/>
      <c r="DA2051"/>
      <c r="DB2051"/>
      <c r="DC2051"/>
      <c r="DD2051"/>
      <c r="DN2051"/>
      <c r="DO2051"/>
      <c r="DP2051"/>
      <c r="DQ2051"/>
      <c r="DR2051"/>
      <c r="DS2051"/>
      <c r="DT2051"/>
      <c r="EC2051"/>
      <c r="ED2051"/>
      <c r="EE2051"/>
      <c r="EF2051"/>
      <c r="EG2051"/>
      <c r="EH2051"/>
      <c r="EI2051"/>
    </row>
    <row r="2052" spans="36:139" ht="15" x14ac:dyDescent="0.25">
      <c r="AJ2052"/>
      <c r="AK2052"/>
      <c r="AL2052"/>
      <c r="AM2052"/>
      <c r="AN2052"/>
      <c r="AO2052"/>
      <c r="CB2052"/>
      <c r="CC2052"/>
      <c r="CD2052"/>
      <c r="CE2052"/>
      <c r="CF2052"/>
      <c r="CG2052"/>
      <c r="CY2052"/>
      <c r="CZ2052"/>
      <c r="DA2052"/>
      <c r="DB2052"/>
      <c r="DC2052"/>
      <c r="DD2052"/>
      <c r="DN2052"/>
      <c r="DO2052"/>
      <c r="DP2052"/>
      <c r="DQ2052"/>
      <c r="DR2052"/>
      <c r="DS2052"/>
      <c r="DT2052"/>
      <c r="EC2052"/>
      <c r="ED2052"/>
      <c r="EE2052"/>
      <c r="EF2052"/>
      <c r="EG2052"/>
      <c r="EH2052"/>
      <c r="EI2052"/>
    </row>
    <row r="2053" spans="36:139" ht="15" x14ac:dyDescent="0.25">
      <c r="AJ2053"/>
      <c r="AK2053"/>
      <c r="AL2053"/>
      <c r="AM2053"/>
      <c r="AN2053"/>
      <c r="AO2053"/>
      <c r="CB2053"/>
      <c r="CC2053"/>
      <c r="CD2053"/>
      <c r="CE2053"/>
      <c r="CF2053"/>
      <c r="CG2053"/>
      <c r="EC2053"/>
      <c r="ED2053"/>
      <c r="EE2053"/>
      <c r="EF2053"/>
      <c r="EG2053"/>
      <c r="EH2053"/>
      <c r="EI2053"/>
    </row>
    <row r="2054" spans="36:139" ht="15" x14ac:dyDescent="0.25">
      <c r="AJ2054"/>
      <c r="AK2054"/>
      <c r="AL2054"/>
      <c r="AM2054"/>
      <c r="AN2054"/>
      <c r="AO2054"/>
      <c r="CB2054"/>
      <c r="CC2054"/>
      <c r="CD2054"/>
      <c r="CE2054"/>
      <c r="CF2054"/>
      <c r="CG2054"/>
      <c r="EC2054"/>
      <c r="ED2054"/>
      <c r="EE2054"/>
      <c r="EF2054"/>
      <c r="EG2054"/>
      <c r="EH2054"/>
      <c r="EI2054"/>
    </row>
    <row r="2055" spans="36:139" ht="15" x14ac:dyDescent="0.25">
      <c r="AJ2055"/>
      <c r="AK2055"/>
      <c r="AL2055"/>
      <c r="AM2055"/>
      <c r="AN2055"/>
      <c r="AO2055"/>
    </row>
    <row r="2056" spans="36:139" ht="15" x14ac:dyDescent="0.25">
      <c r="AJ2056"/>
      <c r="AK2056"/>
      <c r="AL2056"/>
      <c r="AM2056"/>
      <c r="AN2056"/>
      <c r="AO2056"/>
    </row>
    <row r="2057" spans="36:139" ht="15" x14ac:dyDescent="0.25">
      <c r="AJ2057"/>
      <c r="AK2057"/>
      <c r="AL2057"/>
      <c r="AM2057"/>
      <c r="AN2057"/>
      <c r="AO2057"/>
    </row>
    <row r="2058" spans="36:139" ht="15" x14ac:dyDescent="0.25">
      <c r="AJ2058"/>
      <c r="AK2058"/>
      <c r="AL2058"/>
      <c r="AM2058"/>
      <c r="AN2058"/>
      <c r="AO2058"/>
    </row>
    <row r="2059" spans="36:139" ht="15" x14ac:dyDescent="0.25">
      <c r="AJ2059"/>
      <c r="AK2059"/>
      <c r="AL2059"/>
      <c r="AM2059"/>
      <c r="AN2059"/>
      <c r="AO2059"/>
    </row>
    <row r="2060" spans="36:139" ht="15" x14ac:dyDescent="0.25">
      <c r="AJ2060"/>
      <c r="AK2060"/>
      <c r="AL2060"/>
      <c r="AM2060"/>
      <c r="AN2060"/>
      <c r="AO2060"/>
    </row>
    <row r="2061" spans="36:139" ht="15" x14ac:dyDescent="0.25">
      <c r="AJ2061"/>
      <c r="AK2061"/>
      <c r="AL2061"/>
      <c r="AM2061"/>
      <c r="AN2061"/>
      <c r="AO2061"/>
    </row>
    <row r="2062" spans="36:139" ht="15" x14ac:dyDescent="0.25">
      <c r="AJ2062"/>
      <c r="AK2062"/>
      <c r="AL2062"/>
      <c r="AM2062"/>
      <c r="AN2062"/>
      <c r="AO2062"/>
    </row>
    <row r="2063" spans="36:139" ht="15" x14ac:dyDescent="0.25">
      <c r="AJ2063"/>
      <c r="AK2063"/>
      <c r="AL2063"/>
      <c r="AM2063"/>
      <c r="AN2063"/>
      <c r="AO2063"/>
    </row>
    <row r="2064" spans="36:139" ht="15" x14ac:dyDescent="0.25">
      <c r="AJ2064"/>
      <c r="AK2064"/>
      <c r="AL2064"/>
      <c r="AM2064"/>
      <c r="AN2064"/>
      <c r="AO2064"/>
    </row>
    <row r="2065" spans="36:41" ht="15" x14ac:dyDescent="0.25">
      <c r="AJ2065"/>
      <c r="AK2065"/>
      <c r="AL2065"/>
      <c r="AM2065"/>
      <c r="AN2065"/>
      <c r="AO2065"/>
    </row>
    <row r="2066" spans="36:41" ht="15" x14ac:dyDescent="0.25">
      <c r="AJ2066"/>
      <c r="AK2066"/>
      <c r="AL2066"/>
      <c r="AM2066"/>
      <c r="AN2066"/>
      <c r="AO2066"/>
    </row>
    <row r="2067" spans="36:41" ht="15" x14ac:dyDescent="0.25">
      <c r="AJ2067"/>
      <c r="AK2067"/>
      <c r="AL2067"/>
      <c r="AM2067"/>
      <c r="AN2067"/>
      <c r="AO2067"/>
    </row>
    <row r="2068" spans="36:41" ht="15" x14ac:dyDescent="0.25">
      <c r="AJ2068"/>
      <c r="AK2068"/>
      <c r="AL2068"/>
      <c r="AM2068"/>
      <c r="AN2068"/>
      <c r="AO2068"/>
    </row>
    <row r="2069" spans="36:41" ht="15" x14ac:dyDescent="0.25">
      <c r="AJ2069"/>
      <c r="AK2069"/>
      <c r="AL2069"/>
      <c r="AM2069"/>
      <c r="AN2069"/>
      <c r="AO2069"/>
    </row>
    <row r="2070" spans="36:41" ht="15" x14ac:dyDescent="0.25">
      <c r="AJ2070"/>
      <c r="AK2070"/>
      <c r="AL2070"/>
      <c r="AM2070"/>
      <c r="AN2070"/>
      <c r="AO2070"/>
    </row>
    <row r="2071" spans="36:41" ht="15" x14ac:dyDescent="0.25">
      <c r="AJ2071"/>
      <c r="AK2071"/>
      <c r="AL2071"/>
      <c r="AM2071"/>
      <c r="AN2071"/>
      <c r="AO2071"/>
    </row>
    <row r="2072" spans="36:41" ht="15" x14ac:dyDescent="0.25">
      <c r="AJ2072"/>
      <c r="AK2072"/>
      <c r="AL2072"/>
      <c r="AM2072"/>
      <c r="AN2072"/>
      <c r="AO2072"/>
    </row>
    <row r="2073" spans="36:41" ht="15" x14ac:dyDescent="0.25">
      <c r="AJ2073"/>
      <c r="AK2073"/>
      <c r="AL2073"/>
      <c r="AM2073"/>
      <c r="AN2073"/>
      <c r="AO2073"/>
    </row>
    <row r="2074" spans="36:41" ht="15" x14ac:dyDescent="0.25">
      <c r="AJ2074"/>
      <c r="AK2074"/>
      <c r="AL2074"/>
      <c r="AM2074"/>
      <c r="AN2074"/>
      <c r="AO2074"/>
    </row>
    <row r="2075" spans="36:41" ht="15" x14ac:dyDescent="0.25">
      <c r="AJ2075"/>
      <c r="AK2075"/>
      <c r="AL2075"/>
      <c r="AM2075"/>
      <c r="AN2075"/>
      <c r="AO2075"/>
    </row>
    <row r="2076" spans="36:41" ht="15" x14ac:dyDescent="0.25">
      <c r="AJ2076"/>
      <c r="AK2076"/>
      <c r="AL2076"/>
      <c r="AM2076"/>
      <c r="AN2076"/>
      <c r="AO2076"/>
    </row>
    <row r="2077" spans="36:41" ht="15" x14ac:dyDescent="0.25">
      <c r="AJ2077"/>
      <c r="AK2077"/>
      <c r="AL2077"/>
      <c r="AM2077"/>
      <c r="AN2077"/>
      <c r="AO2077"/>
    </row>
    <row r="2078" spans="36:41" ht="15" x14ac:dyDescent="0.25">
      <c r="AJ2078"/>
      <c r="AK2078"/>
      <c r="AL2078"/>
      <c r="AM2078"/>
      <c r="AN2078"/>
      <c r="AO2078"/>
    </row>
    <row r="2079" spans="36:41" ht="15" x14ac:dyDescent="0.25">
      <c r="AJ2079"/>
      <c r="AK2079"/>
      <c r="AL2079"/>
      <c r="AM2079"/>
      <c r="AN2079"/>
      <c r="AO2079"/>
    </row>
    <row r="2080" spans="36:41" ht="15" x14ac:dyDescent="0.25">
      <c r="AJ2080"/>
      <c r="AK2080"/>
      <c r="AL2080"/>
      <c r="AM2080"/>
      <c r="AN2080"/>
      <c r="AO2080"/>
    </row>
    <row r="2081" spans="36:41" ht="15" x14ac:dyDescent="0.25">
      <c r="AJ2081"/>
      <c r="AK2081"/>
      <c r="AL2081"/>
      <c r="AM2081"/>
      <c r="AN2081"/>
      <c r="AO2081"/>
    </row>
    <row r="2082" spans="36:41" ht="15" x14ac:dyDescent="0.25">
      <c r="AJ2082"/>
      <c r="AK2082"/>
      <c r="AL2082"/>
      <c r="AM2082"/>
      <c r="AN2082"/>
      <c r="AO2082"/>
    </row>
    <row r="2083" spans="36:41" ht="15" x14ac:dyDescent="0.25">
      <c r="AJ2083"/>
      <c r="AK2083"/>
      <c r="AL2083"/>
      <c r="AM2083"/>
      <c r="AN2083"/>
      <c r="AO2083"/>
    </row>
    <row r="2084" spans="36:41" ht="15" x14ac:dyDescent="0.25">
      <c r="AJ2084"/>
      <c r="AK2084"/>
      <c r="AL2084"/>
      <c r="AM2084"/>
      <c r="AN2084"/>
      <c r="AO2084"/>
    </row>
    <row r="2085" spans="36:41" ht="15" x14ac:dyDescent="0.25">
      <c r="AJ2085"/>
      <c r="AK2085"/>
      <c r="AL2085"/>
      <c r="AM2085"/>
      <c r="AN2085"/>
      <c r="AO2085"/>
    </row>
    <row r="2086" spans="36:41" ht="15" x14ac:dyDescent="0.25">
      <c r="AJ2086"/>
      <c r="AK2086"/>
      <c r="AL2086"/>
      <c r="AM2086"/>
      <c r="AN2086"/>
      <c r="AO2086"/>
    </row>
    <row r="2087" spans="36:41" ht="15" x14ac:dyDescent="0.25">
      <c r="AJ2087"/>
      <c r="AK2087"/>
      <c r="AL2087"/>
      <c r="AM2087"/>
      <c r="AN2087"/>
      <c r="AO2087"/>
    </row>
    <row r="2088" spans="36:41" ht="15" x14ac:dyDescent="0.25">
      <c r="AJ2088"/>
      <c r="AK2088"/>
      <c r="AL2088"/>
      <c r="AM2088"/>
      <c r="AN2088"/>
      <c r="AO2088"/>
    </row>
    <row r="2089" spans="36:41" ht="15" x14ac:dyDescent="0.25">
      <c r="AJ2089"/>
      <c r="AK2089"/>
      <c r="AL2089"/>
      <c r="AM2089"/>
      <c r="AN2089"/>
      <c r="AO2089"/>
    </row>
    <row r="2090" spans="36:41" ht="15" x14ac:dyDescent="0.25">
      <c r="AJ2090"/>
      <c r="AK2090"/>
      <c r="AL2090"/>
      <c r="AM2090"/>
      <c r="AN2090"/>
      <c r="AO2090"/>
    </row>
    <row r="2091" spans="36:41" ht="15" x14ac:dyDescent="0.25">
      <c r="AJ2091"/>
      <c r="AK2091"/>
      <c r="AL2091"/>
      <c r="AM2091"/>
      <c r="AN2091"/>
      <c r="AO2091"/>
    </row>
    <row r="2092" spans="36:41" ht="15" x14ac:dyDescent="0.25">
      <c r="AJ2092"/>
      <c r="AK2092"/>
      <c r="AL2092"/>
      <c r="AM2092"/>
      <c r="AN2092"/>
      <c r="AO2092"/>
    </row>
    <row r="2093" spans="36:41" ht="15" x14ac:dyDescent="0.25">
      <c r="AJ2093"/>
      <c r="AK2093"/>
      <c r="AL2093"/>
      <c r="AM2093"/>
      <c r="AN2093"/>
      <c r="AO2093"/>
    </row>
    <row r="2094" spans="36:41" ht="15" x14ac:dyDescent="0.25">
      <c r="AJ2094"/>
      <c r="AK2094"/>
      <c r="AL2094"/>
      <c r="AM2094"/>
      <c r="AN2094"/>
      <c r="AO2094"/>
    </row>
    <row r="2095" spans="36:41" ht="15" x14ac:dyDescent="0.25">
      <c r="AJ2095"/>
      <c r="AK2095"/>
      <c r="AL2095"/>
      <c r="AM2095"/>
      <c r="AN2095"/>
      <c r="AO2095"/>
    </row>
    <row r="2096" spans="36:41" ht="15" x14ac:dyDescent="0.25">
      <c r="AJ2096"/>
      <c r="AK2096"/>
      <c r="AL2096"/>
      <c r="AM2096"/>
      <c r="AN2096"/>
      <c r="AO2096"/>
    </row>
    <row r="2097" spans="36:41" ht="15" x14ac:dyDescent="0.25">
      <c r="AJ2097"/>
      <c r="AK2097"/>
      <c r="AL2097"/>
      <c r="AM2097"/>
      <c r="AN2097"/>
      <c r="AO2097"/>
    </row>
    <row r="2098" spans="36:41" ht="15" x14ac:dyDescent="0.25">
      <c r="AJ2098"/>
      <c r="AK2098"/>
      <c r="AL2098"/>
      <c r="AM2098"/>
      <c r="AN2098"/>
      <c r="AO2098"/>
    </row>
    <row r="2099" spans="36:41" ht="15" x14ac:dyDescent="0.25">
      <c r="AJ2099"/>
      <c r="AK2099"/>
      <c r="AL2099"/>
      <c r="AM2099"/>
      <c r="AN2099"/>
      <c r="AO2099"/>
    </row>
    <row r="2100" spans="36:41" ht="15" x14ac:dyDescent="0.25">
      <c r="AJ2100"/>
      <c r="AK2100"/>
      <c r="AL2100"/>
      <c r="AM2100"/>
      <c r="AN2100"/>
      <c r="AO2100"/>
    </row>
    <row r="2101" spans="36:41" ht="15" x14ac:dyDescent="0.25">
      <c r="AJ2101"/>
      <c r="AK2101"/>
      <c r="AL2101"/>
      <c r="AM2101"/>
      <c r="AN2101"/>
      <c r="AO2101"/>
    </row>
    <row r="2102" spans="36:41" ht="15" x14ac:dyDescent="0.25">
      <c r="AJ2102"/>
      <c r="AK2102"/>
      <c r="AL2102"/>
      <c r="AM2102"/>
      <c r="AN2102"/>
      <c r="AO2102"/>
    </row>
    <row r="2103" spans="36:41" ht="15" x14ac:dyDescent="0.25">
      <c r="AJ2103"/>
      <c r="AK2103"/>
      <c r="AL2103"/>
      <c r="AM2103"/>
      <c r="AN2103"/>
      <c r="AO2103"/>
    </row>
    <row r="2104" spans="36:41" ht="15" x14ac:dyDescent="0.25">
      <c r="AJ2104"/>
      <c r="AK2104"/>
      <c r="AL2104"/>
      <c r="AM2104"/>
      <c r="AN2104"/>
      <c r="AO2104"/>
    </row>
    <row r="2105" spans="36:41" ht="15" x14ac:dyDescent="0.25">
      <c r="AJ2105"/>
      <c r="AK2105"/>
      <c r="AL2105"/>
      <c r="AM2105"/>
      <c r="AN2105"/>
      <c r="AO2105"/>
    </row>
    <row r="2106" spans="36:41" ht="15" x14ac:dyDescent="0.25">
      <c r="AJ2106"/>
      <c r="AK2106"/>
      <c r="AL2106"/>
      <c r="AM2106"/>
      <c r="AN2106"/>
      <c r="AO2106"/>
    </row>
    <row r="2107" spans="36:41" ht="15" x14ac:dyDescent="0.25">
      <c r="AJ2107"/>
      <c r="AK2107"/>
      <c r="AL2107"/>
      <c r="AM2107"/>
      <c r="AN2107"/>
      <c r="AO2107"/>
    </row>
    <row r="2108" spans="36:41" ht="15" x14ac:dyDescent="0.25">
      <c r="AJ2108"/>
      <c r="AK2108"/>
      <c r="AL2108"/>
      <c r="AM2108"/>
      <c r="AN2108"/>
      <c r="AO2108"/>
    </row>
    <row r="2109" spans="36:41" ht="15" x14ac:dyDescent="0.25">
      <c r="AJ2109"/>
      <c r="AK2109"/>
      <c r="AL2109"/>
      <c r="AM2109"/>
      <c r="AN2109"/>
      <c r="AO2109"/>
    </row>
    <row r="2110" spans="36:41" ht="15" x14ac:dyDescent="0.25">
      <c r="AJ2110"/>
      <c r="AK2110"/>
      <c r="AL2110"/>
      <c r="AM2110"/>
      <c r="AN2110"/>
      <c r="AO2110"/>
    </row>
    <row r="2111" spans="36:41" ht="15" x14ac:dyDescent="0.25">
      <c r="AJ2111"/>
      <c r="AK2111"/>
      <c r="AL2111"/>
      <c r="AM2111"/>
      <c r="AN2111"/>
      <c r="AO2111"/>
    </row>
    <row r="2112" spans="36:41" ht="15" x14ac:dyDescent="0.25">
      <c r="AJ2112"/>
      <c r="AK2112"/>
      <c r="AL2112"/>
      <c r="AM2112"/>
      <c r="AN2112"/>
      <c r="AO2112"/>
    </row>
    <row r="2113" spans="36:41" ht="15" x14ac:dyDescent="0.25">
      <c r="AJ2113"/>
      <c r="AK2113"/>
      <c r="AL2113"/>
      <c r="AM2113"/>
      <c r="AN2113"/>
      <c r="AO2113"/>
    </row>
    <row r="2114" spans="36:41" ht="15" x14ac:dyDescent="0.25">
      <c r="AJ2114"/>
      <c r="AK2114"/>
      <c r="AL2114"/>
      <c r="AM2114"/>
      <c r="AN2114"/>
      <c r="AO2114"/>
    </row>
    <row r="2115" spans="36:41" ht="15" x14ac:dyDescent="0.25">
      <c r="AJ2115"/>
      <c r="AK2115"/>
      <c r="AL2115"/>
      <c r="AM2115"/>
      <c r="AN2115"/>
      <c r="AO2115"/>
    </row>
    <row r="2116" spans="36:41" ht="15" x14ac:dyDescent="0.25">
      <c r="AJ2116"/>
      <c r="AK2116"/>
      <c r="AL2116"/>
      <c r="AM2116"/>
      <c r="AN2116"/>
      <c r="AO2116"/>
    </row>
    <row r="2117" spans="36:41" ht="15" x14ac:dyDescent="0.25">
      <c r="AJ2117"/>
      <c r="AK2117"/>
      <c r="AL2117"/>
      <c r="AM2117"/>
      <c r="AN2117"/>
      <c r="AO2117"/>
    </row>
    <row r="2118" spans="36:41" ht="15" x14ac:dyDescent="0.25">
      <c r="AJ2118"/>
      <c r="AK2118"/>
      <c r="AL2118"/>
      <c r="AM2118"/>
      <c r="AN2118"/>
      <c r="AO2118"/>
    </row>
    <row r="2119" spans="36:41" ht="15" x14ac:dyDescent="0.25">
      <c r="AJ2119"/>
      <c r="AK2119"/>
      <c r="AL2119"/>
      <c r="AM2119"/>
      <c r="AN2119"/>
      <c r="AO2119"/>
    </row>
    <row r="2120" spans="36:41" ht="15" x14ac:dyDescent="0.25">
      <c r="AJ2120"/>
      <c r="AK2120"/>
      <c r="AL2120"/>
      <c r="AM2120"/>
      <c r="AN2120"/>
      <c r="AO2120"/>
    </row>
    <row r="2121" spans="36:41" ht="15" x14ac:dyDescent="0.25">
      <c r="AJ2121"/>
      <c r="AK2121"/>
      <c r="AL2121"/>
      <c r="AM2121"/>
      <c r="AN2121"/>
      <c r="AO2121"/>
    </row>
    <row r="2122" spans="36:41" ht="15" x14ac:dyDescent="0.25">
      <c r="AJ2122"/>
      <c r="AK2122"/>
      <c r="AL2122"/>
      <c r="AM2122"/>
      <c r="AN2122"/>
      <c r="AO2122"/>
    </row>
    <row r="2123" spans="36:41" ht="15" x14ac:dyDescent="0.25">
      <c r="AJ2123"/>
      <c r="AK2123"/>
      <c r="AL2123"/>
      <c r="AM2123"/>
      <c r="AN2123"/>
      <c r="AO2123"/>
    </row>
    <row r="2124" spans="36:41" ht="15" x14ac:dyDescent="0.25">
      <c r="AJ2124"/>
      <c r="AK2124"/>
      <c r="AL2124"/>
      <c r="AM2124"/>
      <c r="AN2124"/>
      <c r="AO2124"/>
    </row>
    <row r="2125" spans="36:41" ht="15" x14ac:dyDescent="0.25">
      <c r="AJ2125"/>
      <c r="AK2125"/>
      <c r="AL2125"/>
      <c r="AM2125"/>
      <c r="AN2125"/>
      <c r="AO2125"/>
    </row>
    <row r="2126" spans="36:41" ht="15" x14ac:dyDescent="0.25">
      <c r="AJ2126"/>
      <c r="AK2126"/>
      <c r="AL2126"/>
      <c r="AM2126"/>
      <c r="AN2126"/>
      <c r="AO2126"/>
    </row>
    <row r="2127" spans="36:41" ht="15" x14ac:dyDescent="0.25">
      <c r="AJ2127"/>
      <c r="AK2127"/>
      <c r="AL2127"/>
      <c r="AM2127"/>
      <c r="AN2127"/>
      <c r="AO2127"/>
    </row>
    <row r="2128" spans="36:41" ht="15" x14ac:dyDescent="0.25">
      <c r="AJ2128"/>
      <c r="AK2128"/>
      <c r="AL2128"/>
      <c r="AM2128"/>
      <c r="AN2128"/>
      <c r="AO2128"/>
    </row>
    <row r="2129" spans="36:41" ht="15" x14ac:dyDescent="0.25">
      <c r="AJ2129"/>
      <c r="AK2129"/>
      <c r="AL2129"/>
      <c r="AM2129"/>
      <c r="AN2129"/>
      <c r="AO2129"/>
    </row>
    <row r="2130" spans="36:41" ht="15" x14ac:dyDescent="0.25">
      <c r="AJ2130"/>
      <c r="AK2130"/>
      <c r="AL2130"/>
      <c r="AM2130"/>
      <c r="AN2130"/>
      <c r="AO2130"/>
    </row>
    <row r="2131" spans="36:41" ht="15" x14ac:dyDescent="0.25">
      <c r="AJ2131"/>
      <c r="AK2131"/>
      <c r="AL2131"/>
      <c r="AM2131"/>
      <c r="AN2131"/>
      <c r="AO2131"/>
    </row>
    <row r="2132" spans="36:41" ht="15" x14ac:dyDescent="0.25">
      <c r="AJ2132"/>
      <c r="AK2132"/>
      <c r="AL2132"/>
      <c r="AM2132"/>
      <c r="AN2132"/>
      <c r="AO2132"/>
    </row>
    <row r="2133" spans="36:41" ht="15" x14ac:dyDescent="0.25">
      <c r="AJ2133"/>
      <c r="AK2133"/>
      <c r="AL2133"/>
      <c r="AM2133"/>
      <c r="AN2133"/>
      <c r="AO2133"/>
    </row>
    <row r="2134" spans="36:41" ht="15" x14ac:dyDescent="0.25">
      <c r="AJ2134"/>
      <c r="AK2134"/>
      <c r="AL2134"/>
      <c r="AM2134"/>
      <c r="AN2134"/>
      <c r="AO2134"/>
    </row>
    <row r="2135" spans="36:41" ht="15" x14ac:dyDescent="0.25">
      <c r="AJ2135"/>
      <c r="AK2135"/>
      <c r="AL2135"/>
      <c r="AM2135"/>
      <c r="AN2135"/>
      <c r="AO2135"/>
    </row>
    <row r="2136" spans="36:41" ht="15" x14ac:dyDescent="0.25">
      <c r="AJ2136"/>
      <c r="AK2136"/>
      <c r="AL2136"/>
      <c r="AM2136"/>
      <c r="AN2136"/>
      <c r="AO2136"/>
    </row>
    <row r="2137" spans="36:41" ht="15" x14ac:dyDescent="0.25">
      <c r="AJ2137"/>
      <c r="AK2137"/>
      <c r="AL2137"/>
      <c r="AM2137"/>
      <c r="AN2137"/>
      <c r="AO2137"/>
    </row>
    <row r="2138" spans="36:41" ht="15" x14ac:dyDescent="0.25">
      <c r="AJ2138"/>
      <c r="AK2138"/>
      <c r="AL2138"/>
      <c r="AM2138"/>
      <c r="AN2138"/>
      <c r="AO2138"/>
    </row>
    <row r="2139" spans="36:41" ht="15" x14ac:dyDescent="0.25">
      <c r="AJ2139"/>
      <c r="AK2139"/>
      <c r="AL2139"/>
      <c r="AM2139"/>
      <c r="AN2139"/>
      <c r="AO2139"/>
    </row>
    <row r="2140" spans="36:41" ht="15" x14ac:dyDescent="0.25">
      <c r="AJ2140"/>
      <c r="AK2140"/>
      <c r="AL2140"/>
      <c r="AM2140"/>
      <c r="AN2140"/>
      <c r="AO2140"/>
    </row>
    <row r="2141" spans="36:41" ht="15" x14ac:dyDescent="0.25">
      <c r="AJ2141"/>
      <c r="AK2141"/>
      <c r="AL2141"/>
      <c r="AM2141"/>
      <c r="AN2141"/>
      <c r="AO2141"/>
    </row>
    <row r="2142" spans="36:41" ht="15" x14ac:dyDescent="0.25">
      <c r="AJ2142"/>
      <c r="AK2142"/>
      <c r="AL2142"/>
      <c r="AM2142"/>
      <c r="AN2142"/>
      <c r="AO2142"/>
    </row>
    <row r="2143" spans="36:41" ht="15" x14ac:dyDescent="0.25">
      <c r="AJ2143"/>
      <c r="AK2143"/>
      <c r="AL2143"/>
      <c r="AM2143"/>
      <c r="AN2143"/>
      <c r="AO2143"/>
    </row>
    <row r="2144" spans="36:41" ht="15" x14ac:dyDescent="0.25">
      <c r="AJ2144"/>
      <c r="AK2144"/>
      <c r="AL2144"/>
      <c r="AM2144"/>
      <c r="AN2144"/>
      <c r="AO2144"/>
    </row>
    <row r="2145" spans="36:41" ht="15" x14ac:dyDescent="0.25">
      <c r="AJ2145"/>
      <c r="AK2145"/>
      <c r="AL2145"/>
      <c r="AM2145"/>
      <c r="AN2145"/>
      <c r="AO2145"/>
    </row>
    <row r="2146" spans="36:41" ht="15" x14ac:dyDescent="0.25">
      <c r="AJ2146"/>
      <c r="AK2146"/>
      <c r="AL2146"/>
      <c r="AM2146"/>
      <c r="AN2146"/>
      <c r="AO2146"/>
    </row>
    <row r="2147" spans="36:41" ht="15" x14ac:dyDescent="0.25">
      <c r="AJ2147"/>
      <c r="AK2147"/>
      <c r="AL2147"/>
      <c r="AM2147"/>
      <c r="AN2147"/>
      <c r="AO2147"/>
    </row>
    <row r="2148" spans="36:41" ht="15" x14ac:dyDescent="0.25">
      <c r="AJ2148"/>
      <c r="AK2148"/>
      <c r="AL2148"/>
      <c r="AM2148"/>
      <c r="AN2148"/>
      <c r="AO2148"/>
    </row>
    <row r="2149" spans="36:41" ht="15" x14ac:dyDescent="0.25">
      <c r="AJ2149"/>
      <c r="AK2149"/>
      <c r="AL2149"/>
      <c r="AM2149"/>
      <c r="AN2149"/>
      <c r="AO2149"/>
    </row>
    <row r="2150" spans="36:41" ht="15" x14ac:dyDescent="0.25">
      <c r="AJ2150"/>
      <c r="AK2150"/>
      <c r="AL2150"/>
      <c r="AM2150"/>
      <c r="AN2150"/>
      <c r="AO2150"/>
    </row>
    <row r="2151" spans="36:41" ht="15" x14ac:dyDescent="0.25">
      <c r="AJ2151"/>
      <c r="AK2151"/>
      <c r="AL2151"/>
      <c r="AM2151"/>
      <c r="AN2151"/>
      <c r="AO2151"/>
    </row>
    <row r="2152" spans="36:41" ht="15" x14ac:dyDescent="0.25">
      <c r="AJ2152"/>
      <c r="AK2152"/>
      <c r="AL2152"/>
      <c r="AM2152"/>
      <c r="AN2152"/>
      <c r="AO2152"/>
    </row>
    <row r="2153" spans="36:41" ht="15" x14ac:dyDescent="0.25">
      <c r="AJ2153"/>
      <c r="AK2153"/>
      <c r="AL2153"/>
      <c r="AM2153"/>
      <c r="AN2153"/>
      <c r="AO2153"/>
    </row>
    <row r="2154" spans="36:41" ht="15" x14ac:dyDescent="0.25">
      <c r="AJ2154"/>
      <c r="AK2154"/>
      <c r="AL2154"/>
      <c r="AM2154"/>
      <c r="AN2154"/>
      <c r="AO2154"/>
    </row>
    <row r="2155" spans="36:41" ht="15" x14ac:dyDescent="0.25">
      <c r="AJ2155"/>
      <c r="AK2155"/>
      <c r="AL2155"/>
      <c r="AM2155"/>
      <c r="AN2155"/>
      <c r="AO2155"/>
    </row>
    <row r="2156" spans="36:41" ht="15" x14ac:dyDescent="0.25">
      <c r="AJ2156"/>
      <c r="AK2156"/>
      <c r="AL2156"/>
      <c r="AM2156"/>
      <c r="AN2156"/>
      <c r="AO2156"/>
    </row>
    <row r="2157" spans="36:41" ht="15" x14ac:dyDescent="0.25">
      <c r="AJ2157"/>
      <c r="AK2157"/>
      <c r="AL2157"/>
      <c r="AM2157"/>
      <c r="AN2157"/>
      <c r="AO2157"/>
    </row>
    <row r="2158" spans="36:41" ht="15" x14ac:dyDescent="0.25">
      <c r="AJ2158"/>
      <c r="AK2158"/>
      <c r="AL2158"/>
      <c r="AM2158"/>
      <c r="AN2158"/>
      <c r="AO2158"/>
    </row>
    <row r="2159" spans="36:41" ht="15" x14ac:dyDescent="0.25">
      <c r="AJ2159"/>
      <c r="AK2159"/>
      <c r="AL2159"/>
      <c r="AM2159"/>
      <c r="AN2159"/>
      <c r="AO2159"/>
    </row>
    <row r="2160" spans="36:41" ht="15" x14ac:dyDescent="0.25">
      <c r="AJ2160"/>
      <c r="AK2160"/>
      <c r="AL2160"/>
      <c r="AM2160"/>
      <c r="AN2160"/>
      <c r="AO2160"/>
    </row>
    <row r="2161" spans="36:41" ht="15" x14ac:dyDescent="0.25">
      <c r="AJ2161"/>
      <c r="AK2161"/>
      <c r="AL2161"/>
      <c r="AM2161"/>
      <c r="AN2161"/>
      <c r="AO2161"/>
    </row>
    <row r="2162" spans="36:41" ht="15" x14ac:dyDescent="0.25">
      <c r="AJ2162"/>
      <c r="AK2162"/>
      <c r="AL2162"/>
      <c r="AM2162"/>
      <c r="AN2162"/>
      <c r="AO2162"/>
    </row>
    <row r="2163" spans="36:41" ht="15" x14ac:dyDescent="0.25">
      <c r="AJ2163"/>
      <c r="AK2163"/>
      <c r="AL2163"/>
      <c r="AM2163"/>
      <c r="AN2163"/>
      <c r="AO2163"/>
    </row>
    <row r="2164" spans="36:41" ht="15" x14ac:dyDescent="0.25">
      <c r="AJ2164"/>
      <c r="AK2164"/>
      <c r="AL2164"/>
      <c r="AM2164"/>
      <c r="AN2164"/>
      <c r="AO2164"/>
    </row>
    <row r="2165" spans="36:41" ht="15" x14ac:dyDescent="0.25">
      <c r="AJ2165"/>
      <c r="AK2165"/>
      <c r="AL2165"/>
      <c r="AM2165"/>
      <c r="AN2165"/>
      <c r="AO2165"/>
    </row>
  </sheetData>
  <pageMargins left="0.7" right="0.7" top="0.75" bottom="0.75" header="0.3" footer="0.3"/>
  <pageSetup orientation="portrait" r:id="rId41"/>
  <drawing r:id="rId42"/>
  <legacyDrawing r:id="rId43"/>
  <tableParts count="1">
    <tablePart r:id="rId44"/>
  </tableParts>
  <extLst>
    <ext xmlns:x14="http://schemas.microsoft.com/office/spreadsheetml/2009/9/main" uri="{A8765BA9-456A-4dab-B4F3-ACF838C121DE}">
      <x14:slicerList>
        <x14:slicer r:id="rId45"/>
      </x14:slicerList>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2" tint="-9.9978637043366805E-2"/>
  </sheetPr>
  <dimension ref="A2:IG310"/>
  <sheetViews>
    <sheetView topLeftCell="AO1" zoomScaleNormal="100" workbookViewId="0">
      <selection activeCell="AY7" sqref="AY7"/>
    </sheetView>
  </sheetViews>
  <sheetFormatPr defaultColWidth="8.85546875" defaultRowHeight="11.25" x14ac:dyDescent="0.2"/>
  <cols>
    <col min="1" max="1" width="10.5703125" style="165" customWidth="1"/>
    <col min="2" max="2" width="14.42578125" style="165" customWidth="1"/>
    <col min="3" max="3" width="10.85546875" style="165" customWidth="1"/>
    <col min="4" max="4" width="10.5703125" style="165" bestFit="1" customWidth="1"/>
    <col min="5" max="5" width="7.5703125" style="165" customWidth="1"/>
    <col min="6" max="6" width="8" style="165" customWidth="1"/>
    <col min="7" max="7" width="12.85546875" style="165" customWidth="1"/>
    <col min="8" max="8" width="12.5703125" style="165" customWidth="1"/>
    <col min="9" max="9" width="7.5703125" style="165" customWidth="1"/>
    <col min="10" max="10" width="8" style="165" customWidth="1"/>
    <col min="11" max="11" width="12.5703125" style="165" customWidth="1"/>
    <col min="12" max="12" width="9" style="165" customWidth="1"/>
    <col min="13" max="13" width="12.85546875" style="165" customWidth="1"/>
    <col min="14" max="14" width="8" style="165" customWidth="1"/>
    <col min="15" max="15" width="9" style="165" customWidth="1"/>
    <col min="16" max="16" width="8" style="165" customWidth="1"/>
    <col min="17" max="17" width="12.5703125" style="165" customWidth="1"/>
    <col min="18" max="18" width="8" style="165" customWidth="1"/>
    <col min="19" max="19" width="8.85546875" style="165" customWidth="1"/>
    <col min="20" max="21" width="8" style="165" customWidth="1"/>
    <col min="22" max="22" width="12.85546875" style="165" customWidth="1"/>
    <col min="23" max="23" width="9.140625" style="165" customWidth="1"/>
    <col min="24" max="24" width="10.140625" style="165" customWidth="1"/>
    <col min="25" max="25" width="10" style="165" customWidth="1"/>
    <col min="26" max="26" width="12.5703125" style="165" customWidth="1"/>
    <col min="27" max="27" width="10" style="165" customWidth="1"/>
    <col min="28" max="28" width="9.140625" style="165" customWidth="1"/>
    <col min="29" max="29" width="9" style="165" customWidth="1"/>
    <col min="30" max="31" width="12.42578125" style="165" customWidth="1"/>
    <col min="32" max="32" width="9.140625" style="165" customWidth="1"/>
    <col min="33" max="33" width="9" style="165" customWidth="1"/>
    <col min="34" max="34" width="9.140625" style="165" customWidth="1"/>
    <col min="35" max="35" width="12.85546875" style="165" customWidth="1"/>
    <col min="36" max="36" width="10.140625" style="165" customWidth="1"/>
    <col min="37" max="37" width="11.42578125" style="165" customWidth="1"/>
    <col min="38" max="39" width="11.140625" style="165" customWidth="1"/>
    <col min="40" max="40" width="10.140625" style="165" customWidth="1"/>
    <col min="41" max="41" width="9.85546875" style="165" customWidth="1"/>
    <col min="42" max="42" width="10.140625" style="165" customWidth="1"/>
    <col min="43" max="44" width="12.140625" style="165" customWidth="1"/>
    <col min="45" max="45" width="11.140625" style="165" customWidth="1"/>
    <col min="46" max="46" width="10.140625" style="165" customWidth="1"/>
    <col min="47" max="47" width="21" style="165" customWidth="1"/>
    <col min="48" max="48" width="15.42578125" style="165" customWidth="1"/>
    <col min="49" max="49" width="25.5703125" style="165" bestFit="1" customWidth="1"/>
    <col min="50" max="50" width="7.85546875" style="165" bestFit="1" customWidth="1"/>
    <col min="51" max="51" width="9.85546875" style="165" bestFit="1" customWidth="1"/>
    <col min="52" max="53" width="8" style="165" customWidth="1"/>
    <col min="54" max="54" width="9.85546875" style="165" customWidth="1"/>
    <col min="55" max="55" width="12.5703125" style="165" customWidth="1"/>
    <col min="56" max="56" width="10.140625" style="165" customWidth="1"/>
    <col min="57" max="58" width="8" style="165" customWidth="1"/>
    <col min="59" max="59" width="12.5703125" style="165" customWidth="1"/>
    <col min="60" max="60" width="9.85546875" style="165" customWidth="1"/>
    <col min="61" max="61" width="7.5703125" style="165" customWidth="1"/>
    <col min="62" max="63" width="8" style="165" customWidth="1"/>
    <col min="64" max="64" width="9.140625" style="165" customWidth="1"/>
    <col min="65" max="65" width="10.140625" style="165" customWidth="1"/>
    <col min="66" max="67" width="8" style="165" customWidth="1"/>
    <col min="68" max="68" width="9.85546875" style="165" customWidth="1"/>
    <col min="69" max="69" width="8.85546875" style="165" customWidth="1"/>
    <col min="70" max="70" width="7.5703125" style="165" customWidth="1"/>
    <col min="71" max="72" width="8" style="165" customWidth="1"/>
    <col min="73" max="73" width="8.85546875" style="165" customWidth="1"/>
    <col min="74" max="74" width="10.140625" style="165" customWidth="1"/>
    <col min="75" max="75" width="7.5703125" style="165" customWidth="1"/>
    <col min="76" max="77" width="8" style="165" customWidth="1"/>
    <col min="78" max="78" width="10.140625" style="165" bestFit="1" customWidth="1"/>
    <col min="79" max="79" width="11.140625" style="165" bestFit="1" customWidth="1"/>
    <col min="80" max="81" width="8" style="165" customWidth="1"/>
    <col min="82" max="82" width="11.140625" style="165" customWidth="1"/>
    <col min="83" max="83" width="9.85546875" style="165" customWidth="1"/>
    <col min="84" max="84" width="8.85546875" style="165"/>
    <col min="85" max="86" width="8" style="165" customWidth="1"/>
    <col min="87" max="87" width="9.85546875" style="165" customWidth="1"/>
    <col min="88" max="88" width="11.140625" style="165" bestFit="1" customWidth="1"/>
    <col min="89" max="90" width="8.85546875" style="165"/>
    <col min="91" max="91" width="8" style="165" customWidth="1"/>
    <col min="92" max="92" width="10.140625" style="165" bestFit="1" customWidth="1"/>
    <col min="93" max="93" width="11.140625" style="165" bestFit="1" customWidth="1"/>
    <col min="94" max="94" width="8.85546875" style="165"/>
    <col min="95" max="95" width="8" style="165" customWidth="1"/>
    <col min="96" max="96" width="11.140625" style="165" bestFit="1" customWidth="1"/>
    <col min="97" max="97" width="9.85546875" style="165" bestFit="1" customWidth="1"/>
    <col min="98" max="99" width="8.85546875" style="165"/>
    <col min="100" max="100" width="8" style="165" customWidth="1"/>
    <col min="101" max="101" width="9.85546875" style="165" bestFit="1" customWidth="1"/>
    <col min="102" max="102" width="11.140625" style="165" bestFit="1" customWidth="1"/>
    <col min="103" max="16384" width="8.85546875" style="165"/>
  </cols>
  <sheetData>
    <row r="2" spans="1:51" ht="14.45" x14ac:dyDescent="0.35">
      <c r="C2" s="165" t="s">
        <v>251</v>
      </c>
      <c r="D2" s="171">
        <v>5</v>
      </c>
    </row>
    <row r="3" spans="1:51" ht="9.9499999999999993" x14ac:dyDescent="0.2">
      <c r="C3" s="165" t="s">
        <v>252</v>
      </c>
      <c r="D3" s="165">
        <v>10</v>
      </c>
    </row>
    <row r="6" spans="1:51" ht="11.1" thickBot="1" x14ac:dyDescent="0.25">
      <c r="A6" s="166" t="s">
        <v>179</v>
      </c>
      <c r="B6" s="166" t="s">
        <v>112</v>
      </c>
      <c r="C6" s="166" t="s">
        <v>250</v>
      </c>
      <c r="D6" s="166" t="s">
        <v>120</v>
      </c>
      <c r="E6" s="166" t="s">
        <v>121</v>
      </c>
      <c r="F6" s="166" t="s">
        <v>122</v>
      </c>
      <c r="G6" s="166" t="s">
        <v>123</v>
      </c>
      <c r="H6" s="166" t="s">
        <v>124</v>
      </c>
      <c r="I6" s="166" t="s">
        <v>125</v>
      </c>
      <c r="J6" s="166" t="s">
        <v>126</v>
      </c>
      <c r="K6" s="166" t="s">
        <v>127</v>
      </c>
      <c r="L6" s="166" t="s">
        <v>128</v>
      </c>
      <c r="M6" s="166" t="s">
        <v>129</v>
      </c>
      <c r="N6" s="166" t="s">
        <v>130</v>
      </c>
      <c r="O6" s="166" t="s">
        <v>131</v>
      </c>
      <c r="P6" s="166" t="s">
        <v>132</v>
      </c>
      <c r="Q6" s="166" t="s">
        <v>133</v>
      </c>
      <c r="R6" s="166" t="s">
        <v>134</v>
      </c>
      <c r="S6" s="166" t="s">
        <v>271</v>
      </c>
      <c r="T6" s="166" t="s">
        <v>272</v>
      </c>
      <c r="U6" s="166" t="s">
        <v>254</v>
      </c>
      <c r="V6" s="166" t="s">
        <v>253</v>
      </c>
      <c r="W6" s="172" t="s">
        <v>281</v>
      </c>
      <c r="X6" s="172" t="s">
        <v>282</v>
      </c>
      <c r="Y6" s="172" t="s">
        <v>283</v>
      </c>
      <c r="Z6" s="172" t="s">
        <v>284</v>
      </c>
      <c r="AA6" s="172" t="s">
        <v>285</v>
      </c>
      <c r="AB6" s="172" t="s">
        <v>286</v>
      </c>
      <c r="AC6" s="172" t="s">
        <v>287</v>
      </c>
      <c r="AD6" s="172" t="s">
        <v>288</v>
      </c>
      <c r="AE6" s="172" t="s">
        <v>289</v>
      </c>
      <c r="AF6" s="172" t="s">
        <v>290</v>
      </c>
      <c r="AG6" s="172" t="s">
        <v>291</v>
      </c>
      <c r="AH6" s="172" t="s">
        <v>292</v>
      </c>
      <c r="AI6" s="172" t="s">
        <v>293</v>
      </c>
      <c r="AJ6" s="172" t="s">
        <v>294</v>
      </c>
      <c r="AK6" s="172" t="s">
        <v>295</v>
      </c>
      <c r="AL6" s="172" t="s">
        <v>296</v>
      </c>
      <c r="AM6" s="172" t="s">
        <v>297</v>
      </c>
      <c r="AN6" s="172" t="s">
        <v>298</v>
      </c>
      <c r="AO6" s="172" t="s">
        <v>299</v>
      </c>
      <c r="AP6" s="166" t="s">
        <v>300</v>
      </c>
      <c r="AQ6" s="166" t="s">
        <v>301</v>
      </c>
      <c r="AR6" s="166" t="s">
        <v>302</v>
      </c>
      <c r="AS6" s="166" t="s">
        <v>303</v>
      </c>
      <c r="AT6" s="166" t="s">
        <v>255</v>
      </c>
      <c r="AU6" s="166" t="s">
        <v>280</v>
      </c>
      <c r="AV6" s="166" t="s">
        <v>349</v>
      </c>
      <c r="AW6" s="226" t="s">
        <v>118</v>
      </c>
      <c r="AX6" s="226" t="s">
        <v>351</v>
      </c>
      <c r="AY6" s="226" t="s">
        <v>1</v>
      </c>
    </row>
    <row r="7" spans="1:51" ht="9.9499999999999993" x14ac:dyDescent="0.2">
      <c r="A7" s="165" t="str">
        <f>Roster!$B$1</f>
        <v>Upton</v>
      </c>
      <c r="B7" s="165" t="str">
        <f ca="1">INDIRECT("'game1 ("&amp;$AT7&amp;")'!$C$2")</f>
        <v>Hulett</v>
      </c>
      <c r="C7" s="175">
        <f ca="1">INDIRECT("'game1 ("&amp;$AT7&amp;")'!$k$2")</f>
        <v>43077</v>
      </c>
      <c r="D7" s="165">
        <f t="shared" ref="D7:D46" ca="1" si="0">INDIRECT("'game1 ("&amp;$AT7&amp;")'!"&amp;ADDRESS(ROW(B$31),COLUMN(C7)))</f>
        <v>1</v>
      </c>
      <c r="E7" s="165">
        <f ca="1">INDIRECT("'game1 ("&amp;$AT7&amp;")'!"&amp;ADDRESS(ROW(C$31),COLUMN(D7)))</f>
        <v>4</v>
      </c>
      <c r="F7" s="165">
        <f ca="1">INDIRECT("'game1 ("&amp;$AT7&amp;")'!"&amp;ADDRESS(ROW(D$31),COLUMN(E7)))</f>
        <v>16</v>
      </c>
      <c r="G7" s="165">
        <f t="shared" ref="G7:G46" ca="1" si="1">INDIRECT("'game1 ("&amp;$AT7&amp;")'!"&amp;ADDRESS(ROW(E$31),COLUMN(F7)))</f>
        <v>34</v>
      </c>
      <c r="H7" s="165">
        <f t="shared" ref="H7:H46" ca="1" si="2">INDIRECT("'game1 ("&amp;$AT7&amp;")'!"&amp;ADDRESS(ROW(F$31),COLUMN(G7)))</f>
        <v>56</v>
      </c>
      <c r="I7" s="165">
        <f t="shared" ref="I7:I46" ca="1" si="3">INDIRECT("'game1 ("&amp;$AT7&amp;")'!"&amp;ADDRESS(ROW(G$31),COLUMN(H7)))</f>
        <v>14</v>
      </c>
      <c r="J7" s="165">
        <f t="shared" ref="J7:J46" ca="1" si="4">INDIRECT("'game1 ("&amp;$AT7&amp;")'!"&amp;ADDRESS(ROW(H$31),COLUMN(I7)))</f>
        <v>23</v>
      </c>
      <c r="K7" s="165">
        <f t="shared" ref="K7:K46" ca="1" si="5">INDIRECT("'game1 ("&amp;$AT7&amp;")'!"&amp;ADDRESS(ROW(I$31),COLUMN(J7)))</f>
        <v>16</v>
      </c>
      <c r="L7" s="165">
        <f t="shared" ref="L7:L46" ca="1" si="6">INDIRECT("'game1 ("&amp;$AT7&amp;")'!"&amp;ADDRESS(ROW(J$31),COLUMN(K7)))</f>
        <v>25</v>
      </c>
      <c r="M7" s="165">
        <f t="shared" ref="M7:M46" ca="1" si="7">INDIRECT("'game1 ("&amp;$AT7&amp;")'!"&amp;ADDRESS(ROW(K$31),COLUMN(L7)))</f>
        <v>28</v>
      </c>
      <c r="N7" s="165">
        <f t="shared" ref="N7:N46" ca="1" si="8">INDIRECT("'game1 ("&amp;$AT7&amp;")'!"&amp;ADDRESS(ROW(L$31),COLUMN(M7)))</f>
        <v>20</v>
      </c>
      <c r="O7" s="165">
        <f t="shared" ref="O7:O46" ca="1" si="9">INDIRECT("'game1 ("&amp;$AT7&amp;")'!"&amp;ADDRESS(ROW(M$31),COLUMN(N7)))</f>
        <v>0</v>
      </c>
      <c r="P7" s="165">
        <f t="shared" ref="P7:P46" ca="1" si="10">INDIRECT("'game1 ("&amp;$AT7&amp;")'!"&amp;ADDRESS(ROW(N$31),COLUMN(O7)))</f>
        <v>13</v>
      </c>
      <c r="Q7" s="165">
        <f t="shared" ref="Q7:Q46" ca="1" si="11">INDIRECT("'game1 ("&amp;$AT7&amp;")'!"&amp;ADDRESS(ROW(O$31),COLUMN(P7)))</f>
        <v>26</v>
      </c>
      <c r="R7" s="165">
        <f t="shared" ref="R7:R46" ca="1" si="12">INDIRECT("'game1 ("&amp;$AT7&amp;")'!"&amp;ADDRESS(ROW(P$31),COLUMN(Q7)))</f>
        <v>94</v>
      </c>
      <c r="S7" s="168">
        <f ca="1">IF($F7&gt;$D$2,INDIRECT("'game1 ("&amp;$AT7&amp;")'!"&amp;ADDRESS(ROW(Q$31),COLUMN(R7))),"")</f>
        <v>0.25</v>
      </c>
      <c r="T7" s="168">
        <f ca="1">IF($H7&gt;$D$2,INDIRECT("'game1 ("&amp;$AT7&amp;")'!"&amp;ADDRESS(ROW(R$31),COLUMN(S7))),"")</f>
        <v>0.6071428571428571</v>
      </c>
      <c r="U7" s="168">
        <f ca="1">IF($J7&gt;$D$2,INDIRECT("'game1 ("&amp;$AT7&amp;")'!"&amp;ADDRESS(ROW(S$31),COLUMN(T7))),"")</f>
        <v>0.60869565217391308</v>
      </c>
      <c r="V7" s="168">
        <f ca="1">IF($F7+$H7&gt;$D$2,INDIRECT("'game1 ("&amp;$AT7&amp;")'!"&amp;ADDRESS(ROW(T$31),COLUMN(U7))),"")</f>
        <v>0.52777777777777779</v>
      </c>
      <c r="W7" s="165">
        <f t="shared" ref="W7:AK7" ca="1" si="13">INDIRECT("'game1 ("&amp;$AT7&amp;")'!"&amp;ADDRESS(ROW(U$32),COLUMN(C7)))</f>
        <v>1</v>
      </c>
      <c r="X7" s="165">
        <f t="shared" ca="1" si="13"/>
        <v>8</v>
      </c>
      <c r="Y7" s="165">
        <f t="shared" ca="1" si="13"/>
        <v>21</v>
      </c>
      <c r="Z7" s="165">
        <f t="shared" ca="1" si="13"/>
        <v>13</v>
      </c>
      <c r="AA7" s="165">
        <f t="shared" ca="1" si="13"/>
        <v>28</v>
      </c>
      <c r="AB7" s="165">
        <f t="shared" ca="1" si="13"/>
        <v>4</v>
      </c>
      <c r="AC7" s="165">
        <f t="shared" ca="1" si="13"/>
        <v>21</v>
      </c>
      <c r="AD7" s="165">
        <f t="shared" ca="1" si="13"/>
        <v>11</v>
      </c>
      <c r="AE7" s="165">
        <f t="shared" ca="1" si="13"/>
        <v>25</v>
      </c>
      <c r="AF7" s="165">
        <f t="shared" ca="1" si="13"/>
        <v>8</v>
      </c>
      <c r="AG7" s="165">
        <f t="shared" ca="1" si="13"/>
        <v>3</v>
      </c>
      <c r="AH7" s="165">
        <f t="shared" ca="1" si="13"/>
        <v>3</v>
      </c>
      <c r="AI7" s="165">
        <f t="shared" ca="1" si="13"/>
        <v>33</v>
      </c>
      <c r="AJ7" s="165">
        <f t="shared" ca="1" si="13"/>
        <v>20</v>
      </c>
      <c r="AK7" s="165">
        <f t="shared" ca="1" si="13"/>
        <v>54</v>
      </c>
      <c r="AL7" s="168">
        <f ca="1">IF($Y7&gt;$D$2,INDIRECT("'game1 ("&amp;$AT7&amp;")'!"&amp;ADDRESS(ROW(AJ$32),COLUMN(R7))),"")</f>
        <v>0.38095238095238093</v>
      </c>
      <c r="AM7" s="168">
        <f ca="1">IF($AA7&gt;$D$2,INDIRECT("'game1 ("&amp;$AT7&amp;")'!"&amp;ADDRESS(ROW(AK$32),COLUMN(S7))),"")</f>
        <v>0.4642857142857143</v>
      </c>
      <c r="AN7" s="168">
        <f ca="1">IF($AC7&gt;$D$2,INDIRECT("'game1 ("&amp;$AT7&amp;")'!"&amp;ADDRESS(ROW(AL$32),COLUMN(T7))),"")</f>
        <v>0.19047619047619047</v>
      </c>
      <c r="AO7" s="168">
        <f ca="1">IF($Y7+$AA7&gt;$D$2,INDIRECT("'game1 ("&amp;$AT7&amp;")'!"&amp;ADDRESS(ROW(AM$32),COLUMN(U7))),"")</f>
        <v>0.42857142857142855</v>
      </c>
      <c r="AP7" s="165">
        <f ca="1">IFERROR(R7-AK7,"")</f>
        <v>40</v>
      </c>
      <c r="AQ7" s="165">
        <f ca="1">IF($W7=1,K7-AD7,"")</f>
        <v>5</v>
      </c>
      <c r="AR7" s="165">
        <f ca="1">IF($W7=1,L7-AE7,"")</f>
        <v>0</v>
      </c>
      <c r="AS7" s="165">
        <f ca="1">IF($W7=1,AQ7+AR7,"")</f>
        <v>5</v>
      </c>
      <c r="AT7" s="165">
        <f>INT((ROW(AT7)-7))+1</f>
        <v>1</v>
      </c>
      <c r="AU7" s="165" t="str">
        <f ca="1">IF($B7&lt;&gt;0,CONCATENATE(A7," - ",B7," ",MONTH(C7),"/",DAY(C7),"/",YEAR(C7)),"Blank")</f>
        <v>Upton - Hulett 12/8/2017</v>
      </c>
      <c r="AV7" s="165" t="str">
        <f t="shared" ref="AV7:AV46" ca="1" si="14">IFERROR(INDIRECT("'game1 ("&amp;$AT7&amp;")'!$a$2"),"")</f>
        <v/>
      </c>
      <c r="AW7" s="225" t="str">
        <f ca="1">IF(AU7="Blank","",INDIRECT("'game1 ("&amp;$AT7&amp;")'!$x$3"))</f>
        <v xml:space="preserve">Upton 94, Hulett 54 </v>
      </c>
      <c r="AX7" s="227">
        <f ca="1">IF(AU7="Blank","",INDIRECT("'game1 ("&amp;$AT7&amp;")'!$k$2"))</f>
        <v>43077</v>
      </c>
      <c r="AY7" s="225" t="str">
        <f ca="1">IF(AU7="Blank","",Season_Summary!$P$1)</f>
        <v>2A BB</v>
      </c>
    </row>
    <row r="8" spans="1:51" ht="9.9499999999999993" x14ac:dyDescent="0.2">
      <c r="A8" s="165" t="str">
        <f>Roster!$B$1</f>
        <v>Upton</v>
      </c>
      <c r="B8" s="165" t="str">
        <f t="shared" ref="B8:B46" ca="1" si="15">INDIRECT("'game1 ("&amp;$AT8&amp;")'!$C$2")</f>
        <v>Ten Sleep</v>
      </c>
      <c r="C8" s="175">
        <f t="shared" ref="C8:C46" ca="1" si="16">INDIRECT("'game1 ("&amp;$AT8&amp;")'!$k$2")</f>
        <v>43078</v>
      </c>
      <c r="D8" s="165">
        <f t="shared" ca="1" si="0"/>
        <v>1</v>
      </c>
      <c r="E8" s="165">
        <f t="shared" ref="E8:E46" ca="1" si="17">INDIRECT("'game1 ("&amp;$AT8&amp;")'!"&amp;ADDRESS(ROW(C$31),COLUMN(D8)))</f>
        <v>7</v>
      </c>
      <c r="F8" s="165">
        <f t="shared" ref="F8:F46" ca="1" si="18">INDIRECT("'game1 ("&amp;$AT8&amp;")'!"&amp;ADDRESS(ROW(D$31),COLUMN(E8)))</f>
        <v>22</v>
      </c>
      <c r="G8" s="165">
        <f t="shared" ca="1" si="1"/>
        <v>23</v>
      </c>
      <c r="H8" s="165">
        <f t="shared" ca="1" si="2"/>
        <v>38</v>
      </c>
      <c r="I8" s="165">
        <f t="shared" ca="1" si="3"/>
        <v>10</v>
      </c>
      <c r="J8" s="165">
        <f t="shared" ca="1" si="4"/>
        <v>17</v>
      </c>
      <c r="K8" s="165">
        <f t="shared" ca="1" si="5"/>
        <v>15</v>
      </c>
      <c r="L8" s="165">
        <f t="shared" ca="1" si="6"/>
        <v>19</v>
      </c>
      <c r="M8" s="165">
        <f t="shared" ca="1" si="7"/>
        <v>21</v>
      </c>
      <c r="N8" s="165">
        <f t="shared" ca="1" si="8"/>
        <v>11</v>
      </c>
      <c r="O8" s="165">
        <f t="shared" ca="1" si="9"/>
        <v>0</v>
      </c>
      <c r="P8" s="165">
        <f t="shared" ca="1" si="10"/>
        <v>9</v>
      </c>
      <c r="Q8" s="165">
        <f t="shared" ca="1" si="11"/>
        <v>16</v>
      </c>
      <c r="R8" s="165">
        <f t="shared" ca="1" si="12"/>
        <v>77</v>
      </c>
      <c r="S8" s="168">
        <f t="shared" ref="S8:S46" ca="1" si="19">IF($F8&gt;$D$2,INDIRECT("'game1 ("&amp;$AT8&amp;")'!"&amp;ADDRESS(ROW(Q$31),COLUMN(R8))),"")</f>
        <v>0.31818181818181818</v>
      </c>
      <c r="T8" s="168">
        <f t="shared" ref="T8:T46" ca="1" si="20">IF($H8&gt;$D$2,INDIRECT("'game1 ("&amp;$AT8&amp;")'!"&amp;ADDRESS(ROW(R$31),COLUMN(S8))),"")</f>
        <v>0.60526315789473684</v>
      </c>
      <c r="U8" s="168">
        <f t="shared" ref="U8:U46" ca="1" si="21">IF($J8&gt;$D$2,INDIRECT("'game1 ("&amp;$AT8&amp;")'!"&amp;ADDRESS(ROW(S$31),COLUMN(T8))),"")</f>
        <v>0.58823529411764708</v>
      </c>
      <c r="V8" s="168">
        <f t="shared" ref="V8:V46" ca="1" si="22">IF($F8+$H8&gt;$D$2,INDIRECT("'game1 ("&amp;$AT8&amp;")'!"&amp;ADDRESS(ROW(T$31),COLUMN(U8))),"")</f>
        <v>0.5</v>
      </c>
      <c r="W8" s="165">
        <f t="shared" ref="W8:W46" ca="1" si="23">INDIRECT("'game1 ("&amp;$AT8&amp;")'!"&amp;ADDRESS(ROW(U$32),COLUMN(C8)))</f>
        <v>1</v>
      </c>
      <c r="X8" s="165">
        <f t="shared" ref="X8:X46" ca="1" si="24">INDIRECT("'game1 ("&amp;$AT8&amp;")'!"&amp;ADDRESS(ROW(V$32),COLUMN(D8)))</f>
        <v>4</v>
      </c>
      <c r="Y8" s="165">
        <f t="shared" ref="Y8:Y46" ca="1" si="25">INDIRECT("'game1 ("&amp;$AT8&amp;")'!"&amp;ADDRESS(ROW(W$32),COLUMN(E8)))</f>
        <v>9</v>
      </c>
      <c r="Z8" s="165">
        <f t="shared" ref="Z8:Z46" ca="1" si="26">INDIRECT("'game1 ("&amp;$AT8&amp;")'!"&amp;ADDRESS(ROW(X$32),COLUMN(F8)))</f>
        <v>11</v>
      </c>
      <c r="AA8" s="165">
        <f t="shared" ref="AA8:AA46" ca="1" si="27">INDIRECT("'game1 ("&amp;$AT8&amp;")'!"&amp;ADDRESS(ROW(Y$32),COLUMN(G8)))</f>
        <v>33</v>
      </c>
      <c r="AB8" s="165">
        <f t="shared" ref="AB8:AB46" ca="1" si="28">INDIRECT("'game1 ("&amp;$AT8&amp;")'!"&amp;ADDRESS(ROW(Z$32),COLUMN(H8)))</f>
        <v>9</v>
      </c>
      <c r="AC8" s="165">
        <f t="shared" ref="AC8:AC46" ca="1" si="29">INDIRECT("'game1 ("&amp;$AT8&amp;")'!"&amp;ADDRESS(ROW(AA$32),COLUMN(I8)))</f>
        <v>21</v>
      </c>
      <c r="AD8" s="165">
        <f t="shared" ref="AD8:AD46" ca="1" si="30">INDIRECT("'game1 ("&amp;$AT8&amp;")'!"&amp;ADDRESS(ROW(AB$32),COLUMN(J8)))</f>
        <v>8</v>
      </c>
      <c r="AE8" s="165">
        <f t="shared" ref="AE8:AE46" ca="1" si="31">INDIRECT("'game1 ("&amp;$AT8&amp;")'!"&amp;ADDRESS(ROW(AC$32),COLUMN(K8)))</f>
        <v>21</v>
      </c>
      <c r="AF8" s="165">
        <f t="shared" ref="AF8:AF46" ca="1" si="32">INDIRECT("'game1 ("&amp;$AT8&amp;")'!"&amp;ADDRESS(ROW(AD$32),COLUMN(L8)))</f>
        <v>8</v>
      </c>
      <c r="AG8" s="165">
        <f t="shared" ref="AG8:AG46" ca="1" si="33">INDIRECT("'game1 ("&amp;$AT8&amp;")'!"&amp;ADDRESS(ROW(AE$32),COLUMN(M8)))</f>
        <v>4</v>
      </c>
      <c r="AH8" s="165">
        <f t="shared" ref="AH8:AH46" ca="1" si="34">INDIRECT("'game1 ("&amp;$AT8&amp;")'!"&amp;ADDRESS(ROW(AF$32),COLUMN(N8)))</f>
        <v>0</v>
      </c>
      <c r="AI8" s="165">
        <f t="shared" ref="AI8:AI46" ca="1" si="35">INDIRECT("'game1 ("&amp;$AT8&amp;")'!"&amp;ADDRESS(ROW(AG$32),COLUMN(O8)))</f>
        <v>21</v>
      </c>
      <c r="AJ8" s="165">
        <f t="shared" ref="AJ8:AJ46" ca="1" si="36">INDIRECT("'game1 ("&amp;$AT8&amp;")'!"&amp;ADDRESS(ROW(AH$32),COLUMN(P8)))</f>
        <v>21</v>
      </c>
      <c r="AK8" s="165">
        <f t="shared" ref="AK8:AK46" ca="1" si="37">INDIRECT("'game1 ("&amp;$AT8&amp;")'!"&amp;ADDRESS(ROW(AI$32),COLUMN(Q8)))</f>
        <v>43</v>
      </c>
      <c r="AL8" s="168">
        <f t="shared" ref="AL8:AL46" ca="1" si="38">IF($Y8&gt;$D$2,INDIRECT("'game1 ("&amp;$AT8&amp;")'!"&amp;ADDRESS(ROW(AJ$32),COLUMN(R8))),"")</f>
        <v>0.44444444444444442</v>
      </c>
      <c r="AM8" s="168">
        <f t="shared" ref="AM8:AM46" ca="1" si="39">IF($AA8&gt;$D$2,INDIRECT("'game1 ("&amp;$AT8&amp;")'!"&amp;ADDRESS(ROW(AK$32),COLUMN(S8))),"")</f>
        <v>0.33333333333333331</v>
      </c>
      <c r="AN8" s="168">
        <f t="shared" ref="AN8:AN46" ca="1" si="40">IF($AC8&gt;$D$2,INDIRECT("'game1 ("&amp;$AT8&amp;")'!"&amp;ADDRESS(ROW(AL$32),COLUMN(T8))),"")</f>
        <v>0.42857142857142855</v>
      </c>
      <c r="AO8" s="168">
        <f t="shared" ref="AO8:AO46" ca="1" si="41">IF($Y8+$AA8&gt;$D$2,INDIRECT("'game1 ("&amp;$AT8&amp;")'!"&amp;ADDRESS(ROW(AM$32),COLUMN(U8))),"")</f>
        <v>0.35714285714285715</v>
      </c>
      <c r="AP8" s="165">
        <f t="shared" ref="AP8:AP46" ca="1" si="42">IFERROR(R8-AK8,"")</f>
        <v>34</v>
      </c>
      <c r="AQ8" s="165">
        <f t="shared" ref="AQ8:AQ46" ca="1" si="43">IF($W8=1,K8-AD8,"")</f>
        <v>7</v>
      </c>
      <c r="AR8" s="165">
        <f t="shared" ref="AR8:AR46" ca="1" si="44">IF($W8=1,L8-AE8,"")</f>
        <v>-2</v>
      </c>
      <c r="AS8" s="165">
        <f t="shared" ref="AS8:AS46" ca="1" si="45">IF($W8=1,AQ8+AR8,"")</f>
        <v>5</v>
      </c>
      <c r="AT8" s="165">
        <f t="shared" ref="AT8:AT46" si="46">INT((ROW(AT8)-7))+1</f>
        <v>2</v>
      </c>
      <c r="AU8" s="165" t="str">
        <f t="shared" ref="AU8:AU46" ca="1" si="47">IF($B8&lt;&gt;0,CONCATENATE(A8," - ",B8," ",MONTH(C8),"/",DAY(C8),"/",YEAR(C8)),"Blank")</f>
        <v>Upton - Ten Sleep 12/9/2017</v>
      </c>
      <c r="AV8" s="165" t="str">
        <f t="shared" ca="1" si="14"/>
        <v/>
      </c>
      <c r="AW8" s="225" t="str">
        <f t="shared" ref="AW8:AW46" ca="1" si="48">IF(AU8="Blank","",INDIRECT("'game1 ("&amp;$AT8&amp;")'!$x$3"))</f>
        <v xml:space="preserve">Upton 77, Ten Sleep 43 </v>
      </c>
      <c r="AX8" s="227">
        <f t="shared" ref="AX8:AX46" ca="1" si="49">IF(AU8="Blank","",INDIRECT("'game1 ("&amp;$AT8&amp;")'!$k$2"))</f>
        <v>43078</v>
      </c>
      <c r="AY8" s="225" t="str">
        <f ca="1">IF(AU8="Blank","",Season_Summary!$P$1)</f>
        <v>2A BB</v>
      </c>
    </row>
    <row r="9" spans="1:51" ht="9.9499999999999993" x14ac:dyDescent="0.2">
      <c r="A9" s="165" t="str">
        <f>Roster!$B$1</f>
        <v>Upton</v>
      </c>
      <c r="B9" s="165" t="str">
        <f t="shared" ca="1" si="15"/>
        <v>Kaycee</v>
      </c>
      <c r="C9" s="175">
        <f t="shared" ca="1" si="16"/>
        <v>43078</v>
      </c>
      <c r="D9" s="165">
        <f t="shared" ca="1" si="0"/>
        <v>1</v>
      </c>
      <c r="E9" s="165">
        <f t="shared" ca="1" si="17"/>
        <v>5</v>
      </c>
      <c r="F9" s="165">
        <f t="shared" ca="1" si="18"/>
        <v>15</v>
      </c>
      <c r="G9" s="165">
        <f t="shared" ca="1" si="1"/>
        <v>20</v>
      </c>
      <c r="H9" s="165">
        <f t="shared" ca="1" si="2"/>
        <v>39</v>
      </c>
      <c r="I9" s="165">
        <f t="shared" ca="1" si="3"/>
        <v>6</v>
      </c>
      <c r="J9" s="165">
        <f t="shared" ca="1" si="4"/>
        <v>11</v>
      </c>
      <c r="K9" s="165">
        <f t="shared" ca="1" si="5"/>
        <v>12</v>
      </c>
      <c r="L9" s="165">
        <f t="shared" ca="1" si="6"/>
        <v>19</v>
      </c>
      <c r="M9" s="165">
        <f t="shared" ca="1" si="7"/>
        <v>15</v>
      </c>
      <c r="N9" s="165">
        <f t="shared" ca="1" si="8"/>
        <v>12</v>
      </c>
      <c r="O9" s="165">
        <f t="shared" ca="1" si="9"/>
        <v>0</v>
      </c>
      <c r="P9" s="165">
        <f t="shared" ca="1" si="10"/>
        <v>17</v>
      </c>
      <c r="Q9" s="165">
        <f t="shared" ca="1" si="11"/>
        <v>16</v>
      </c>
      <c r="R9" s="165">
        <f t="shared" ca="1" si="12"/>
        <v>61</v>
      </c>
      <c r="S9" s="168">
        <f t="shared" ca="1" si="19"/>
        <v>0.33333333333333331</v>
      </c>
      <c r="T9" s="168">
        <f t="shared" ca="1" si="20"/>
        <v>0.51282051282051277</v>
      </c>
      <c r="U9" s="168">
        <f t="shared" ca="1" si="21"/>
        <v>0.54545454545454541</v>
      </c>
      <c r="V9" s="168">
        <f t="shared" ca="1" si="22"/>
        <v>0.46296296296296297</v>
      </c>
      <c r="W9" s="165">
        <f t="shared" ca="1" si="23"/>
        <v>1</v>
      </c>
      <c r="X9" s="165">
        <f t="shared" ca="1" si="24"/>
        <v>5</v>
      </c>
      <c r="Y9" s="165">
        <f t="shared" ca="1" si="25"/>
        <v>14</v>
      </c>
      <c r="Z9" s="165">
        <f t="shared" ca="1" si="26"/>
        <v>20</v>
      </c>
      <c r="AA9" s="165">
        <f t="shared" ca="1" si="27"/>
        <v>39</v>
      </c>
      <c r="AB9" s="165">
        <f t="shared" ca="1" si="28"/>
        <v>6</v>
      </c>
      <c r="AC9" s="165">
        <f t="shared" ca="1" si="29"/>
        <v>11</v>
      </c>
      <c r="AD9" s="165">
        <f t="shared" ca="1" si="30"/>
        <v>13</v>
      </c>
      <c r="AE9" s="165">
        <f t="shared" ca="1" si="31"/>
        <v>20</v>
      </c>
      <c r="AF9" s="165">
        <f t="shared" ca="1" si="32"/>
        <v>15</v>
      </c>
      <c r="AG9" s="165">
        <f t="shared" ca="1" si="33"/>
        <v>12</v>
      </c>
      <c r="AH9" s="165">
        <f t="shared" ca="1" si="34"/>
        <v>0</v>
      </c>
      <c r="AI9" s="165">
        <f t="shared" ca="1" si="35"/>
        <v>19</v>
      </c>
      <c r="AJ9" s="165">
        <f t="shared" ca="1" si="36"/>
        <v>15</v>
      </c>
      <c r="AK9" s="165">
        <f t="shared" ca="1" si="37"/>
        <v>61</v>
      </c>
      <c r="AL9" s="168">
        <f t="shared" ca="1" si="38"/>
        <v>0.35714285714285715</v>
      </c>
      <c r="AM9" s="168">
        <f t="shared" ca="1" si="39"/>
        <v>0.51282051282051277</v>
      </c>
      <c r="AN9" s="168">
        <f t="shared" ca="1" si="40"/>
        <v>0.54545454545454541</v>
      </c>
      <c r="AO9" s="168">
        <f t="shared" ca="1" si="41"/>
        <v>0.47169811320754718</v>
      </c>
      <c r="AP9" s="165">
        <f t="shared" ca="1" si="42"/>
        <v>0</v>
      </c>
      <c r="AQ9" s="165">
        <f t="shared" ca="1" si="43"/>
        <v>-1</v>
      </c>
      <c r="AR9" s="165">
        <f t="shared" ca="1" si="44"/>
        <v>-1</v>
      </c>
      <c r="AS9" s="165">
        <f t="shared" ca="1" si="45"/>
        <v>-2</v>
      </c>
      <c r="AT9" s="165">
        <f t="shared" si="46"/>
        <v>3</v>
      </c>
      <c r="AU9" s="165" t="str">
        <f t="shared" ca="1" si="47"/>
        <v>Upton - Kaycee 12/9/2017</v>
      </c>
      <c r="AV9" s="165" t="str">
        <f t="shared" ca="1" si="14"/>
        <v/>
      </c>
      <c r="AW9" s="225" t="str">
        <f t="shared" ca="1" si="48"/>
        <v xml:space="preserve">Kaycee 62, Upton 61 </v>
      </c>
      <c r="AX9" s="227">
        <f t="shared" ca="1" si="49"/>
        <v>43078</v>
      </c>
      <c r="AY9" s="225" t="str">
        <f ca="1">IF(AU9="Blank","",Season_Summary!$P$1)</f>
        <v>2A BB</v>
      </c>
    </row>
    <row r="10" spans="1:51" ht="9.9499999999999993" x14ac:dyDescent="0.2">
      <c r="A10" s="165" t="str">
        <f>Roster!$B$1</f>
        <v>Upton</v>
      </c>
      <c r="B10" s="165" t="str">
        <f t="shared" ca="1" si="15"/>
        <v>Riverside</v>
      </c>
      <c r="C10" s="175">
        <f t="shared" ca="1" si="16"/>
        <v>43084</v>
      </c>
      <c r="D10" s="165">
        <f t="shared" ca="1" si="0"/>
        <v>1</v>
      </c>
      <c r="E10" s="165">
        <f t="shared" ca="1" si="17"/>
        <v>7</v>
      </c>
      <c r="F10" s="165">
        <f t="shared" ca="1" si="18"/>
        <v>22</v>
      </c>
      <c r="G10" s="165">
        <f t="shared" ca="1" si="1"/>
        <v>27</v>
      </c>
      <c r="H10" s="165">
        <f t="shared" ca="1" si="2"/>
        <v>48</v>
      </c>
      <c r="I10" s="165">
        <f t="shared" ca="1" si="3"/>
        <v>3</v>
      </c>
      <c r="J10" s="165">
        <f t="shared" ca="1" si="4"/>
        <v>4</v>
      </c>
      <c r="K10" s="165">
        <f t="shared" ca="1" si="5"/>
        <v>22</v>
      </c>
      <c r="L10" s="165">
        <f t="shared" ca="1" si="6"/>
        <v>23</v>
      </c>
      <c r="M10" s="165">
        <f t="shared" ca="1" si="7"/>
        <v>30</v>
      </c>
      <c r="N10" s="165">
        <f t="shared" ca="1" si="8"/>
        <v>13</v>
      </c>
      <c r="O10" s="165">
        <f t="shared" ca="1" si="9"/>
        <v>1</v>
      </c>
      <c r="P10" s="165">
        <f t="shared" ca="1" si="10"/>
        <v>11</v>
      </c>
      <c r="Q10" s="165">
        <f t="shared" ca="1" si="11"/>
        <v>3</v>
      </c>
      <c r="R10" s="165">
        <f t="shared" ca="1" si="12"/>
        <v>78</v>
      </c>
      <c r="S10" s="168">
        <f t="shared" ca="1" si="19"/>
        <v>0.31818181818181818</v>
      </c>
      <c r="T10" s="168">
        <f t="shared" ca="1" si="20"/>
        <v>0.5625</v>
      </c>
      <c r="U10" s="168" t="str">
        <f t="shared" ca="1" si="21"/>
        <v/>
      </c>
      <c r="V10" s="168">
        <f t="shared" ca="1" si="22"/>
        <v>0.48571428571428571</v>
      </c>
      <c r="W10" s="165">
        <f t="shared" ca="1" si="23"/>
        <v>1</v>
      </c>
      <c r="X10" s="165">
        <f t="shared" ca="1" si="24"/>
        <v>1</v>
      </c>
      <c r="Y10" s="165">
        <f t="shared" ca="1" si="25"/>
        <v>10</v>
      </c>
      <c r="Z10" s="165">
        <f t="shared" ca="1" si="26"/>
        <v>9</v>
      </c>
      <c r="AA10" s="165">
        <f t="shared" ca="1" si="27"/>
        <v>34</v>
      </c>
      <c r="AB10" s="165">
        <f t="shared" ca="1" si="28"/>
        <v>3</v>
      </c>
      <c r="AC10" s="165">
        <f t="shared" ca="1" si="29"/>
        <v>4</v>
      </c>
      <c r="AD10" s="165">
        <f t="shared" ca="1" si="30"/>
        <v>11</v>
      </c>
      <c r="AE10" s="165">
        <f t="shared" ca="1" si="31"/>
        <v>15</v>
      </c>
      <c r="AF10" s="165">
        <f t="shared" ca="1" si="32"/>
        <v>4</v>
      </c>
      <c r="AG10" s="165">
        <f t="shared" ca="1" si="33"/>
        <v>5</v>
      </c>
      <c r="AH10" s="165">
        <f t="shared" ca="1" si="34"/>
        <v>0</v>
      </c>
      <c r="AI10" s="165">
        <f t="shared" ca="1" si="35"/>
        <v>27</v>
      </c>
      <c r="AJ10" s="165">
        <f t="shared" ca="1" si="36"/>
        <v>7</v>
      </c>
      <c r="AK10" s="165">
        <f t="shared" ca="1" si="37"/>
        <v>24</v>
      </c>
      <c r="AL10" s="168">
        <f t="shared" ca="1" si="38"/>
        <v>0.1</v>
      </c>
      <c r="AM10" s="168">
        <f t="shared" ca="1" si="39"/>
        <v>0.26470588235294118</v>
      </c>
      <c r="AN10" s="168" t="str">
        <f t="shared" ca="1" si="40"/>
        <v/>
      </c>
      <c r="AO10" s="168">
        <f t="shared" ca="1" si="41"/>
        <v>0.22727272727272727</v>
      </c>
      <c r="AP10" s="165">
        <f t="shared" ca="1" si="42"/>
        <v>54</v>
      </c>
      <c r="AQ10" s="165">
        <f t="shared" ca="1" si="43"/>
        <v>11</v>
      </c>
      <c r="AR10" s="165">
        <f t="shared" ca="1" si="44"/>
        <v>8</v>
      </c>
      <c r="AS10" s="165">
        <f t="shared" ca="1" si="45"/>
        <v>19</v>
      </c>
      <c r="AT10" s="165">
        <f t="shared" si="46"/>
        <v>4</v>
      </c>
      <c r="AU10" s="165" t="str">
        <f t="shared" ca="1" si="47"/>
        <v>Upton - Riverside 12/15/2017</v>
      </c>
      <c r="AV10" s="165" t="str">
        <f t="shared" ca="1" si="14"/>
        <v/>
      </c>
      <c r="AW10" s="225" t="str">
        <f t="shared" ca="1" si="48"/>
        <v xml:space="preserve">Upton 78, Riverside 24 </v>
      </c>
      <c r="AX10" s="227">
        <f t="shared" ca="1" si="49"/>
        <v>43084</v>
      </c>
      <c r="AY10" s="225" t="str">
        <f ca="1">IF(AU10="Blank","",Season_Summary!$P$1)</f>
        <v>2A BB</v>
      </c>
    </row>
    <row r="11" spans="1:51" ht="9.9499999999999993" x14ac:dyDescent="0.2">
      <c r="A11" s="165" t="str">
        <f>Roster!$B$1</f>
        <v>Upton</v>
      </c>
      <c r="B11" s="165" t="str">
        <f t="shared" ca="1" si="15"/>
        <v>Cokeville</v>
      </c>
      <c r="C11" s="175">
        <f t="shared" ca="1" si="16"/>
        <v>43084</v>
      </c>
      <c r="D11" s="165">
        <f t="shared" ca="1" si="0"/>
        <v>1</v>
      </c>
      <c r="E11" s="165">
        <f t="shared" ca="1" si="17"/>
        <v>10</v>
      </c>
      <c r="F11" s="165">
        <f t="shared" ca="1" si="18"/>
        <v>24</v>
      </c>
      <c r="G11" s="165">
        <f t="shared" ca="1" si="1"/>
        <v>15</v>
      </c>
      <c r="H11" s="165">
        <f t="shared" ca="1" si="2"/>
        <v>30</v>
      </c>
      <c r="I11" s="165">
        <f t="shared" ca="1" si="3"/>
        <v>2</v>
      </c>
      <c r="J11" s="165">
        <f t="shared" ca="1" si="4"/>
        <v>7</v>
      </c>
      <c r="K11" s="165">
        <f t="shared" ca="1" si="5"/>
        <v>8</v>
      </c>
      <c r="L11" s="165">
        <f t="shared" ca="1" si="6"/>
        <v>28</v>
      </c>
      <c r="M11" s="165">
        <f t="shared" ca="1" si="7"/>
        <v>20</v>
      </c>
      <c r="N11" s="165">
        <f t="shared" ca="1" si="8"/>
        <v>10</v>
      </c>
      <c r="O11" s="165">
        <f t="shared" ca="1" si="9"/>
        <v>1</v>
      </c>
      <c r="P11" s="165">
        <f t="shared" ca="1" si="10"/>
        <v>14</v>
      </c>
      <c r="Q11" s="165">
        <f t="shared" ca="1" si="11"/>
        <v>9</v>
      </c>
      <c r="R11" s="165">
        <f t="shared" ca="1" si="12"/>
        <v>62</v>
      </c>
      <c r="S11" s="168">
        <f t="shared" ca="1" si="19"/>
        <v>0.41666666666666669</v>
      </c>
      <c r="T11" s="168">
        <f t="shared" ca="1" si="20"/>
        <v>0.5</v>
      </c>
      <c r="U11" s="168">
        <f t="shared" ca="1" si="21"/>
        <v>0.2857142857142857</v>
      </c>
      <c r="V11" s="168">
        <f t="shared" ca="1" si="22"/>
        <v>0.46296296296296297</v>
      </c>
      <c r="W11" s="165">
        <f t="shared" ca="1" si="23"/>
        <v>1</v>
      </c>
      <c r="X11" s="165">
        <f t="shared" ca="1" si="24"/>
        <v>3</v>
      </c>
      <c r="Y11" s="165">
        <f t="shared" ca="1" si="25"/>
        <v>12</v>
      </c>
      <c r="Z11" s="165">
        <f t="shared" ca="1" si="26"/>
        <v>10</v>
      </c>
      <c r="AA11" s="165">
        <f t="shared" ca="1" si="27"/>
        <v>34</v>
      </c>
      <c r="AB11" s="165">
        <f t="shared" ca="1" si="28"/>
        <v>4</v>
      </c>
      <c r="AC11" s="165">
        <f t="shared" ca="1" si="29"/>
        <v>8</v>
      </c>
      <c r="AD11" s="165">
        <f t="shared" ca="1" si="30"/>
        <v>6</v>
      </c>
      <c r="AE11" s="165">
        <f t="shared" ca="1" si="31"/>
        <v>24</v>
      </c>
      <c r="AF11" s="165">
        <f t="shared" ca="1" si="32"/>
        <v>11</v>
      </c>
      <c r="AG11" s="165">
        <f t="shared" ca="1" si="33"/>
        <v>4</v>
      </c>
      <c r="AH11" s="165">
        <f t="shared" ca="1" si="34"/>
        <v>1</v>
      </c>
      <c r="AI11" s="165">
        <f t="shared" ca="1" si="35"/>
        <v>19</v>
      </c>
      <c r="AJ11" s="165">
        <f t="shared" ca="1" si="36"/>
        <v>10</v>
      </c>
      <c r="AK11" s="165">
        <f t="shared" ca="1" si="37"/>
        <v>33</v>
      </c>
      <c r="AL11" s="168">
        <f t="shared" ca="1" si="38"/>
        <v>0.25</v>
      </c>
      <c r="AM11" s="168">
        <f t="shared" ca="1" si="39"/>
        <v>0.29411764705882354</v>
      </c>
      <c r="AN11" s="168">
        <f t="shared" ca="1" si="40"/>
        <v>0.5</v>
      </c>
      <c r="AO11" s="168">
        <f t="shared" ca="1" si="41"/>
        <v>0.28260869565217389</v>
      </c>
      <c r="AP11" s="165">
        <f t="shared" ca="1" si="42"/>
        <v>29</v>
      </c>
      <c r="AQ11" s="165">
        <f t="shared" ca="1" si="43"/>
        <v>2</v>
      </c>
      <c r="AR11" s="165">
        <f t="shared" ca="1" si="44"/>
        <v>4</v>
      </c>
      <c r="AS11" s="165">
        <f t="shared" ca="1" si="45"/>
        <v>6</v>
      </c>
      <c r="AT11" s="165">
        <f t="shared" si="46"/>
        <v>5</v>
      </c>
      <c r="AU11" s="165" t="str">
        <f t="shared" ca="1" si="47"/>
        <v>Upton - Cokeville 12/15/2017</v>
      </c>
      <c r="AV11" s="165" t="str">
        <f t="shared" ca="1" si="14"/>
        <v/>
      </c>
      <c r="AW11" s="225" t="str">
        <f t="shared" ca="1" si="48"/>
        <v xml:space="preserve">Upton 62, Cokeville 33 </v>
      </c>
      <c r="AX11" s="227">
        <f t="shared" ca="1" si="49"/>
        <v>43084</v>
      </c>
      <c r="AY11" s="225" t="str">
        <f ca="1">IF(AU11="Blank","",Season_Summary!$P$1)</f>
        <v>2A BB</v>
      </c>
    </row>
    <row r="12" spans="1:51" ht="9.9499999999999993" x14ac:dyDescent="0.2">
      <c r="A12" s="165" t="str">
        <f>Roster!$B$1</f>
        <v>Upton</v>
      </c>
      <c r="B12" s="165" t="str">
        <f t="shared" ca="1" si="15"/>
        <v>Shoshoni</v>
      </c>
      <c r="C12" s="175">
        <f t="shared" ca="1" si="16"/>
        <v>43085</v>
      </c>
      <c r="D12" s="165">
        <f t="shared" ca="1" si="0"/>
        <v>1</v>
      </c>
      <c r="E12" s="165">
        <f t="shared" ca="1" si="17"/>
        <v>5</v>
      </c>
      <c r="F12" s="165">
        <f t="shared" ca="1" si="18"/>
        <v>12</v>
      </c>
      <c r="G12" s="165">
        <f t="shared" ca="1" si="1"/>
        <v>24</v>
      </c>
      <c r="H12" s="165">
        <f t="shared" ca="1" si="2"/>
        <v>45</v>
      </c>
      <c r="I12" s="165">
        <f t="shared" ca="1" si="3"/>
        <v>10</v>
      </c>
      <c r="J12" s="165">
        <f t="shared" ca="1" si="4"/>
        <v>11</v>
      </c>
      <c r="K12" s="165">
        <f t="shared" ca="1" si="5"/>
        <v>13</v>
      </c>
      <c r="L12" s="165">
        <f t="shared" ca="1" si="6"/>
        <v>20</v>
      </c>
      <c r="M12" s="165">
        <f t="shared" ca="1" si="7"/>
        <v>20</v>
      </c>
      <c r="N12" s="165">
        <f t="shared" ca="1" si="8"/>
        <v>19</v>
      </c>
      <c r="O12" s="165">
        <f t="shared" ca="1" si="9"/>
        <v>2</v>
      </c>
      <c r="P12" s="165">
        <f t="shared" ca="1" si="10"/>
        <v>6</v>
      </c>
      <c r="Q12" s="165">
        <f t="shared" ca="1" si="11"/>
        <v>18</v>
      </c>
      <c r="R12" s="165">
        <f t="shared" ca="1" si="12"/>
        <v>73</v>
      </c>
      <c r="S12" s="168">
        <f t="shared" ca="1" si="19"/>
        <v>0.41666666666666669</v>
      </c>
      <c r="T12" s="168">
        <f t="shared" ca="1" si="20"/>
        <v>0.53333333333333333</v>
      </c>
      <c r="U12" s="168">
        <f t="shared" ca="1" si="21"/>
        <v>0.90909090909090906</v>
      </c>
      <c r="V12" s="168">
        <f t="shared" ca="1" si="22"/>
        <v>0.50877192982456143</v>
      </c>
      <c r="W12" s="165">
        <f t="shared" ca="1" si="23"/>
        <v>1</v>
      </c>
      <c r="X12" s="165">
        <f t="shared" ca="1" si="24"/>
        <v>7</v>
      </c>
      <c r="Y12" s="165">
        <f t="shared" ca="1" si="25"/>
        <v>21</v>
      </c>
      <c r="Z12" s="165">
        <f t="shared" ca="1" si="26"/>
        <v>3</v>
      </c>
      <c r="AA12" s="165">
        <f t="shared" ca="1" si="27"/>
        <v>13</v>
      </c>
      <c r="AB12" s="165">
        <f t="shared" ca="1" si="28"/>
        <v>4</v>
      </c>
      <c r="AC12" s="165">
        <f t="shared" ca="1" si="29"/>
        <v>8</v>
      </c>
      <c r="AD12" s="165">
        <f t="shared" ca="1" si="30"/>
        <v>5</v>
      </c>
      <c r="AE12" s="165">
        <f t="shared" ca="1" si="31"/>
        <v>14</v>
      </c>
      <c r="AF12" s="165">
        <f t="shared" ca="1" si="32"/>
        <v>6</v>
      </c>
      <c r="AG12" s="165">
        <f t="shared" ca="1" si="33"/>
        <v>1</v>
      </c>
      <c r="AH12" s="165">
        <f t="shared" ca="1" si="34"/>
        <v>1</v>
      </c>
      <c r="AI12" s="165">
        <f t="shared" ca="1" si="35"/>
        <v>27</v>
      </c>
      <c r="AJ12" s="165">
        <f t="shared" ca="1" si="36"/>
        <v>11</v>
      </c>
      <c r="AK12" s="165">
        <f t="shared" ca="1" si="37"/>
        <v>31</v>
      </c>
      <c r="AL12" s="168">
        <f t="shared" ca="1" si="38"/>
        <v>0.33333333333333331</v>
      </c>
      <c r="AM12" s="168">
        <f t="shared" ca="1" si="39"/>
        <v>0.23076923076923078</v>
      </c>
      <c r="AN12" s="168">
        <f t="shared" ca="1" si="40"/>
        <v>0.5</v>
      </c>
      <c r="AO12" s="168">
        <f t="shared" ca="1" si="41"/>
        <v>0.29411764705882354</v>
      </c>
      <c r="AP12" s="165">
        <f t="shared" ca="1" si="42"/>
        <v>42</v>
      </c>
      <c r="AQ12" s="165">
        <f t="shared" ca="1" si="43"/>
        <v>8</v>
      </c>
      <c r="AR12" s="165">
        <f t="shared" ca="1" si="44"/>
        <v>6</v>
      </c>
      <c r="AS12" s="165">
        <f t="shared" ca="1" si="45"/>
        <v>14</v>
      </c>
      <c r="AT12" s="165">
        <f t="shared" si="46"/>
        <v>6</v>
      </c>
      <c r="AU12" s="165" t="str">
        <f t="shared" ca="1" si="47"/>
        <v>Upton - Shoshoni 12/16/2017</v>
      </c>
      <c r="AV12" s="165" t="str">
        <f t="shared" ca="1" si="14"/>
        <v/>
      </c>
      <c r="AW12" s="225" t="str">
        <f t="shared" ca="1" si="48"/>
        <v xml:space="preserve">Upton 73, Shoshoni 31 </v>
      </c>
      <c r="AX12" s="227">
        <f t="shared" ca="1" si="49"/>
        <v>43085</v>
      </c>
      <c r="AY12" s="225" t="str">
        <f ca="1">IF(AU12="Blank","",Season_Summary!$P$1)</f>
        <v>2A BB</v>
      </c>
    </row>
    <row r="13" spans="1:51" ht="9.9499999999999993" x14ac:dyDescent="0.2">
      <c r="A13" s="165" t="str">
        <f>Roster!$B$1</f>
        <v>Upton</v>
      </c>
      <c r="B13" s="165" t="str">
        <f t="shared" ca="1" si="15"/>
        <v>Lead-Deadwood</v>
      </c>
      <c r="C13" s="175">
        <f t="shared" ca="1" si="16"/>
        <v>43104</v>
      </c>
      <c r="D13" s="165">
        <f t="shared" ca="1" si="0"/>
        <v>1</v>
      </c>
      <c r="E13" s="165">
        <f t="shared" ca="1" si="17"/>
        <v>6</v>
      </c>
      <c r="F13" s="165">
        <f t="shared" ca="1" si="18"/>
        <v>18</v>
      </c>
      <c r="G13" s="165">
        <f t="shared" ca="1" si="1"/>
        <v>19</v>
      </c>
      <c r="H13" s="165">
        <f t="shared" ca="1" si="2"/>
        <v>33</v>
      </c>
      <c r="I13" s="165">
        <f t="shared" ca="1" si="3"/>
        <v>3</v>
      </c>
      <c r="J13" s="165">
        <f t="shared" ca="1" si="4"/>
        <v>4</v>
      </c>
      <c r="K13" s="165">
        <f t="shared" ca="1" si="5"/>
        <v>12</v>
      </c>
      <c r="L13" s="165">
        <f t="shared" ca="1" si="6"/>
        <v>20</v>
      </c>
      <c r="M13" s="165">
        <f t="shared" ca="1" si="7"/>
        <v>17</v>
      </c>
      <c r="N13" s="165">
        <f t="shared" ca="1" si="8"/>
        <v>9</v>
      </c>
      <c r="O13" s="165">
        <f t="shared" ca="1" si="9"/>
        <v>1</v>
      </c>
      <c r="P13" s="165">
        <f t="shared" ca="1" si="10"/>
        <v>21</v>
      </c>
      <c r="Q13" s="165">
        <f t="shared" ca="1" si="11"/>
        <v>19</v>
      </c>
      <c r="R13" s="165">
        <f t="shared" ca="1" si="12"/>
        <v>59</v>
      </c>
      <c r="S13" s="168">
        <f t="shared" ca="1" si="19"/>
        <v>0.33333333333333331</v>
      </c>
      <c r="T13" s="168">
        <f t="shared" ca="1" si="20"/>
        <v>0.5757575757575758</v>
      </c>
      <c r="U13" s="168" t="str">
        <f t="shared" ca="1" si="21"/>
        <v/>
      </c>
      <c r="V13" s="168">
        <f t="shared" ca="1" si="22"/>
        <v>0.49019607843137253</v>
      </c>
      <c r="W13" s="165">
        <f t="shared" ca="1" si="23"/>
        <v>1</v>
      </c>
      <c r="X13" s="165">
        <f t="shared" ca="1" si="24"/>
        <v>3</v>
      </c>
      <c r="Y13" s="165">
        <f t="shared" ca="1" si="25"/>
        <v>16</v>
      </c>
      <c r="Z13" s="165">
        <f t="shared" ca="1" si="26"/>
        <v>7</v>
      </c>
      <c r="AA13" s="165">
        <f t="shared" ca="1" si="27"/>
        <v>18</v>
      </c>
      <c r="AB13" s="165">
        <f t="shared" ca="1" si="28"/>
        <v>6</v>
      </c>
      <c r="AC13" s="165">
        <f t="shared" ca="1" si="29"/>
        <v>14</v>
      </c>
      <c r="AD13" s="165">
        <f t="shared" ca="1" si="30"/>
        <v>7</v>
      </c>
      <c r="AE13" s="165">
        <f t="shared" ca="1" si="31"/>
        <v>14</v>
      </c>
      <c r="AF13" s="165">
        <f t="shared" ca="1" si="32"/>
        <v>7</v>
      </c>
      <c r="AG13" s="165">
        <f t="shared" ca="1" si="33"/>
        <v>7</v>
      </c>
      <c r="AH13" s="165">
        <f t="shared" ca="1" si="34"/>
        <v>3</v>
      </c>
      <c r="AI13" s="165">
        <f t="shared" ca="1" si="35"/>
        <v>25</v>
      </c>
      <c r="AJ13" s="165">
        <f t="shared" ca="1" si="36"/>
        <v>9</v>
      </c>
      <c r="AK13" s="165">
        <f t="shared" ca="1" si="37"/>
        <v>29</v>
      </c>
      <c r="AL13" s="168">
        <f t="shared" ca="1" si="38"/>
        <v>0.1875</v>
      </c>
      <c r="AM13" s="168">
        <f t="shared" ca="1" si="39"/>
        <v>0.3888888888888889</v>
      </c>
      <c r="AN13" s="168">
        <f t="shared" ca="1" si="40"/>
        <v>0.42857142857142855</v>
      </c>
      <c r="AO13" s="168">
        <f t="shared" ca="1" si="41"/>
        <v>0.29411764705882354</v>
      </c>
      <c r="AP13" s="165">
        <f t="shared" ca="1" si="42"/>
        <v>30</v>
      </c>
      <c r="AQ13" s="165">
        <f t="shared" ca="1" si="43"/>
        <v>5</v>
      </c>
      <c r="AR13" s="165">
        <f t="shared" ca="1" si="44"/>
        <v>6</v>
      </c>
      <c r="AS13" s="165">
        <f t="shared" ca="1" si="45"/>
        <v>11</v>
      </c>
      <c r="AT13" s="165">
        <f t="shared" si="46"/>
        <v>7</v>
      </c>
      <c r="AU13" s="165" t="str">
        <f t="shared" ca="1" si="47"/>
        <v>Upton - Lead-Deadwood 1/4/2018</v>
      </c>
      <c r="AV13" s="165" t="str">
        <f t="shared" ca="1" si="14"/>
        <v/>
      </c>
      <c r="AW13" s="225" t="str">
        <f t="shared" ca="1" si="48"/>
        <v xml:space="preserve">Upton 59, Lead-Deadwood 29 </v>
      </c>
      <c r="AX13" s="227">
        <f t="shared" ca="1" si="49"/>
        <v>43104</v>
      </c>
      <c r="AY13" s="225" t="str">
        <f ca="1">IF(AU13="Blank","",Season_Summary!$P$1)</f>
        <v>2A BB</v>
      </c>
    </row>
    <row r="14" spans="1:51" ht="9.9499999999999993" x14ac:dyDescent="0.2">
      <c r="A14" s="165" t="str">
        <f>Roster!$B$1</f>
        <v>Upton</v>
      </c>
      <c r="B14" s="165" t="str">
        <f t="shared" ca="1" si="15"/>
        <v>Newell</v>
      </c>
      <c r="C14" s="175">
        <f t="shared" ca="1" si="16"/>
        <v>43111</v>
      </c>
      <c r="D14" s="165">
        <f t="shared" ca="1" si="0"/>
        <v>1</v>
      </c>
      <c r="E14" s="165">
        <f t="shared" ca="1" si="17"/>
        <v>9</v>
      </c>
      <c r="F14" s="165">
        <f t="shared" ca="1" si="18"/>
        <v>21</v>
      </c>
      <c r="G14" s="165">
        <f t="shared" ca="1" si="1"/>
        <v>17</v>
      </c>
      <c r="H14" s="165">
        <f t="shared" ca="1" si="2"/>
        <v>34</v>
      </c>
      <c r="I14" s="165">
        <f t="shared" ca="1" si="3"/>
        <v>10</v>
      </c>
      <c r="J14" s="165">
        <f t="shared" ca="1" si="4"/>
        <v>16</v>
      </c>
      <c r="K14" s="165">
        <f t="shared" ca="1" si="5"/>
        <v>11</v>
      </c>
      <c r="L14" s="165">
        <f t="shared" ca="1" si="6"/>
        <v>20</v>
      </c>
      <c r="M14" s="165">
        <f t="shared" ca="1" si="7"/>
        <v>22</v>
      </c>
      <c r="N14" s="165">
        <f t="shared" ca="1" si="8"/>
        <v>15</v>
      </c>
      <c r="O14" s="165">
        <f t="shared" ca="1" si="9"/>
        <v>0</v>
      </c>
      <c r="P14" s="165">
        <f t="shared" ca="1" si="10"/>
        <v>10</v>
      </c>
      <c r="Q14" s="165">
        <f t="shared" ca="1" si="11"/>
        <v>24</v>
      </c>
      <c r="R14" s="165">
        <f t="shared" ca="1" si="12"/>
        <v>71</v>
      </c>
      <c r="S14" s="168">
        <f t="shared" ca="1" si="19"/>
        <v>0.42857142857142855</v>
      </c>
      <c r="T14" s="168">
        <f t="shared" ca="1" si="20"/>
        <v>0.5</v>
      </c>
      <c r="U14" s="168">
        <f t="shared" ca="1" si="21"/>
        <v>0.625</v>
      </c>
      <c r="V14" s="168">
        <f t="shared" ca="1" si="22"/>
        <v>0.47272727272727272</v>
      </c>
      <c r="W14" s="165">
        <f t="shared" ca="1" si="23"/>
        <v>1</v>
      </c>
      <c r="X14" s="165">
        <f t="shared" ca="1" si="24"/>
        <v>4</v>
      </c>
      <c r="Y14" s="165">
        <f t="shared" ca="1" si="25"/>
        <v>10</v>
      </c>
      <c r="Z14" s="165">
        <f t="shared" ca="1" si="26"/>
        <v>9</v>
      </c>
      <c r="AA14" s="165">
        <f t="shared" ca="1" si="27"/>
        <v>21</v>
      </c>
      <c r="AB14" s="165">
        <f t="shared" ca="1" si="28"/>
        <v>11</v>
      </c>
      <c r="AC14" s="165">
        <f t="shared" ca="1" si="29"/>
        <v>26</v>
      </c>
      <c r="AD14" s="165">
        <f t="shared" ca="1" si="30"/>
        <v>4</v>
      </c>
      <c r="AE14" s="165">
        <f t="shared" ca="1" si="31"/>
        <v>17</v>
      </c>
      <c r="AF14" s="165">
        <f t="shared" ca="1" si="32"/>
        <v>6</v>
      </c>
      <c r="AG14" s="165">
        <f t="shared" ca="1" si="33"/>
        <v>8</v>
      </c>
      <c r="AH14" s="165">
        <f t="shared" ca="1" si="34"/>
        <v>2</v>
      </c>
      <c r="AI14" s="165">
        <f t="shared" ca="1" si="35"/>
        <v>21</v>
      </c>
      <c r="AJ14" s="165">
        <f t="shared" ca="1" si="36"/>
        <v>14</v>
      </c>
      <c r="AK14" s="165">
        <f t="shared" ca="1" si="37"/>
        <v>41</v>
      </c>
      <c r="AL14" s="168">
        <f t="shared" ca="1" si="38"/>
        <v>0.4</v>
      </c>
      <c r="AM14" s="168">
        <f t="shared" ca="1" si="39"/>
        <v>0.42857142857142855</v>
      </c>
      <c r="AN14" s="168">
        <f t="shared" ca="1" si="40"/>
        <v>0.42307692307692307</v>
      </c>
      <c r="AO14" s="168">
        <f t="shared" ca="1" si="41"/>
        <v>0.41935483870967744</v>
      </c>
      <c r="AP14" s="165">
        <f t="shared" ca="1" si="42"/>
        <v>30</v>
      </c>
      <c r="AQ14" s="165">
        <f t="shared" ca="1" si="43"/>
        <v>7</v>
      </c>
      <c r="AR14" s="165">
        <f t="shared" ca="1" si="44"/>
        <v>3</v>
      </c>
      <c r="AS14" s="165">
        <f t="shared" ca="1" si="45"/>
        <v>10</v>
      </c>
      <c r="AT14" s="165">
        <f t="shared" si="46"/>
        <v>8</v>
      </c>
      <c r="AU14" s="165" t="str">
        <f t="shared" ca="1" si="47"/>
        <v>Upton - Newell 1/11/2018</v>
      </c>
      <c r="AV14" s="165" t="str">
        <f t="shared" ca="1" si="14"/>
        <v/>
      </c>
      <c r="AW14" s="225" t="str">
        <f t="shared" ca="1" si="48"/>
        <v xml:space="preserve">Upton 71, Newell 41 </v>
      </c>
      <c r="AX14" s="227">
        <f t="shared" ca="1" si="49"/>
        <v>43111</v>
      </c>
      <c r="AY14" s="225" t="str">
        <f ca="1">IF(AU14="Blank","",Season_Summary!$P$1)</f>
        <v>2A BB</v>
      </c>
    </row>
    <row r="15" spans="1:51" ht="9.9499999999999993" x14ac:dyDescent="0.2">
      <c r="A15" s="165" t="str">
        <f>Roster!$B$1</f>
        <v>Upton</v>
      </c>
      <c r="B15" s="165" t="str">
        <f t="shared" ca="1" si="15"/>
        <v>Faith</v>
      </c>
      <c r="C15" s="175">
        <f t="shared" ca="1" si="16"/>
        <v>43112</v>
      </c>
      <c r="D15" s="165">
        <f t="shared" ca="1" si="0"/>
        <v>1</v>
      </c>
      <c r="E15" s="165">
        <f t="shared" ca="1" si="17"/>
        <v>8</v>
      </c>
      <c r="F15" s="165">
        <f t="shared" ca="1" si="18"/>
        <v>18</v>
      </c>
      <c r="G15" s="165">
        <f t="shared" ca="1" si="1"/>
        <v>18</v>
      </c>
      <c r="H15" s="165">
        <f t="shared" ca="1" si="2"/>
        <v>30</v>
      </c>
      <c r="I15" s="165">
        <f t="shared" ca="1" si="3"/>
        <v>17</v>
      </c>
      <c r="J15" s="165">
        <f t="shared" ca="1" si="4"/>
        <v>22</v>
      </c>
      <c r="K15" s="165">
        <f t="shared" ca="1" si="5"/>
        <v>9</v>
      </c>
      <c r="L15" s="165">
        <f t="shared" ca="1" si="6"/>
        <v>27</v>
      </c>
      <c r="M15" s="165">
        <f t="shared" ca="1" si="7"/>
        <v>23</v>
      </c>
      <c r="N15" s="165">
        <f t="shared" ca="1" si="8"/>
        <v>9</v>
      </c>
      <c r="O15" s="165">
        <f t="shared" ca="1" si="9"/>
        <v>0</v>
      </c>
      <c r="P15" s="165">
        <f t="shared" ca="1" si="10"/>
        <v>17</v>
      </c>
      <c r="Q15" s="165">
        <f t="shared" ca="1" si="11"/>
        <v>15</v>
      </c>
      <c r="R15" s="165">
        <f t="shared" ca="1" si="12"/>
        <v>77</v>
      </c>
      <c r="S15" s="168">
        <f t="shared" ca="1" si="19"/>
        <v>0.44444444444444442</v>
      </c>
      <c r="T15" s="168">
        <f t="shared" ca="1" si="20"/>
        <v>0.6</v>
      </c>
      <c r="U15" s="168">
        <f t="shared" ca="1" si="21"/>
        <v>0.77272727272727271</v>
      </c>
      <c r="V15" s="168">
        <f t="shared" ca="1" si="22"/>
        <v>0.54166666666666663</v>
      </c>
      <c r="W15" s="165">
        <f t="shared" ca="1" si="23"/>
        <v>1</v>
      </c>
      <c r="X15" s="165">
        <f t="shared" ca="1" si="24"/>
        <v>4</v>
      </c>
      <c r="Y15" s="165">
        <f t="shared" ca="1" si="25"/>
        <v>17</v>
      </c>
      <c r="Z15" s="165">
        <f t="shared" ca="1" si="26"/>
        <v>13</v>
      </c>
      <c r="AA15" s="165">
        <f t="shared" ca="1" si="27"/>
        <v>38</v>
      </c>
      <c r="AB15" s="165">
        <f t="shared" ca="1" si="28"/>
        <v>12</v>
      </c>
      <c r="AC15" s="165">
        <f t="shared" ca="1" si="29"/>
        <v>16</v>
      </c>
      <c r="AD15" s="165">
        <f t="shared" ca="1" si="30"/>
        <v>12</v>
      </c>
      <c r="AE15" s="165">
        <f t="shared" ca="1" si="31"/>
        <v>16</v>
      </c>
      <c r="AF15" s="165">
        <f t="shared" ca="1" si="32"/>
        <v>13</v>
      </c>
      <c r="AG15" s="165">
        <f t="shared" ca="1" si="33"/>
        <v>5</v>
      </c>
      <c r="AH15" s="165">
        <f t="shared" ca="1" si="34"/>
        <v>1</v>
      </c>
      <c r="AI15" s="165">
        <f t="shared" ca="1" si="35"/>
        <v>15</v>
      </c>
      <c r="AJ15" s="165">
        <f t="shared" ca="1" si="36"/>
        <v>20</v>
      </c>
      <c r="AK15" s="165">
        <f t="shared" ca="1" si="37"/>
        <v>50</v>
      </c>
      <c r="AL15" s="168">
        <f t="shared" ca="1" si="38"/>
        <v>0.23529411764705882</v>
      </c>
      <c r="AM15" s="168">
        <f t="shared" ca="1" si="39"/>
        <v>0.34210526315789475</v>
      </c>
      <c r="AN15" s="168">
        <f t="shared" ca="1" si="40"/>
        <v>0.75</v>
      </c>
      <c r="AO15" s="168">
        <f t="shared" ca="1" si="41"/>
        <v>0.30909090909090908</v>
      </c>
      <c r="AP15" s="165">
        <f t="shared" ca="1" si="42"/>
        <v>27</v>
      </c>
      <c r="AQ15" s="165">
        <f t="shared" ca="1" si="43"/>
        <v>-3</v>
      </c>
      <c r="AR15" s="165">
        <f t="shared" ca="1" si="44"/>
        <v>11</v>
      </c>
      <c r="AS15" s="165">
        <f t="shared" ca="1" si="45"/>
        <v>8</v>
      </c>
      <c r="AT15" s="165">
        <f t="shared" si="46"/>
        <v>9</v>
      </c>
      <c r="AU15" s="165" t="str">
        <f t="shared" ca="1" si="47"/>
        <v>Upton - Faith 1/12/2018</v>
      </c>
      <c r="AV15" s="165" t="str">
        <f t="shared" ca="1" si="14"/>
        <v/>
      </c>
      <c r="AW15" s="225" t="str">
        <f t="shared" ca="1" si="48"/>
        <v xml:space="preserve">Upton 77, Faith 50 </v>
      </c>
      <c r="AX15" s="227">
        <f t="shared" ca="1" si="49"/>
        <v>43112</v>
      </c>
      <c r="AY15" s="225" t="str">
        <f ca="1">IF(AU15="Blank","",Season_Summary!$P$1)</f>
        <v>2A BB</v>
      </c>
    </row>
    <row r="16" spans="1:51" ht="9.9499999999999993" x14ac:dyDescent="0.2">
      <c r="A16" s="165" t="str">
        <f>Roster!$B$1</f>
        <v>Upton</v>
      </c>
      <c r="B16" s="165" t="str">
        <f t="shared" ca="1" si="15"/>
        <v>Hot Springs</v>
      </c>
      <c r="C16" s="175">
        <f t="shared" ca="1" si="16"/>
        <v>43113</v>
      </c>
      <c r="D16" s="165">
        <f t="shared" ca="1" si="0"/>
        <v>1</v>
      </c>
      <c r="E16" s="165">
        <f t="shared" ca="1" si="17"/>
        <v>3</v>
      </c>
      <c r="F16" s="165">
        <f t="shared" ca="1" si="18"/>
        <v>17</v>
      </c>
      <c r="G16" s="165">
        <f t="shared" ca="1" si="1"/>
        <v>15</v>
      </c>
      <c r="H16" s="165">
        <f t="shared" ca="1" si="2"/>
        <v>31</v>
      </c>
      <c r="I16" s="165">
        <f t="shared" ca="1" si="3"/>
        <v>16</v>
      </c>
      <c r="J16" s="165">
        <f t="shared" ca="1" si="4"/>
        <v>32</v>
      </c>
      <c r="K16" s="165">
        <f t="shared" ca="1" si="5"/>
        <v>9</v>
      </c>
      <c r="L16" s="165">
        <f t="shared" ca="1" si="6"/>
        <v>22</v>
      </c>
      <c r="M16" s="165">
        <f t="shared" ca="1" si="7"/>
        <v>14</v>
      </c>
      <c r="N16" s="165">
        <f t="shared" ca="1" si="8"/>
        <v>6</v>
      </c>
      <c r="O16" s="165">
        <f t="shared" ca="1" si="9"/>
        <v>1</v>
      </c>
      <c r="P16" s="165">
        <f t="shared" ca="1" si="10"/>
        <v>14</v>
      </c>
      <c r="Q16" s="165">
        <f t="shared" ca="1" si="11"/>
        <v>17</v>
      </c>
      <c r="R16" s="165">
        <f t="shared" ca="1" si="12"/>
        <v>55</v>
      </c>
      <c r="S16" s="168">
        <f t="shared" ca="1" si="19"/>
        <v>0.17647058823529413</v>
      </c>
      <c r="T16" s="168">
        <f t="shared" ca="1" si="20"/>
        <v>0.4838709677419355</v>
      </c>
      <c r="U16" s="168">
        <f t="shared" ca="1" si="21"/>
        <v>0.5</v>
      </c>
      <c r="V16" s="168">
        <f t="shared" ca="1" si="22"/>
        <v>0.375</v>
      </c>
      <c r="W16" s="165">
        <f t="shared" ca="1" si="23"/>
        <v>1</v>
      </c>
      <c r="X16" s="165">
        <f t="shared" ca="1" si="24"/>
        <v>3</v>
      </c>
      <c r="Y16" s="165">
        <f t="shared" ca="1" si="25"/>
        <v>14</v>
      </c>
      <c r="Z16" s="165">
        <f t="shared" ca="1" si="26"/>
        <v>21</v>
      </c>
      <c r="AA16" s="165">
        <f t="shared" ca="1" si="27"/>
        <v>36</v>
      </c>
      <c r="AB16" s="165">
        <f t="shared" ca="1" si="28"/>
        <v>14</v>
      </c>
      <c r="AC16" s="165">
        <f t="shared" ca="1" si="29"/>
        <v>24</v>
      </c>
      <c r="AD16" s="165">
        <f t="shared" ca="1" si="30"/>
        <v>8</v>
      </c>
      <c r="AE16" s="165">
        <f t="shared" ca="1" si="31"/>
        <v>27</v>
      </c>
      <c r="AF16" s="165">
        <f t="shared" ca="1" si="32"/>
        <v>13</v>
      </c>
      <c r="AG16" s="165">
        <f t="shared" ca="1" si="33"/>
        <v>8</v>
      </c>
      <c r="AH16" s="165">
        <f t="shared" ca="1" si="34"/>
        <v>0</v>
      </c>
      <c r="AI16" s="165">
        <f t="shared" ca="1" si="35"/>
        <v>19</v>
      </c>
      <c r="AJ16" s="165">
        <f t="shared" ca="1" si="36"/>
        <v>25</v>
      </c>
      <c r="AK16" s="165">
        <f t="shared" ca="1" si="37"/>
        <v>65</v>
      </c>
      <c r="AL16" s="168">
        <f t="shared" ca="1" si="38"/>
        <v>0.21428571428571427</v>
      </c>
      <c r="AM16" s="168">
        <f t="shared" ca="1" si="39"/>
        <v>0.58333333333333337</v>
      </c>
      <c r="AN16" s="168">
        <f t="shared" ca="1" si="40"/>
        <v>0.58333333333333337</v>
      </c>
      <c r="AO16" s="168">
        <f t="shared" ca="1" si="41"/>
        <v>0.48</v>
      </c>
      <c r="AP16" s="165">
        <f t="shared" ca="1" si="42"/>
        <v>-10</v>
      </c>
      <c r="AQ16" s="165">
        <f t="shared" ca="1" si="43"/>
        <v>1</v>
      </c>
      <c r="AR16" s="165">
        <f t="shared" ca="1" si="44"/>
        <v>-5</v>
      </c>
      <c r="AS16" s="165">
        <f t="shared" ca="1" si="45"/>
        <v>-4</v>
      </c>
      <c r="AT16" s="165">
        <f t="shared" si="46"/>
        <v>10</v>
      </c>
      <c r="AU16" s="165" t="str">
        <f t="shared" ca="1" si="47"/>
        <v>Upton - Hot Springs 1/13/2018</v>
      </c>
      <c r="AV16" s="165" t="str">
        <f t="shared" ca="1" si="14"/>
        <v/>
      </c>
      <c r="AW16" s="225" t="str">
        <f t="shared" ca="1" si="48"/>
        <v xml:space="preserve">Hot Springs 65, Upton 55 </v>
      </c>
      <c r="AX16" s="227">
        <f t="shared" ca="1" si="49"/>
        <v>43113</v>
      </c>
      <c r="AY16" s="225" t="str">
        <f ca="1">IF(AU16="Blank","",Season_Summary!$P$1)</f>
        <v>2A BB</v>
      </c>
    </row>
    <row r="17" spans="1:51" ht="9.9499999999999993" x14ac:dyDescent="0.2">
      <c r="A17" s="165" t="str">
        <f>Roster!$B$1</f>
        <v>Upton</v>
      </c>
      <c r="B17" s="165" t="str">
        <f t="shared" ca="1" si="15"/>
        <v>Moorcroft</v>
      </c>
      <c r="C17" s="175">
        <f t="shared" ca="1" si="16"/>
        <v>43118</v>
      </c>
      <c r="D17" s="165">
        <f t="shared" ca="1" si="0"/>
        <v>1</v>
      </c>
      <c r="E17" s="165">
        <f t="shared" ca="1" si="17"/>
        <v>8</v>
      </c>
      <c r="F17" s="165">
        <f t="shared" ca="1" si="18"/>
        <v>19</v>
      </c>
      <c r="G17" s="165">
        <f t="shared" ca="1" si="1"/>
        <v>22</v>
      </c>
      <c r="H17" s="165">
        <f t="shared" ca="1" si="2"/>
        <v>42</v>
      </c>
      <c r="I17" s="165">
        <f t="shared" ca="1" si="3"/>
        <v>6</v>
      </c>
      <c r="J17" s="165">
        <f t="shared" ca="1" si="4"/>
        <v>12</v>
      </c>
      <c r="K17" s="165">
        <f t="shared" ca="1" si="5"/>
        <v>14</v>
      </c>
      <c r="L17" s="165">
        <f t="shared" ca="1" si="6"/>
        <v>29</v>
      </c>
      <c r="M17" s="165">
        <f t="shared" ca="1" si="7"/>
        <v>24</v>
      </c>
      <c r="N17" s="165">
        <f t="shared" ca="1" si="8"/>
        <v>13</v>
      </c>
      <c r="O17" s="165">
        <f t="shared" ca="1" si="9"/>
        <v>0</v>
      </c>
      <c r="P17" s="165">
        <f t="shared" ca="1" si="10"/>
        <v>14</v>
      </c>
      <c r="Q17" s="165">
        <f t="shared" ca="1" si="11"/>
        <v>11</v>
      </c>
      <c r="R17" s="165">
        <f t="shared" ca="1" si="12"/>
        <v>74</v>
      </c>
      <c r="S17" s="168">
        <f t="shared" ca="1" si="19"/>
        <v>0.42105263157894735</v>
      </c>
      <c r="T17" s="168">
        <f t="shared" ca="1" si="20"/>
        <v>0.52380952380952384</v>
      </c>
      <c r="U17" s="168">
        <f t="shared" ca="1" si="21"/>
        <v>0.5</v>
      </c>
      <c r="V17" s="168">
        <f t="shared" ca="1" si="22"/>
        <v>0.49180327868852458</v>
      </c>
      <c r="W17" s="165">
        <f t="shared" ca="1" si="23"/>
        <v>1</v>
      </c>
      <c r="X17" s="165">
        <f t="shared" ca="1" si="24"/>
        <v>5</v>
      </c>
      <c r="Y17" s="165">
        <f t="shared" ca="1" si="25"/>
        <v>23</v>
      </c>
      <c r="Z17" s="165">
        <f t="shared" ca="1" si="26"/>
        <v>10</v>
      </c>
      <c r="AA17" s="165">
        <f t="shared" ca="1" si="27"/>
        <v>28</v>
      </c>
      <c r="AB17" s="165">
        <f t="shared" ca="1" si="28"/>
        <v>3</v>
      </c>
      <c r="AC17" s="165">
        <f t="shared" ca="1" si="29"/>
        <v>6</v>
      </c>
      <c r="AD17" s="165">
        <f t="shared" ca="1" si="30"/>
        <v>10</v>
      </c>
      <c r="AE17" s="165">
        <f t="shared" ca="1" si="31"/>
        <v>19</v>
      </c>
      <c r="AF17" s="165">
        <f t="shared" ca="1" si="32"/>
        <v>9</v>
      </c>
      <c r="AG17" s="165">
        <f t="shared" ca="1" si="33"/>
        <v>4</v>
      </c>
      <c r="AH17" s="165">
        <f t="shared" ca="1" si="34"/>
        <v>0</v>
      </c>
      <c r="AI17" s="165">
        <f t="shared" ca="1" si="35"/>
        <v>23</v>
      </c>
      <c r="AJ17" s="165">
        <f t="shared" ca="1" si="36"/>
        <v>12</v>
      </c>
      <c r="AK17" s="165">
        <f t="shared" ca="1" si="37"/>
        <v>38</v>
      </c>
      <c r="AL17" s="168">
        <f t="shared" ca="1" si="38"/>
        <v>0.21739130434782608</v>
      </c>
      <c r="AM17" s="168">
        <f t="shared" ca="1" si="39"/>
        <v>0.35714285714285715</v>
      </c>
      <c r="AN17" s="168">
        <f t="shared" ca="1" si="40"/>
        <v>0.5</v>
      </c>
      <c r="AO17" s="168">
        <f t="shared" ca="1" si="41"/>
        <v>0.29411764705882354</v>
      </c>
      <c r="AP17" s="165">
        <f t="shared" ca="1" si="42"/>
        <v>36</v>
      </c>
      <c r="AQ17" s="165">
        <f t="shared" ca="1" si="43"/>
        <v>4</v>
      </c>
      <c r="AR17" s="165">
        <f t="shared" ca="1" si="44"/>
        <v>10</v>
      </c>
      <c r="AS17" s="165">
        <f t="shared" ca="1" si="45"/>
        <v>14</v>
      </c>
      <c r="AT17" s="165">
        <f t="shared" si="46"/>
        <v>11</v>
      </c>
      <c r="AU17" s="165" t="str">
        <f t="shared" ca="1" si="47"/>
        <v>Upton - Moorcroft 1/18/2018</v>
      </c>
      <c r="AV17" s="165" t="str">
        <f t="shared" ca="1" si="14"/>
        <v>R</v>
      </c>
      <c r="AW17" s="225" t="str">
        <f t="shared" ca="1" si="48"/>
        <v xml:space="preserve">Upton 74, Moorcroft 38 </v>
      </c>
      <c r="AX17" s="227">
        <f t="shared" ca="1" si="49"/>
        <v>43118</v>
      </c>
      <c r="AY17" s="225" t="str">
        <f ca="1">IF(AU17="Blank","",Season_Summary!$P$1)</f>
        <v>2A BB</v>
      </c>
    </row>
    <row r="18" spans="1:51" ht="9.9499999999999993" x14ac:dyDescent="0.2">
      <c r="A18" s="165" t="str">
        <f>Roster!$B$1</f>
        <v>Upton</v>
      </c>
      <c r="B18" s="165" t="str">
        <f t="shared" ca="1" si="15"/>
        <v>Wright</v>
      </c>
      <c r="C18" s="175">
        <f t="shared" ca="1" si="16"/>
        <v>43120</v>
      </c>
      <c r="D18" s="165">
        <f t="shared" ca="1" si="0"/>
        <v>1</v>
      </c>
      <c r="E18" s="165">
        <f t="shared" ca="1" si="17"/>
        <v>6</v>
      </c>
      <c r="F18" s="165">
        <f t="shared" ca="1" si="18"/>
        <v>28</v>
      </c>
      <c r="G18" s="165">
        <f t="shared" ca="1" si="1"/>
        <v>10</v>
      </c>
      <c r="H18" s="165">
        <f t="shared" ca="1" si="2"/>
        <v>27</v>
      </c>
      <c r="I18" s="165">
        <f t="shared" ca="1" si="3"/>
        <v>13</v>
      </c>
      <c r="J18" s="165">
        <f t="shared" ca="1" si="4"/>
        <v>17</v>
      </c>
      <c r="K18" s="165">
        <f t="shared" ca="1" si="5"/>
        <v>18</v>
      </c>
      <c r="L18" s="165">
        <f t="shared" ca="1" si="6"/>
        <v>17</v>
      </c>
      <c r="M18" s="165">
        <f t="shared" ca="1" si="7"/>
        <v>12</v>
      </c>
      <c r="N18" s="165">
        <f t="shared" ca="1" si="8"/>
        <v>9</v>
      </c>
      <c r="O18" s="165">
        <f t="shared" ca="1" si="9"/>
        <v>1</v>
      </c>
      <c r="P18" s="165">
        <f t="shared" ca="1" si="10"/>
        <v>21</v>
      </c>
      <c r="Q18" s="165">
        <f t="shared" ca="1" si="11"/>
        <v>20</v>
      </c>
      <c r="R18" s="165">
        <f t="shared" ca="1" si="12"/>
        <v>51</v>
      </c>
      <c r="S18" s="168">
        <f t="shared" ca="1" si="19"/>
        <v>0.21428571428571427</v>
      </c>
      <c r="T18" s="168">
        <f t="shared" ca="1" si="20"/>
        <v>0.37037037037037035</v>
      </c>
      <c r="U18" s="168">
        <f t="shared" ca="1" si="21"/>
        <v>0.76470588235294112</v>
      </c>
      <c r="V18" s="168">
        <f t="shared" ca="1" si="22"/>
        <v>0.29090909090909089</v>
      </c>
      <c r="W18" s="165">
        <f t="shared" ca="1" si="23"/>
        <v>1</v>
      </c>
      <c r="X18" s="165">
        <f t="shared" ca="1" si="24"/>
        <v>1</v>
      </c>
      <c r="Y18" s="165">
        <f t="shared" ca="1" si="25"/>
        <v>6</v>
      </c>
      <c r="Z18" s="165">
        <f t="shared" ca="1" si="26"/>
        <v>26</v>
      </c>
      <c r="AA18" s="165">
        <f t="shared" ca="1" si="27"/>
        <v>42</v>
      </c>
      <c r="AB18" s="165">
        <f t="shared" ca="1" si="28"/>
        <v>11</v>
      </c>
      <c r="AC18" s="165">
        <f t="shared" ca="1" si="29"/>
        <v>23</v>
      </c>
      <c r="AD18" s="165">
        <f t="shared" ca="1" si="30"/>
        <v>10</v>
      </c>
      <c r="AE18" s="165">
        <f t="shared" ca="1" si="31"/>
        <v>24</v>
      </c>
      <c r="AF18" s="165">
        <f t="shared" ca="1" si="32"/>
        <v>13</v>
      </c>
      <c r="AG18" s="165">
        <f t="shared" ca="1" si="33"/>
        <v>11</v>
      </c>
      <c r="AH18" s="165">
        <f t="shared" ca="1" si="34"/>
        <v>3</v>
      </c>
      <c r="AI18" s="165">
        <f t="shared" ca="1" si="35"/>
        <v>19</v>
      </c>
      <c r="AJ18" s="165">
        <f t="shared" ca="1" si="36"/>
        <v>17</v>
      </c>
      <c r="AK18" s="165">
        <f t="shared" ca="1" si="37"/>
        <v>66</v>
      </c>
      <c r="AL18" s="168">
        <f t="shared" ca="1" si="38"/>
        <v>0.16666666666666666</v>
      </c>
      <c r="AM18" s="168">
        <f t="shared" ca="1" si="39"/>
        <v>0.61904761904761907</v>
      </c>
      <c r="AN18" s="168">
        <f t="shared" ca="1" si="40"/>
        <v>0.47826086956521741</v>
      </c>
      <c r="AO18" s="168">
        <f t="shared" ca="1" si="41"/>
        <v>0.5625</v>
      </c>
      <c r="AP18" s="165">
        <f t="shared" ca="1" si="42"/>
        <v>-15</v>
      </c>
      <c r="AQ18" s="165">
        <f t="shared" ca="1" si="43"/>
        <v>8</v>
      </c>
      <c r="AR18" s="165">
        <f t="shared" ca="1" si="44"/>
        <v>-7</v>
      </c>
      <c r="AS18" s="165">
        <f t="shared" ca="1" si="45"/>
        <v>1</v>
      </c>
      <c r="AT18" s="165">
        <f t="shared" si="46"/>
        <v>12</v>
      </c>
      <c r="AU18" s="165" t="str">
        <f t="shared" ca="1" si="47"/>
        <v>Upton - Wright 1/20/2018</v>
      </c>
      <c r="AV18" s="165" t="str">
        <f t="shared" ca="1" si="14"/>
        <v>R</v>
      </c>
      <c r="AW18" s="225" t="str">
        <f t="shared" ca="1" si="48"/>
        <v xml:space="preserve">Wright 66, Upton 51 </v>
      </c>
      <c r="AX18" s="227">
        <f t="shared" ca="1" si="49"/>
        <v>43120</v>
      </c>
      <c r="AY18" s="225" t="str">
        <f ca="1">IF(AU18="Blank","",Season_Summary!$P$1)</f>
        <v>2A BB</v>
      </c>
    </row>
    <row r="19" spans="1:51" ht="9.9499999999999993" x14ac:dyDescent="0.2">
      <c r="A19" s="165" t="str">
        <f>Roster!$B$1</f>
        <v>Upton</v>
      </c>
      <c r="B19" s="165" t="str">
        <f t="shared" ca="1" si="15"/>
        <v>Sundance</v>
      </c>
      <c r="C19" s="175">
        <f t="shared" ca="1" si="16"/>
        <v>43125</v>
      </c>
      <c r="D19" s="165">
        <f t="shared" ca="1" si="0"/>
        <v>1</v>
      </c>
      <c r="E19" s="165">
        <f t="shared" ca="1" si="17"/>
        <v>10</v>
      </c>
      <c r="F19" s="165">
        <f t="shared" ca="1" si="18"/>
        <v>29</v>
      </c>
      <c r="G19" s="165">
        <f t="shared" ca="1" si="1"/>
        <v>18</v>
      </c>
      <c r="H19" s="165">
        <f t="shared" ca="1" si="2"/>
        <v>30</v>
      </c>
      <c r="I19" s="165">
        <f t="shared" ca="1" si="3"/>
        <v>10</v>
      </c>
      <c r="J19" s="165">
        <f t="shared" ca="1" si="4"/>
        <v>13</v>
      </c>
      <c r="K19" s="165">
        <f t="shared" ca="1" si="5"/>
        <v>8</v>
      </c>
      <c r="L19" s="165">
        <f t="shared" ca="1" si="6"/>
        <v>25</v>
      </c>
      <c r="M19" s="165">
        <f t="shared" ca="1" si="7"/>
        <v>21</v>
      </c>
      <c r="N19" s="165">
        <f t="shared" ca="1" si="8"/>
        <v>16</v>
      </c>
      <c r="O19" s="165">
        <f t="shared" ca="1" si="9"/>
        <v>0</v>
      </c>
      <c r="P19" s="165">
        <f t="shared" ca="1" si="10"/>
        <v>14</v>
      </c>
      <c r="Q19" s="165">
        <f t="shared" ca="1" si="11"/>
        <v>22</v>
      </c>
      <c r="R19" s="165">
        <f t="shared" ca="1" si="12"/>
        <v>76</v>
      </c>
      <c r="S19" s="168">
        <f t="shared" ca="1" si="19"/>
        <v>0.34482758620689657</v>
      </c>
      <c r="T19" s="168">
        <f t="shared" ca="1" si="20"/>
        <v>0.6</v>
      </c>
      <c r="U19" s="168">
        <f t="shared" ca="1" si="21"/>
        <v>0.76923076923076927</v>
      </c>
      <c r="V19" s="168">
        <f t="shared" ca="1" si="22"/>
        <v>0.47457627118644069</v>
      </c>
      <c r="W19" s="165">
        <f t="shared" ca="1" si="23"/>
        <v>1</v>
      </c>
      <c r="X19" s="165">
        <f t="shared" ca="1" si="24"/>
        <v>6</v>
      </c>
      <c r="Y19" s="165">
        <f t="shared" ca="1" si="25"/>
        <v>18</v>
      </c>
      <c r="Z19" s="165">
        <f t="shared" ca="1" si="26"/>
        <v>9</v>
      </c>
      <c r="AA19" s="165">
        <f t="shared" ca="1" si="27"/>
        <v>23</v>
      </c>
      <c r="AB19" s="165">
        <f t="shared" ca="1" si="28"/>
        <v>11</v>
      </c>
      <c r="AC19" s="165">
        <f t="shared" ca="1" si="29"/>
        <v>19</v>
      </c>
      <c r="AD19" s="165">
        <f t="shared" ca="1" si="30"/>
        <v>5</v>
      </c>
      <c r="AE19" s="165">
        <f t="shared" ca="1" si="31"/>
        <v>24</v>
      </c>
      <c r="AF19" s="165">
        <f t="shared" ca="1" si="32"/>
        <v>9</v>
      </c>
      <c r="AG19" s="165">
        <f t="shared" ca="1" si="33"/>
        <v>3</v>
      </c>
      <c r="AH19" s="165">
        <f t="shared" ca="1" si="34"/>
        <v>0</v>
      </c>
      <c r="AI19" s="165">
        <f t="shared" ca="1" si="35"/>
        <v>26</v>
      </c>
      <c r="AJ19" s="165">
        <f t="shared" ca="1" si="36"/>
        <v>13</v>
      </c>
      <c r="AK19" s="165">
        <f t="shared" ca="1" si="37"/>
        <v>47</v>
      </c>
      <c r="AL19" s="168">
        <f t="shared" ca="1" si="38"/>
        <v>0.33333333333333331</v>
      </c>
      <c r="AM19" s="168">
        <f t="shared" ca="1" si="39"/>
        <v>0.39130434782608697</v>
      </c>
      <c r="AN19" s="168">
        <f t="shared" ca="1" si="40"/>
        <v>0.57894736842105265</v>
      </c>
      <c r="AO19" s="168">
        <f t="shared" ca="1" si="41"/>
        <v>0.36585365853658536</v>
      </c>
      <c r="AP19" s="165">
        <f t="shared" ca="1" si="42"/>
        <v>29</v>
      </c>
      <c r="AQ19" s="165">
        <f t="shared" ca="1" si="43"/>
        <v>3</v>
      </c>
      <c r="AR19" s="165">
        <f t="shared" ca="1" si="44"/>
        <v>1</v>
      </c>
      <c r="AS19" s="165">
        <f t="shared" ca="1" si="45"/>
        <v>4</v>
      </c>
      <c r="AT19" s="165">
        <f t="shared" si="46"/>
        <v>13</v>
      </c>
      <c r="AU19" s="165" t="str">
        <f t="shared" ca="1" si="47"/>
        <v>Upton - Sundance 1/25/2018</v>
      </c>
      <c r="AV19" s="165" t="str">
        <f t="shared" ca="1" si="14"/>
        <v>R</v>
      </c>
      <c r="AW19" s="225" t="str">
        <f t="shared" ca="1" si="48"/>
        <v xml:space="preserve">Upton 76, Sundance 47 </v>
      </c>
      <c r="AX19" s="227">
        <f t="shared" ca="1" si="49"/>
        <v>43125</v>
      </c>
      <c r="AY19" s="225" t="str">
        <f ca="1">IF(AU19="Blank","",Season_Summary!$P$1)</f>
        <v>2A BB</v>
      </c>
    </row>
    <row r="20" spans="1:51" ht="9.9499999999999993" x14ac:dyDescent="0.2">
      <c r="A20" s="165" t="str">
        <f>Roster!$B$1</f>
        <v>Upton</v>
      </c>
      <c r="B20" s="165" t="str">
        <f t="shared" ca="1" si="15"/>
        <v>Big Horn</v>
      </c>
      <c r="C20" s="175">
        <f t="shared" ca="1" si="16"/>
        <v>43127</v>
      </c>
      <c r="D20" s="165">
        <f t="shared" ca="1" si="0"/>
        <v>1</v>
      </c>
      <c r="E20" s="165">
        <f t="shared" ca="1" si="17"/>
        <v>11</v>
      </c>
      <c r="F20" s="165">
        <f t="shared" ca="1" si="18"/>
        <v>24</v>
      </c>
      <c r="G20" s="165">
        <f t="shared" ca="1" si="1"/>
        <v>14</v>
      </c>
      <c r="H20" s="165">
        <f t="shared" ca="1" si="2"/>
        <v>37</v>
      </c>
      <c r="I20" s="165">
        <f t="shared" ca="1" si="3"/>
        <v>4</v>
      </c>
      <c r="J20" s="165">
        <f t="shared" ca="1" si="4"/>
        <v>10</v>
      </c>
      <c r="K20" s="165">
        <f t="shared" ca="1" si="5"/>
        <v>15</v>
      </c>
      <c r="L20" s="165">
        <f t="shared" ca="1" si="6"/>
        <v>26</v>
      </c>
      <c r="M20" s="165">
        <f t="shared" ca="1" si="7"/>
        <v>20</v>
      </c>
      <c r="N20" s="165">
        <f t="shared" ca="1" si="8"/>
        <v>8</v>
      </c>
      <c r="O20" s="165">
        <f t="shared" ca="1" si="9"/>
        <v>3</v>
      </c>
      <c r="P20" s="165">
        <f t="shared" ca="1" si="10"/>
        <v>19</v>
      </c>
      <c r="Q20" s="165">
        <f t="shared" ca="1" si="11"/>
        <v>9</v>
      </c>
      <c r="R20" s="165">
        <f t="shared" ca="1" si="12"/>
        <v>65</v>
      </c>
      <c r="S20" s="168">
        <f t="shared" ca="1" si="19"/>
        <v>0.45833333333333331</v>
      </c>
      <c r="T20" s="168">
        <f t="shared" ca="1" si="20"/>
        <v>0.3783783783783784</v>
      </c>
      <c r="U20" s="168">
        <f t="shared" ca="1" si="21"/>
        <v>0.4</v>
      </c>
      <c r="V20" s="168">
        <f t="shared" ca="1" si="22"/>
        <v>0.4098360655737705</v>
      </c>
      <c r="W20" s="165">
        <f t="shared" ca="1" si="23"/>
        <v>1</v>
      </c>
      <c r="X20" s="165">
        <f t="shared" ca="1" si="24"/>
        <v>7</v>
      </c>
      <c r="Y20" s="165">
        <f t="shared" ca="1" si="25"/>
        <v>18</v>
      </c>
      <c r="Z20" s="165">
        <f t="shared" ca="1" si="26"/>
        <v>20</v>
      </c>
      <c r="AA20" s="165">
        <f t="shared" ca="1" si="27"/>
        <v>55</v>
      </c>
      <c r="AB20" s="165">
        <f t="shared" ca="1" si="28"/>
        <v>5</v>
      </c>
      <c r="AC20" s="165">
        <f t="shared" ca="1" si="29"/>
        <v>7</v>
      </c>
      <c r="AD20" s="165">
        <f t="shared" ca="1" si="30"/>
        <v>20</v>
      </c>
      <c r="AE20" s="165">
        <f t="shared" ca="1" si="31"/>
        <v>23</v>
      </c>
      <c r="AF20" s="165">
        <f t="shared" ca="1" si="32"/>
        <v>13</v>
      </c>
      <c r="AG20" s="165">
        <f t="shared" ca="1" si="33"/>
        <v>12</v>
      </c>
      <c r="AH20" s="165">
        <f t="shared" ca="1" si="34"/>
        <v>5</v>
      </c>
      <c r="AI20" s="165">
        <f t="shared" ca="1" si="35"/>
        <v>13</v>
      </c>
      <c r="AJ20" s="165">
        <f t="shared" ca="1" si="36"/>
        <v>10</v>
      </c>
      <c r="AK20" s="165">
        <f t="shared" ca="1" si="37"/>
        <v>66</v>
      </c>
      <c r="AL20" s="168">
        <f t="shared" ca="1" si="38"/>
        <v>0.3888888888888889</v>
      </c>
      <c r="AM20" s="168">
        <f t="shared" ca="1" si="39"/>
        <v>0.36363636363636365</v>
      </c>
      <c r="AN20" s="168">
        <f t="shared" ca="1" si="40"/>
        <v>0.7142857142857143</v>
      </c>
      <c r="AO20" s="168">
        <f t="shared" ca="1" si="41"/>
        <v>0.36986301369863012</v>
      </c>
      <c r="AP20" s="165">
        <f t="shared" ca="1" si="42"/>
        <v>-1</v>
      </c>
      <c r="AQ20" s="165">
        <f t="shared" ca="1" si="43"/>
        <v>-5</v>
      </c>
      <c r="AR20" s="165">
        <f t="shared" ca="1" si="44"/>
        <v>3</v>
      </c>
      <c r="AS20" s="165">
        <f t="shared" ca="1" si="45"/>
        <v>-2</v>
      </c>
      <c r="AT20" s="165">
        <f t="shared" si="46"/>
        <v>14</v>
      </c>
      <c r="AU20" s="165" t="str">
        <f t="shared" ca="1" si="47"/>
        <v>Upton - Big Horn 1/27/2018</v>
      </c>
      <c r="AV20" s="165" t="str">
        <f t="shared" ca="1" si="14"/>
        <v>R</v>
      </c>
      <c r="AW20" s="225" t="str">
        <f t="shared" ca="1" si="48"/>
        <v xml:space="preserve">Big Horn 66, Upton 65 </v>
      </c>
      <c r="AX20" s="227">
        <f t="shared" ca="1" si="49"/>
        <v>43127</v>
      </c>
      <c r="AY20" s="225" t="str">
        <f ca="1">IF(AU20="Blank","",Season_Summary!$P$1)</f>
        <v>2A BB</v>
      </c>
    </row>
    <row r="21" spans="1:51" ht="9.9499999999999993" x14ac:dyDescent="0.2">
      <c r="A21" s="165" t="str">
        <f>Roster!$B$1</f>
        <v>Upton</v>
      </c>
      <c r="B21" s="165" t="str">
        <f t="shared" ca="1" si="15"/>
        <v>Moorcroft</v>
      </c>
      <c r="C21" s="175">
        <f t="shared" ca="1" si="16"/>
        <v>43132</v>
      </c>
      <c r="D21" s="165">
        <f t="shared" ca="1" si="0"/>
        <v>1</v>
      </c>
      <c r="E21" s="165">
        <f t="shared" ca="1" si="17"/>
        <v>1</v>
      </c>
      <c r="F21" s="165">
        <f t="shared" ca="1" si="18"/>
        <v>17</v>
      </c>
      <c r="G21" s="165">
        <f t="shared" ca="1" si="1"/>
        <v>27</v>
      </c>
      <c r="H21" s="165">
        <f t="shared" ca="1" si="2"/>
        <v>43</v>
      </c>
      <c r="I21" s="165">
        <f t="shared" ca="1" si="3"/>
        <v>7</v>
      </c>
      <c r="J21" s="165">
        <f t="shared" ca="1" si="4"/>
        <v>11</v>
      </c>
      <c r="K21" s="165">
        <f t="shared" ca="1" si="5"/>
        <v>14</v>
      </c>
      <c r="L21" s="165">
        <f t="shared" ca="1" si="6"/>
        <v>25</v>
      </c>
      <c r="M21" s="165">
        <f t="shared" ca="1" si="7"/>
        <v>19</v>
      </c>
      <c r="N21" s="165">
        <f t="shared" ca="1" si="8"/>
        <v>13</v>
      </c>
      <c r="O21" s="165">
        <f t="shared" ca="1" si="9"/>
        <v>5</v>
      </c>
      <c r="P21" s="165">
        <f t="shared" ca="1" si="10"/>
        <v>11</v>
      </c>
      <c r="Q21" s="165">
        <f t="shared" ca="1" si="11"/>
        <v>9</v>
      </c>
      <c r="R21" s="165">
        <f t="shared" ca="1" si="12"/>
        <v>64</v>
      </c>
      <c r="S21" s="168">
        <f t="shared" ca="1" si="19"/>
        <v>5.8823529411764705E-2</v>
      </c>
      <c r="T21" s="168">
        <f t="shared" ca="1" si="20"/>
        <v>0.62790697674418605</v>
      </c>
      <c r="U21" s="168">
        <f t="shared" ca="1" si="21"/>
        <v>0.63636363636363635</v>
      </c>
      <c r="V21" s="168">
        <f t="shared" ca="1" si="22"/>
        <v>0.46666666666666667</v>
      </c>
      <c r="W21" s="165">
        <f t="shared" ca="1" si="23"/>
        <v>1</v>
      </c>
      <c r="X21" s="165">
        <f t="shared" ca="1" si="24"/>
        <v>5</v>
      </c>
      <c r="Y21" s="165">
        <f t="shared" ca="1" si="25"/>
        <v>23</v>
      </c>
      <c r="Z21" s="165">
        <f t="shared" ca="1" si="26"/>
        <v>12</v>
      </c>
      <c r="AA21" s="165">
        <f t="shared" ca="1" si="27"/>
        <v>27</v>
      </c>
      <c r="AB21" s="165">
        <f t="shared" ca="1" si="28"/>
        <v>2</v>
      </c>
      <c r="AC21" s="165">
        <f t="shared" ca="1" si="29"/>
        <v>7</v>
      </c>
      <c r="AD21" s="165">
        <f t="shared" ca="1" si="30"/>
        <v>9</v>
      </c>
      <c r="AE21" s="165">
        <f t="shared" ca="1" si="31"/>
        <v>20</v>
      </c>
      <c r="AF21" s="165">
        <f t="shared" ca="1" si="32"/>
        <v>7</v>
      </c>
      <c r="AG21" s="165">
        <f t="shared" ca="1" si="33"/>
        <v>4</v>
      </c>
      <c r="AH21" s="165">
        <f t="shared" ca="1" si="34"/>
        <v>0</v>
      </c>
      <c r="AI21" s="165">
        <f t="shared" ca="1" si="35"/>
        <v>20</v>
      </c>
      <c r="AJ21" s="165">
        <f t="shared" ca="1" si="36"/>
        <v>9</v>
      </c>
      <c r="AK21" s="165">
        <f t="shared" ca="1" si="37"/>
        <v>41</v>
      </c>
      <c r="AL21" s="168">
        <f t="shared" ca="1" si="38"/>
        <v>0.21739130434782608</v>
      </c>
      <c r="AM21" s="168">
        <f t="shared" ca="1" si="39"/>
        <v>0.44444444444444442</v>
      </c>
      <c r="AN21" s="168">
        <f t="shared" ca="1" si="40"/>
        <v>0.2857142857142857</v>
      </c>
      <c r="AO21" s="168">
        <f t="shared" ca="1" si="41"/>
        <v>0.34</v>
      </c>
      <c r="AP21" s="165">
        <f t="shared" ca="1" si="42"/>
        <v>23</v>
      </c>
      <c r="AQ21" s="165">
        <f t="shared" ca="1" si="43"/>
        <v>5</v>
      </c>
      <c r="AR21" s="165">
        <f t="shared" ca="1" si="44"/>
        <v>5</v>
      </c>
      <c r="AS21" s="165">
        <f t="shared" ca="1" si="45"/>
        <v>10</v>
      </c>
      <c r="AT21" s="165">
        <f t="shared" si="46"/>
        <v>15</v>
      </c>
      <c r="AU21" s="165" t="str">
        <f t="shared" ca="1" si="47"/>
        <v>Upton - Moorcroft 2/1/2018</v>
      </c>
      <c r="AV21" s="165" t="str">
        <f t="shared" ca="1" si="14"/>
        <v>R</v>
      </c>
      <c r="AW21" s="225" t="str">
        <f t="shared" ca="1" si="48"/>
        <v xml:space="preserve">Upton 64, Moorcroft 41 </v>
      </c>
      <c r="AX21" s="227">
        <f t="shared" ca="1" si="49"/>
        <v>43132</v>
      </c>
      <c r="AY21" s="225" t="str">
        <f ca="1">IF(AU21="Blank","",Season_Summary!$P$1)</f>
        <v>2A BB</v>
      </c>
    </row>
    <row r="22" spans="1:51" ht="9.9499999999999993" x14ac:dyDescent="0.2">
      <c r="A22" s="165" t="str">
        <f>Roster!$B$1</f>
        <v>Upton</v>
      </c>
      <c r="B22" s="165" t="str">
        <f t="shared" ca="1" si="15"/>
        <v>Tongue River</v>
      </c>
      <c r="C22" s="175">
        <f t="shared" ca="1" si="16"/>
        <v>43133</v>
      </c>
      <c r="D22" s="165">
        <f t="shared" ca="1" si="0"/>
        <v>1</v>
      </c>
      <c r="E22" s="165">
        <f t="shared" ca="1" si="17"/>
        <v>8</v>
      </c>
      <c r="F22" s="165">
        <f t="shared" ca="1" si="18"/>
        <v>24</v>
      </c>
      <c r="G22" s="165">
        <f t="shared" ca="1" si="1"/>
        <v>27</v>
      </c>
      <c r="H22" s="165">
        <f t="shared" ca="1" si="2"/>
        <v>38</v>
      </c>
      <c r="I22" s="165">
        <f t="shared" ca="1" si="3"/>
        <v>5</v>
      </c>
      <c r="J22" s="165">
        <f t="shared" ca="1" si="4"/>
        <v>12</v>
      </c>
      <c r="K22" s="165">
        <f t="shared" ca="1" si="5"/>
        <v>12</v>
      </c>
      <c r="L22" s="165">
        <f t="shared" ca="1" si="6"/>
        <v>18</v>
      </c>
      <c r="M22" s="165">
        <f t="shared" ca="1" si="7"/>
        <v>28</v>
      </c>
      <c r="N22" s="165">
        <f t="shared" ca="1" si="8"/>
        <v>13</v>
      </c>
      <c r="O22" s="165">
        <f t="shared" ca="1" si="9"/>
        <v>1</v>
      </c>
      <c r="P22" s="165">
        <f t="shared" ca="1" si="10"/>
        <v>14</v>
      </c>
      <c r="Q22" s="165">
        <f t="shared" ca="1" si="11"/>
        <v>10</v>
      </c>
      <c r="R22" s="165">
        <f t="shared" ca="1" si="12"/>
        <v>83</v>
      </c>
      <c r="S22" s="168">
        <f t="shared" ca="1" si="19"/>
        <v>0.33333333333333331</v>
      </c>
      <c r="T22" s="168">
        <f t="shared" ca="1" si="20"/>
        <v>0.71052631578947367</v>
      </c>
      <c r="U22" s="168">
        <f t="shared" ca="1" si="21"/>
        <v>0.41666666666666669</v>
      </c>
      <c r="V22" s="168">
        <f t="shared" ca="1" si="22"/>
        <v>0.56451612903225812</v>
      </c>
      <c r="W22" s="165">
        <f t="shared" ca="1" si="23"/>
        <v>1</v>
      </c>
      <c r="X22" s="165">
        <f t="shared" ca="1" si="24"/>
        <v>6</v>
      </c>
      <c r="Y22" s="165">
        <f t="shared" ca="1" si="25"/>
        <v>16</v>
      </c>
      <c r="Z22" s="165">
        <f t="shared" ca="1" si="26"/>
        <v>19</v>
      </c>
      <c r="AA22" s="165">
        <f t="shared" ca="1" si="27"/>
        <v>42</v>
      </c>
      <c r="AB22" s="165">
        <f t="shared" ca="1" si="28"/>
        <v>9</v>
      </c>
      <c r="AC22" s="165">
        <f t="shared" ca="1" si="29"/>
        <v>12</v>
      </c>
      <c r="AD22" s="165">
        <f t="shared" ca="1" si="30"/>
        <v>14</v>
      </c>
      <c r="AE22" s="165">
        <f t="shared" ca="1" si="31"/>
        <v>20</v>
      </c>
      <c r="AF22" s="165">
        <f t="shared" ca="1" si="32"/>
        <v>15</v>
      </c>
      <c r="AG22" s="165">
        <f t="shared" ca="1" si="33"/>
        <v>5</v>
      </c>
      <c r="AH22" s="165">
        <f t="shared" ca="1" si="34"/>
        <v>1</v>
      </c>
      <c r="AI22" s="165">
        <f t="shared" ca="1" si="35"/>
        <v>23</v>
      </c>
      <c r="AJ22" s="165">
        <f t="shared" ca="1" si="36"/>
        <v>12</v>
      </c>
      <c r="AK22" s="165">
        <f t="shared" ca="1" si="37"/>
        <v>65</v>
      </c>
      <c r="AL22" s="168">
        <f t="shared" ca="1" si="38"/>
        <v>0.375</v>
      </c>
      <c r="AM22" s="168">
        <f t="shared" ca="1" si="39"/>
        <v>0.45238095238095238</v>
      </c>
      <c r="AN22" s="168">
        <f t="shared" ca="1" si="40"/>
        <v>0.75</v>
      </c>
      <c r="AO22" s="168">
        <f t="shared" ca="1" si="41"/>
        <v>0.43103448275862066</v>
      </c>
      <c r="AP22" s="165">
        <f t="shared" ca="1" si="42"/>
        <v>18</v>
      </c>
      <c r="AQ22" s="165">
        <f t="shared" ca="1" si="43"/>
        <v>-2</v>
      </c>
      <c r="AR22" s="165">
        <f t="shared" ca="1" si="44"/>
        <v>-2</v>
      </c>
      <c r="AS22" s="165">
        <f t="shared" ca="1" si="45"/>
        <v>-4</v>
      </c>
      <c r="AT22" s="165">
        <f t="shared" si="46"/>
        <v>16</v>
      </c>
      <c r="AU22" s="165" t="str">
        <f t="shared" ca="1" si="47"/>
        <v>Upton - Tongue River 2/2/2018</v>
      </c>
      <c r="AV22" s="165" t="str">
        <f t="shared" ca="1" si="14"/>
        <v>R</v>
      </c>
      <c r="AW22" s="225" t="str">
        <f t="shared" ca="1" si="48"/>
        <v xml:space="preserve">Upton 83, Tongue River 65 </v>
      </c>
      <c r="AX22" s="227">
        <f t="shared" ca="1" si="49"/>
        <v>43133</v>
      </c>
      <c r="AY22" s="225" t="str">
        <f ca="1">IF(AU22="Blank","",Season_Summary!$P$1)</f>
        <v>2A BB</v>
      </c>
    </row>
    <row r="23" spans="1:51" x14ac:dyDescent="0.2">
      <c r="A23" s="165" t="str">
        <f>Roster!$B$1</f>
        <v>Upton</v>
      </c>
      <c r="B23" s="165" t="str">
        <f t="shared" ca="1" si="15"/>
        <v>Sundance</v>
      </c>
      <c r="C23" s="175">
        <f t="shared" ca="1" si="16"/>
        <v>43137</v>
      </c>
      <c r="D23" s="165">
        <f t="shared" ca="1" si="0"/>
        <v>1</v>
      </c>
      <c r="E23" s="165">
        <f t="shared" ca="1" si="17"/>
        <v>6</v>
      </c>
      <c r="F23" s="165">
        <f t="shared" ca="1" si="18"/>
        <v>25</v>
      </c>
      <c r="G23" s="165">
        <f t="shared" ca="1" si="1"/>
        <v>23</v>
      </c>
      <c r="H23" s="165">
        <f t="shared" ca="1" si="2"/>
        <v>42</v>
      </c>
      <c r="I23" s="165">
        <f t="shared" ca="1" si="3"/>
        <v>5</v>
      </c>
      <c r="J23" s="165">
        <f t="shared" ca="1" si="4"/>
        <v>11</v>
      </c>
      <c r="K23" s="165">
        <f t="shared" ca="1" si="5"/>
        <v>20</v>
      </c>
      <c r="L23" s="165">
        <f t="shared" ca="1" si="6"/>
        <v>24</v>
      </c>
      <c r="M23" s="165">
        <f t="shared" ca="1" si="7"/>
        <v>16</v>
      </c>
      <c r="N23" s="165">
        <f t="shared" ca="1" si="8"/>
        <v>8</v>
      </c>
      <c r="O23" s="165">
        <f t="shared" ca="1" si="9"/>
        <v>0</v>
      </c>
      <c r="P23" s="165">
        <f t="shared" ca="1" si="10"/>
        <v>4</v>
      </c>
      <c r="Q23" s="165">
        <f t="shared" ca="1" si="11"/>
        <v>14</v>
      </c>
      <c r="R23" s="165">
        <f t="shared" ca="1" si="12"/>
        <v>69</v>
      </c>
      <c r="S23" s="168">
        <f t="shared" ca="1" si="19"/>
        <v>0.24</v>
      </c>
      <c r="T23" s="168">
        <f t="shared" ca="1" si="20"/>
        <v>0.54761904761904767</v>
      </c>
      <c r="U23" s="168">
        <f t="shared" ca="1" si="21"/>
        <v>0.45454545454545453</v>
      </c>
      <c r="V23" s="168">
        <f t="shared" ca="1" si="22"/>
        <v>0.43283582089552236</v>
      </c>
      <c r="W23" s="165">
        <f t="shared" ca="1" si="23"/>
        <v>1</v>
      </c>
      <c r="X23" s="165">
        <f t="shared" ca="1" si="24"/>
        <v>6</v>
      </c>
      <c r="Y23" s="165">
        <f t="shared" ca="1" si="25"/>
        <v>14</v>
      </c>
      <c r="Z23" s="165">
        <f t="shared" ca="1" si="26"/>
        <v>14</v>
      </c>
      <c r="AA23" s="165">
        <f t="shared" ca="1" si="27"/>
        <v>33</v>
      </c>
      <c r="AB23" s="165">
        <f t="shared" ca="1" si="28"/>
        <v>3</v>
      </c>
      <c r="AC23" s="165">
        <f t="shared" ca="1" si="29"/>
        <v>7</v>
      </c>
      <c r="AD23" s="165">
        <f t="shared" ca="1" si="30"/>
        <v>6</v>
      </c>
      <c r="AE23" s="165">
        <f t="shared" ca="1" si="31"/>
        <v>19</v>
      </c>
      <c r="AF23" s="165">
        <f t="shared" ca="1" si="32"/>
        <v>10</v>
      </c>
      <c r="AG23" s="165">
        <f t="shared" ca="1" si="33"/>
        <v>3</v>
      </c>
      <c r="AH23" s="165">
        <f t="shared" ca="1" si="34"/>
        <v>0</v>
      </c>
      <c r="AI23" s="165">
        <f t="shared" ca="1" si="35"/>
        <v>11</v>
      </c>
      <c r="AJ23" s="165">
        <f t="shared" ca="1" si="36"/>
        <v>9</v>
      </c>
      <c r="AK23" s="165">
        <f t="shared" ca="1" si="37"/>
        <v>49</v>
      </c>
      <c r="AL23" s="168">
        <f t="shared" ca="1" si="38"/>
        <v>0.42857142857142855</v>
      </c>
      <c r="AM23" s="168">
        <f t="shared" ca="1" si="39"/>
        <v>0.42424242424242425</v>
      </c>
      <c r="AN23" s="168">
        <f t="shared" ca="1" si="40"/>
        <v>0.42857142857142855</v>
      </c>
      <c r="AO23" s="168">
        <f t="shared" ca="1" si="41"/>
        <v>0.42553191489361702</v>
      </c>
      <c r="AP23" s="165">
        <f t="shared" ca="1" si="42"/>
        <v>20</v>
      </c>
      <c r="AQ23" s="165">
        <f t="shared" ca="1" si="43"/>
        <v>14</v>
      </c>
      <c r="AR23" s="165">
        <f t="shared" ca="1" si="44"/>
        <v>5</v>
      </c>
      <c r="AS23" s="165">
        <f t="shared" ca="1" si="45"/>
        <v>19</v>
      </c>
      <c r="AT23" s="165">
        <f t="shared" si="46"/>
        <v>17</v>
      </c>
      <c r="AU23" s="165" t="str">
        <f t="shared" ca="1" si="47"/>
        <v>Upton - Sundance 2/6/2018</v>
      </c>
      <c r="AV23" s="165" t="str">
        <f t="shared" ca="1" si="14"/>
        <v>R</v>
      </c>
      <c r="AW23" s="225" t="str">
        <f t="shared" ca="1" si="48"/>
        <v xml:space="preserve">Upton 69, Sundance 49 </v>
      </c>
      <c r="AX23" s="227">
        <f t="shared" ca="1" si="49"/>
        <v>43137</v>
      </c>
      <c r="AY23" s="225" t="str">
        <f ca="1">IF(AU23="Blank","",Season_Summary!$P$1)</f>
        <v>2A BB</v>
      </c>
    </row>
    <row r="24" spans="1:51" x14ac:dyDescent="0.2">
      <c r="A24" s="165" t="str">
        <f>Roster!$B$1</f>
        <v>Upton</v>
      </c>
      <c r="B24" s="165" t="str">
        <f t="shared" ca="1" si="15"/>
        <v>Wright</v>
      </c>
      <c r="C24" s="175">
        <f t="shared" ca="1" si="16"/>
        <v>43139</v>
      </c>
      <c r="D24" s="165">
        <f t="shared" ca="1" si="0"/>
        <v>1</v>
      </c>
      <c r="E24" s="165">
        <f t="shared" ca="1" si="17"/>
        <v>6</v>
      </c>
      <c r="F24" s="165">
        <f t="shared" ca="1" si="18"/>
        <v>25</v>
      </c>
      <c r="G24" s="165">
        <f t="shared" ca="1" si="1"/>
        <v>11</v>
      </c>
      <c r="H24" s="165">
        <f t="shared" ca="1" si="2"/>
        <v>33</v>
      </c>
      <c r="I24" s="165">
        <f t="shared" ca="1" si="3"/>
        <v>20</v>
      </c>
      <c r="J24" s="165">
        <f t="shared" ca="1" si="4"/>
        <v>29</v>
      </c>
      <c r="K24" s="165">
        <f t="shared" ca="1" si="5"/>
        <v>20</v>
      </c>
      <c r="L24" s="165">
        <f t="shared" ca="1" si="6"/>
        <v>16</v>
      </c>
      <c r="M24" s="165">
        <f t="shared" ca="1" si="7"/>
        <v>9</v>
      </c>
      <c r="N24" s="165">
        <f t="shared" ca="1" si="8"/>
        <v>12</v>
      </c>
      <c r="O24" s="165">
        <f t="shared" ca="1" si="9"/>
        <v>3</v>
      </c>
      <c r="P24" s="165">
        <f t="shared" ca="1" si="10"/>
        <v>20</v>
      </c>
      <c r="Q24" s="165">
        <f t="shared" ca="1" si="11"/>
        <v>22</v>
      </c>
      <c r="R24" s="165">
        <f t="shared" ca="1" si="12"/>
        <v>60</v>
      </c>
      <c r="S24" s="168">
        <f t="shared" ca="1" si="19"/>
        <v>0.24</v>
      </c>
      <c r="T24" s="168">
        <f t="shared" ca="1" si="20"/>
        <v>0.33333333333333331</v>
      </c>
      <c r="U24" s="168">
        <f t="shared" ca="1" si="21"/>
        <v>0.68965517241379315</v>
      </c>
      <c r="V24" s="168">
        <f t="shared" ca="1" si="22"/>
        <v>0.29310344827586204</v>
      </c>
      <c r="W24" s="165">
        <f t="shared" ca="1" si="23"/>
        <v>1</v>
      </c>
      <c r="X24" s="165">
        <f t="shared" ca="1" si="24"/>
        <v>5</v>
      </c>
      <c r="Y24" s="165">
        <f t="shared" ca="1" si="25"/>
        <v>8</v>
      </c>
      <c r="Z24" s="165">
        <f t="shared" ca="1" si="26"/>
        <v>20</v>
      </c>
      <c r="AA24" s="165">
        <f t="shared" ca="1" si="27"/>
        <v>37</v>
      </c>
      <c r="AB24" s="165">
        <f t="shared" ca="1" si="28"/>
        <v>12</v>
      </c>
      <c r="AC24" s="165">
        <f t="shared" ca="1" si="29"/>
        <v>27</v>
      </c>
      <c r="AD24" s="165">
        <f t="shared" ca="1" si="30"/>
        <v>9</v>
      </c>
      <c r="AE24" s="165">
        <f t="shared" ca="1" si="31"/>
        <v>25</v>
      </c>
      <c r="AF24" s="165">
        <f t="shared" ca="1" si="32"/>
        <v>6</v>
      </c>
      <c r="AG24" s="165">
        <f t="shared" ca="1" si="33"/>
        <v>9</v>
      </c>
      <c r="AH24" s="165">
        <f t="shared" ca="1" si="34"/>
        <v>1</v>
      </c>
      <c r="AI24" s="165">
        <f t="shared" ca="1" si="35"/>
        <v>25</v>
      </c>
      <c r="AJ24" s="165">
        <f t="shared" ca="1" si="36"/>
        <v>23</v>
      </c>
      <c r="AK24" s="165">
        <f t="shared" ca="1" si="37"/>
        <v>67</v>
      </c>
      <c r="AL24" s="168">
        <f t="shared" ca="1" si="38"/>
        <v>0.625</v>
      </c>
      <c r="AM24" s="168">
        <f t="shared" ca="1" si="39"/>
        <v>0.54054054054054057</v>
      </c>
      <c r="AN24" s="168">
        <f t="shared" ca="1" si="40"/>
        <v>0.44444444444444442</v>
      </c>
      <c r="AO24" s="168">
        <f t="shared" ca="1" si="41"/>
        <v>0.55555555555555558</v>
      </c>
      <c r="AP24" s="165">
        <f t="shared" ca="1" si="42"/>
        <v>-7</v>
      </c>
      <c r="AQ24" s="165">
        <f t="shared" ca="1" si="43"/>
        <v>11</v>
      </c>
      <c r="AR24" s="165">
        <f t="shared" ca="1" si="44"/>
        <v>-9</v>
      </c>
      <c r="AS24" s="165">
        <f t="shared" ca="1" si="45"/>
        <v>2</v>
      </c>
      <c r="AT24" s="165">
        <f t="shared" si="46"/>
        <v>18</v>
      </c>
      <c r="AU24" s="165" t="str">
        <f t="shared" ca="1" si="47"/>
        <v>Upton - Wright 2/8/2018</v>
      </c>
      <c r="AV24" s="165" t="str">
        <f t="shared" ca="1" si="14"/>
        <v>R</v>
      </c>
      <c r="AW24" s="225" t="str">
        <f t="shared" ca="1" si="48"/>
        <v xml:space="preserve">Wright 67, Upton 60 </v>
      </c>
      <c r="AX24" s="227">
        <f t="shared" ca="1" si="49"/>
        <v>43139</v>
      </c>
      <c r="AY24" s="225" t="str">
        <f ca="1">IF(AU24="Blank","",Season_Summary!$P$1)</f>
        <v>2A BB</v>
      </c>
    </row>
    <row r="25" spans="1:51" x14ac:dyDescent="0.2">
      <c r="A25" s="165" t="str">
        <f>Roster!$B$1</f>
        <v>Upton</v>
      </c>
      <c r="B25" s="165" t="str">
        <f t="shared" ca="1" si="15"/>
        <v>New Underwood</v>
      </c>
      <c r="C25" s="175">
        <f t="shared" ca="1" si="16"/>
        <v>43141</v>
      </c>
      <c r="D25" s="165">
        <f t="shared" ca="1" si="0"/>
        <v>1</v>
      </c>
      <c r="E25" s="165">
        <f t="shared" ca="1" si="17"/>
        <v>9</v>
      </c>
      <c r="F25" s="165">
        <f t="shared" ca="1" si="18"/>
        <v>25</v>
      </c>
      <c r="G25" s="165">
        <f t="shared" ca="1" si="1"/>
        <v>16</v>
      </c>
      <c r="H25" s="165">
        <f t="shared" ca="1" si="2"/>
        <v>26</v>
      </c>
      <c r="I25" s="165">
        <f t="shared" ca="1" si="3"/>
        <v>16</v>
      </c>
      <c r="J25" s="165">
        <f t="shared" ca="1" si="4"/>
        <v>26</v>
      </c>
      <c r="K25" s="165">
        <f t="shared" ca="1" si="5"/>
        <v>10</v>
      </c>
      <c r="L25" s="165">
        <f t="shared" ca="1" si="6"/>
        <v>20</v>
      </c>
      <c r="M25" s="165">
        <f t="shared" ca="1" si="7"/>
        <v>13</v>
      </c>
      <c r="N25" s="165">
        <f t="shared" ca="1" si="8"/>
        <v>14</v>
      </c>
      <c r="O25" s="165">
        <f t="shared" ca="1" si="9"/>
        <v>0</v>
      </c>
      <c r="P25" s="165">
        <f t="shared" ca="1" si="10"/>
        <v>15</v>
      </c>
      <c r="Q25" s="165">
        <f t="shared" ca="1" si="11"/>
        <v>11</v>
      </c>
      <c r="R25" s="165">
        <f t="shared" ca="1" si="12"/>
        <v>75</v>
      </c>
      <c r="S25" s="168">
        <f t="shared" ca="1" si="19"/>
        <v>0.36</v>
      </c>
      <c r="T25" s="168">
        <f t="shared" ca="1" si="20"/>
        <v>0.61538461538461542</v>
      </c>
      <c r="U25" s="168">
        <f t="shared" ca="1" si="21"/>
        <v>0.61538461538461542</v>
      </c>
      <c r="V25" s="168">
        <f t="shared" ca="1" si="22"/>
        <v>0.49019607843137253</v>
      </c>
      <c r="W25" s="165">
        <f t="shared" ca="1" si="23"/>
        <v>1</v>
      </c>
      <c r="X25" s="165">
        <f t="shared" ca="1" si="24"/>
        <v>2</v>
      </c>
      <c r="Y25" s="165">
        <f t="shared" ca="1" si="25"/>
        <v>17</v>
      </c>
      <c r="Z25" s="165">
        <f t="shared" ca="1" si="26"/>
        <v>15</v>
      </c>
      <c r="AA25" s="165">
        <f t="shared" ca="1" si="27"/>
        <v>36</v>
      </c>
      <c r="AB25" s="165">
        <f t="shared" ca="1" si="28"/>
        <v>5</v>
      </c>
      <c r="AC25" s="165">
        <f t="shared" ca="1" si="29"/>
        <v>7</v>
      </c>
      <c r="AD25" s="165">
        <f t="shared" ca="1" si="30"/>
        <v>15</v>
      </c>
      <c r="AE25" s="165">
        <f t="shared" ca="1" si="31"/>
        <v>18</v>
      </c>
      <c r="AF25" s="165">
        <f t="shared" ca="1" si="32"/>
        <v>4</v>
      </c>
      <c r="AG25" s="165">
        <f t="shared" ca="1" si="33"/>
        <v>8</v>
      </c>
      <c r="AH25" s="165">
        <f t="shared" ca="1" si="34"/>
        <v>1</v>
      </c>
      <c r="AI25" s="165">
        <f t="shared" ca="1" si="35"/>
        <v>25</v>
      </c>
      <c r="AJ25" s="165">
        <f t="shared" ca="1" si="36"/>
        <v>22</v>
      </c>
      <c r="AK25" s="165">
        <f t="shared" ca="1" si="37"/>
        <v>41</v>
      </c>
      <c r="AL25" s="168">
        <f t="shared" ca="1" si="38"/>
        <v>0.11764705882352941</v>
      </c>
      <c r="AM25" s="168">
        <f t="shared" ca="1" si="39"/>
        <v>0.41666666666666669</v>
      </c>
      <c r="AN25" s="168">
        <f t="shared" ca="1" si="40"/>
        <v>0.7142857142857143</v>
      </c>
      <c r="AO25" s="168">
        <f t="shared" ca="1" si="41"/>
        <v>0.32075471698113206</v>
      </c>
      <c r="AP25" s="165">
        <f t="shared" ca="1" si="42"/>
        <v>34</v>
      </c>
      <c r="AQ25" s="165">
        <f t="shared" ca="1" si="43"/>
        <v>-5</v>
      </c>
      <c r="AR25" s="165">
        <f t="shared" ca="1" si="44"/>
        <v>2</v>
      </c>
      <c r="AS25" s="165">
        <f t="shared" ca="1" si="45"/>
        <v>-3</v>
      </c>
      <c r="AT25" s="165">
        <f t="shared" si="46"/>
        <v>19</v>
      </c>
      <c r="AU25" s="165" t="str">
        <f t="shared" ca="1" si="47"/>
        <v>Upton - New Underwood 2/10/2018</v>
      </c>
      <c r="AV25" s="165" t="str">
        <f t="shared" ca="1" si="14"/>
        <v/>
      </c>
      <c r="AW25" s="225" t="str">
        <f t="shared" ca="1" si="48"/>
        <v xml:space="preserve">Upton 75, New Underwood 41 </v>
      </c>
      <c r="AX25" s="227">
        <f t="shared" ca="1" si="49"/>
        <v>43141</v>
      </c>
      <c r="AY25" s="225" t="str">
        <f ca="1">IF(AU25="Blank","",Season_Summary!$P$1)</f>
        <v>2A BB</v>
      </c>
    </row>
    <row r="26" spans="1:51" x14ac:dyDescent="0.2">
      <c r="A26" s="165" t="str">
        <f>Roster!$B$1</f>
        <v>Upton</v>
      </c>
      <c r="B26" s="165" t="str">
        <f t="shared" ca="1" si="15"/>
        <v>Big Horn</v>
      </c>
      <c r="C26" s="175">
        <f t="shared" ca="1" si="16"/>
        <v>43147</v>
      </c>
      <c r="D26" s="165">
        <f t="shared" ca="1" si="0"/>
        <v>1</v>
      </c>
      <c r="E26" s="165">
        <f t="shared" ca="1" si="17"/>
        <v>4</v>
      </c>
      <c r="F26" s="165">
        <f t="shared" ca="1" si="18"/>
        <v>13</v>
      </c>
      <c r="G26" s="165">
        <f t="shared" ca="1" si="1"/>
        <v>15</v>
      </c>
      <c r="H26" s="165">
        <f t="shared" ca="1" si="2"/>
        <v>29</v>
      </c>
      <c r="I26" s="165">
        <f t="shared" ca="1" si="3"/>
        <v>13</v>
      </c>
      <c r="J26" s="165">
        <f t="shared" ca="1" si="4"/>
        <v>18</v>
      </c>
      <c r="K26" s="165">
        <f t="shared" ca="1" si="5"/>
        <v>9</v>
      </c>
      <c r="L26" s="165">
        <f t="shared" ca="1" si="6"/>
        <v>23</v>
      </c>
      <c r="M26" s="165">
        <f t="shared" ca="1" si="7"/>
        <v>13</v>
      </c>
      <c r="N26" s="165">
        <f t="shared" ca="1" si="8"/>
        <v>2</v>
      </c>
      <c r="O26" s="165">
        <f t="shared" ca="1" si="9"/>
        <v>1</v>
      </c>
      <c r="P26" s="165">
        <f t="shared" ca="1" si="10"/>
        <v>14</v>
      </c>
      <c r="Q26" s="165">
        <f t="shared" ca="1" si="11"/>
        <v>9</v>
      </c>
      <c r="R26" s="165">
        <f t="shared" ca="1" si="12"/>
        <v>55</v>
      </c>
      <c r="S26" s="168">
        <f t="shared" ca="1" si="19"/>
        <v>0.30769230769230771</v>
      </c>
      <c r="T26" s="168">
        <f t="shared" ca="1" si="20"/>
        <v>0.51724137931034486</v>
      </c>
      <c r="U26" s="168">
        <f t="shared" ca="1" si="21"/>
        <v>0.72222222222222221</v>
      </c>
      <c r="V26" s="168">
        <f t="shared" ca="1" si="22"/>
        <v>0.45238095238095238</v>
      </c>
      <c r="W26" s="165">
        <f t="shared" ca="1" si="23"/>
        <v>1</v>
      </c>
      <c r="X26" s="165">
        <f t="shared" ca="1" si="24"/>
        <v>4</v>
      </c>
      <c r="Y26" s="165">
        <f t="shared" ca="1" si="25"/>
        <v>16</v>
      </c>
      <c r="Z26" s="165">
        <f t="shared" ca="1" si="26"/>
        <v>18</v>
      </c>
      <c r="AA26" s="165">
        <f t="shared" ca="1" si="27"/>
        <v>41</v>
      </c>
      <c r="AB26" s="165">
        <f t="shared" ca="1" si="28"/>
        <v>4</v>
      </c>
      <c r="AC26" s="165">
        <f t="shared" ca="1" si="29"/>
        <v>6</v>
      </c>
      <c r="AD26" s="165">
        <f t="shared" ca="1" si="30"/>
        <v>10</v>
      </c>
      <c r="AE26" s="165">
        <f t="shared" ca="1" si="31"/>
        <v>17</v>
      </c>
      <c r="AF26" s="165">
        <f t="shared" ca="1" si="32"/>
        <v>2</v>
      </c>
      <c r="AG26" s="165">
        <f t="shared" ca="1" si="33"/>
        <v>6</v>
      </c>
      <c r="AH26" s="165">
        <f t="shared" ca="1" si="34"/>
        <v>2</v>
      </c>
      <c r="AI26" s="165">
        <f t="shared" ca="1" si="35"/>
        <v>9</v>
      </c>
      <c r="AJ26" s="165">
        <f t="shared" ca="1" si="36"/>
        <v>17</v>
      </c>
      <c r="AK26" s="165">
        <f t="shared" ca="1" si="37"/>
        <v>52</v>
      </c>
      <c r="AL26" s="168">
        <f t="shared" ca="1" si="38"/>
        <v>0.25</v>
      </c>
      <c r="AM26" s="168">
        <f t="shared" ca="1" si="39"/>
        <v>0.43902439024390244</v>
      </c>
      <c r="AN26" s="168">
        <f t="shared" ca="1" si="40"/>
        <v>0.66666666666666663</v>
      </c>
      <c r="AO26" s="168">
        <f t="shared" ca="1" si="41"/>
        <v>0.38596491228070173</v>
      </c>
      <c r="AP26" s="165">
        <f t="shared" ca="1" si="42"/>
        <v>3</v>
      </c>
      <c r="AQ26" s="165">
        <f t="shared" ca="1" si="43"/>
        <v>-1</v>
      </c>
      <c r="AR26" s="165">
        <f t="shared" ca="1" si="44"/>
        <v>6</v>
      </c>
      <c r="AS26" s="165">
        <f t="shared" ca="1" si="45"/>
        <v>5</v>
      </c>
      <c r="AT26" s="165">
        <f t="shared" si="46"/>
        <v>20</v>
      </c>
      <c r="AU26" s="165" t="str">
        <f t="shared" ca="1" si="47"/>
        <v>Upton - Big Horn 2/16/2018</v>
      </c>
      <c r="AV26" s="165" t="str">
        <f t="shared" ca="1" si="14"/>
        <v>R</v>
      </c>
      <c r="AW26" s="225" t="str">
        <f t="shared" ca="1" si="48"/>
        <v xml:space="preserve">Upton 55, Big Horn 52 </v>
      </c>
      <c r="AX26" s="227">
        <f t="shared" ca="1" si="49"/>
        <v>43147</v>
      </c>
      <c r="AY26" s="225" t="str">
        <f ca="1">IF(AU26="Blank","",Season_Summary!$P$1)</f>
        <v>2A BB</v>
      </c>
    </row>
    <row r="27" spans="1:51" x14ac:dyDescent="0.2">
      <c r="A27" s="165" t="str">
        <f>Roster!$B$1</f>
        <v>Upton</v>
      </c>
      <c r="B27" s="165" t="str">
        <f t="shared" ca="1" si="15"/>
        <v>Tongue River</v>
      </c>
      <c r="C27" s="175">
        <f t="shared" ca="1" si="16"/>
        <v>43148</v>
      </c>
      <c r="D27" s="165">
        <f t="shared" ca="1" si="0"/>
        <v>1</v>
      </c>
      <c r="E27" s="165">
        <f t="shared" ca="1" si="17"/>
        <v>6</v>
      </c>
      <c r="F27" s="165">
        <f t="shared" ca="1" si="18"/>
        <v>24</v>
      </c>
      <c r="G27" s="165">
        <f t="shared" ca="1" si="1"/>
        <v>27</v>
      </c>
      <c r="H27" s="165">
        <f t="shared" ca="1" si="2"/>
        <v>45</v>
      </c>
      <c r="I27" s="165">
        <f t="shared" ca="1" si="3"/>
        <v>9</v>
      </c>
      <c r="J27" s="165">
        <f t="shared" ca="1" si="4"/>
        <v>16</v>
      </c>
      <c r="K27" s="165">
        <f t="shared" ca="1" si="5"/>
        <v>15</v>
      </c>
      <c r="L27" s="165">
        <f t="shared" ca="1" si="6"/>
        <v>30</v>
      </c>
      <c r="M27" s="165">
        <f t="shared" ca="1" si="7"/>
        <v>24</v>
      </c>
      <c r="N27" s="165">
        <f t="shared" ca="1" si="8"/>
        <v>8</v>
      </c>
      <c r="O27" s="165">
        <f t="shared" ca="1" si="9"/>
        <v>0</v>
      </c>
      <c r="P27" s="165">
        <f t="shared" ca="1" si="10"/>
        <v>7</v>
      </c>
      <c r="Q27" s="165">
        <f t="shared" ca="1" si="11"/>
        <v>15</v>
      </c>
      <c r="R27" s="165">
        <f t="shared" ca="1" si="12"/>
        <v>81</v>
      </c>
      <c r="S27" s="168">
        <f t="shared" ca="1" si="19"/>
        <v>0.25</v>
      </c>
      <c r="T27" s="168">
        <f t="shared" ca="1" si="20"/>
        <v>0.6</v>
      </c>
      <c r="U27" s="168">
        <f t="shared" ca="1" si="21"/>
        <v>0.5625</v>
      </c>
      <c r="V27" s="168">
        <f t="shared" ca="1" si="22"/>
        <v>0.47826086956521741</v>
      </c>
      <c r="W27" s="165">
        <f t="shared" ca="1" si="23"/>
        <v>1</v>
      </c>
      <c r="X27" s="165">
        <f t="shared" ca="1" si="24"/>
        <v>7</v>
      </c>
      <c r="Y27" s="165">
        <f t="shared" ca="1" si="25"/>
        <v>20</v>
      </c>
      <c r="Z27" s="165">
        <f t="shared" ca="1" si="26"/>
        <v>13</v>
      </c>
      <c r="AA27" s="165">
        <f t="shared" ca="1" si="27"/>
        <v>37</v>
      </c>
      <c r="AB27" s="165">
        <f t="shared" ca="1" si="28"/>
        <v>10</v>
      </c>
      <c r="AC27" s="165">
        <f t="shared" ca="1" si="29"/>
        <v>17</v>
      </c>
      <c r="AD27" s="165">
        <f t="shared" ca="1" si="30"/>
        <v>8</v>
      </c>
      <c r="AE27" s="165">
        <f t="shared" ca="1" si="31"/>
        <v>24</v>
      </c>
      <c r="AF27" s="165">
        <f t="shared" ca="1" si="32"/>
        <v>13</v>
      </c>
      <c r="AG27" s="165">
        <f t="shared" ca="1" si="33"/>
        <v>3</v>
      </c>
      <c r="AH27" s="165">
        <f t="shared" ca="1" si="34"/>
        <v>1</v>
      </c>
      <c r="AI27" s="165">
        <f t="shared" ca="1" si="35"/>
        <v>12</v>
      </c>
      <c r="AJ27" s="165">
        <f t="shared" ca="1" si="36"/>
        <v>14</v>
      </c>
      <c r="AK27" s="165">
        <f t="shared" ca="1" si="37"/>
        <v>57</v>
      </c>
      <c r="AL27" s="168">
        <f t="shared" ca="1" si="38"/>
        <v>0.35</v>
      </c>
      <c r="AM27" s="168">
        <f t="shared" ca="1" si="39"/>
        <v>0.35135135135135137</v>
      </c>
      <c r="AN27" s="168">
        <f t="shared" ca="1" si="40"/>
        <v>0.58823529411764708</v>
      </c>
      <c r="AO27" s="168">
        <f t="shared" ca="1" si="41"/>
        <v>0.35087719298245612</v>
      </c>
      <c r="AP27" s="165">
        <f t="shared" ca="1" si="42"/>
        <v>24</v>
      </c>
      <c r="AQ27" s="165">
        <f t="shared" ca="1" si="43"/>
        <v>7</v>
      </c>
      <c r="AR27" s="165">
        <f t="shared" ca="1" si="44"/>
        <v>6</v>
      </c>
      <c r="AS27" s="165">
        <f t="shared" ca="1" si="45"/>
        <v>13</v>
      </c>
      <c r="AT27" s="165">
        <f t="shared" si="46"/>
        <v>21</v>
      </c>
      <c r="AU27" s="165" t="str">
        <f t="shared" ca="1" si="47"/>
        <v>Upton - Tongue River 2/17/2018</v>
      </c>
      <c r="AV27" s="165" t="str">
        <f t="shared" ca="1" si="14"/>
        <v>R</v>
      </c>
      <c r="AW27" s="225" t="str">
        <f t="shared" ca="1" si="48"/>
        <v xml:space="preserve">Upton 81, Tongue River 57 </v>
      </c>
      <c r="AX27" s="227">
        <f t="shared" ca="1" si="49"/>
        <v>43148</v>
      </c>
      <c r="AY27" s="225" t="str">
        <f ca="1">IF(AU27="Blank","",Season_Summary!$P$1)</f>
        <v>2A BB</v>
      </c>
    </row>
    <row r="28" spans="1:51" x14ac:dyDescent="0.2">
      <c r="A28" s="165" t="str">
        <f>Roster!$B$1</f>
        <v>Upton</v>
      </c>
      <c r="B28" s="165" t="str">
        <f t="shared" ca="1" si="15"/>
        <v>Southeast HS</v>
      </c>
      <c r="C28" s="175">
        <f t="shared" ca="1" si="16"/>
        <v>43153</v>
      </c>
      <c r="D28" s="165">
        <f t="shared" ca="1" si="0"/>
        <v>1</v>
      </c>
      <c r="E28" s="165">
        <f t="shared" ca="1" si="17"/>
        <v>8</v>
      </c>
      <c r="F28" s="165">
        <f t="shared" ca="1" si="18"/>
        <v>26</v>
      </c>
      <c r="G28" s="165">
        <f t="shared" ca="1" si="1"/>
        <v>12</v>
      </c>
      <c r="H28" s="165">
        <f t="shared" ca="1" si="2"/>
        <v>28</v>
      </c>
      <c r="I28" s="165">
        <f t="shared" ca="1" si="3"/>
        <v>6</v>
      </c>
      <c r="J28" s="165">
        <f t="shared" ca="1" si="4"/>
        <v>17</v>
      </c>
      <c r="K28" s="165">
        <f t="shared" ca="1" si="5"/>
        <v>10</v>
      </c>
      <c r="L28" s="165">
        <f t="shared" ca="1" si="6"/>
        <v>17</v>
      </c>
      <c r="M28" s="165">
        <f t="shared" ca="1" si="7"/>
        <v>12</v>
      </c>
      <c r="N28" s="165">
        <f t="shared" ca="1" si="8"/>
        <v>10</v>
      </c>
      <c r="O28" s="165">
        <f t="shared" ca="1" si="9"/>
        <v>2</v>
      </c>
      <c r="P28" s="165">
        <f t="shared" ca="1" si="10"/>
        <v>14</v>
      </c>
      <c r="Q28" s="165">
        <f t="shared" ca="1" si="11"/>
        <v>21</v>
      </c>
      <c r="R28" s="165">
        <f t="shared" ca="1" si="12"/>
        <v>54</v>
      </c>
      <c r="S28" s="168">
        <f t="shared" ca="1" si="19"/>
        <v>0.30769230769230771</v>
      </c>
      <c r="T28" s="168">
        <f t="shared" ca="1" si="20"/>
        <v>0.42857142857142855</v>
      </c>
      <c r="U28" s="168">
        <f t="shared" ca="1" si="21"/>
        <v>0.35294117647058826</v>
      </c>
      <c r="V28" s="168">
        <f t="shared" ca="1" si="22"/>
        <v>0.37037037037037035</v>
      </c>
      <c r="W28" s="165">
        <f t="shared" ca="1" si="23"/>
        <v>1</v>
      </c>
      <c r="X28" s="165">
        <f t="shared" ca="1" si="24"/>
        <v>4</v>
      </c>
      <c r="Y28" s="165">
        <f t="shared" ca="1" si="25"/>
        <v>12</v>
      </c>
      <c r="Z28" s="165">
        <f t="shared" ca="1" si="26"/>
        <v>14</v>
      </c>
      <c r="AA28" s="165">
        <f t="shared" ca="1" si="27"/>
        <v>31</v>
      </c>
      <c r="AB28" s="165">
        <f t="shared" ca="1" si="28"/>
        <v>19</v>
      </c>
      <c r="AC28" s="165">
        <f t="shared" ca="1" si="29"/>
        <v>26</v>
      </c>
      <c r="AD28" s="165">
        <f t="shared" ca="1" si="30"/>
        <v>8</v>
      </c>
      <c r="AE28" s="165">
        <f t="shared" ca="1" si="31"/>
        <v>25</v>
      </c>
      <c r="AF28" s="165">
        <f t="shared" ca="1" si="32"/>
        <v>4</v>
      </c>
      <c r="AG28" s="165">
        <f t="shared" ca="1" si="33"/>
        <v>5</v>
      </c>
      <c r="AH28" s="165">
        <f t="shared" ca="1" si="34"/>
        <v>4</v>
      </c>
      <c r="AI28" s="165">
        <f t="shared" ca="1" si="35"/>
        <v>17</v>
      </c>
      <c r="AJ28" s="165">
        <f t="shared" ca="1" si="36"/>
        <v>18</v>
      </c>
      <c r="AK28" s="165">
        <f t="shared" ca="1" si="37"/>
        <v>59</v>
      </c>
      <c r="AL28" s="168">
        <f t="shared" ca="1" si="38"/>
        <v>0.33333333333333331</v>
      </c>
      <c r="AM28" s="168">
        <f t="shared" ca="1" si="39"/>
        <v>0.45161290322580644</v>
      </c>
      <c r="AN28" s="168">
        <f t="shared" ca="1" si="40"/>
        <v>0.73076923076923073</v>
      </c>
      <c r="AO28" s="168">
        <f t="shared" ca="1" si="41"/>
        <v>0.41860465116279072</v>
      </c>
      <c r="AP28" s="165">
        <f t="shared" ca="1" si="42"/>
        <v>-5</v>
      </c>
      <c r="AQ28" s="165">
        <f t="shared" ca="1" si="43"/>
        <v>2</v>
      </c>
      <c r="AR28" s="165">
        <f t="shared" ca="1" si="44"/>
        <v>-8</v>
      </c>
      <c r="AS28" s="165">
        <f t="shared" ca="1" si="45"/>
        <v>-6</v>
      </c>
      <c r="AT28" s="165">
        <f t="shared" si="46"/>
        <v>22</v>
      </c>
      <c r="AU28" s="165" t="str">
        <f t="shared" ca="1" si="47"/>
        <v>Upton - Southeast HS 2/22/2018</v>
      </c>
      <c r="AV28" s="165" t="str">
        <f t="shared" ca="1" si="14"/>
        <v/>
      </c>
      <c r="AW28" s="225" t="str">
        <f t="shared" ca="1" si="48"/>
        <v xml:space="preserve">Southeast HS 59, Upton 54 </v>
      </c>
      <c r="AX28" s="227">
        <f t="shared" ca="1" si="49"/>
        <v>43153</v>
      </c>
      <c r="AY28" s="225" t="str">
        <f ca="1">IF(AU28="Blank","",Season_Summary!$P$1)</f>
        <v>2A BB</v>
      </c>
    </row>
    <row r="29" spans="1:51" x14ac:dyDescent="0.2">
      <c r="A29" s="165" t="str">
        <f>Roster!$B$1</f>
        <v>Upton</v>
      </c>
      <c r="B29" s="165" t="str">
        <f t="shared" ca="1" si="15"/>
        <v xml:space="preserve">Lusk   </v>
      </c>
      <c r="C29" s="175">
        <f t="shared" ca="1" si="16"/>
        <v>43154</v>
      </c>
      <c r="D29" s="165">
        <f t="shared" ca="1" si="0"/>
        <v>1</v>
      </c>
      <c r="E29" s="165">
        <f t="shared" ca="1" si="17"/>
        <v>10</v>
      </c>
      <c r="F29" s="165">
        <f t="shared" ca="1" si="18"/>
        <v>22</v>
      </c>
      <c r="G29" s="165">
        <f t="shared" ca="1" si="1"/>
        <v>20</v>
      </c>
      <c r="H29" s="165">
        <f t="shared" ca="1" si="2"/>
        <v>32</v>
      </c>
      <c r="I29" s="165">
        <f t="shared" ca="1" si="3"/>
        <v>13</v>
      </c>
      <c r="J29" s="165">
        <f t="shared" ca="1" si="4"/>
        <v>23</v>
      </c>
      <c r="K29" s="165">
        <f t="shared" ca="1" si="5"/>
        <v>14</v>
      </c>
      <c r="L29" s="165">
        <f t="shared" ca="1" si="6"/>
        <v>26</v>
      </c>
      <c r="M29" s="165">
        <f t="shared" ca="1" si="7"/>
        <v>20</v>
      </c>
      <c r="N29" s="165">
        <f t="shared" ca="1" si="8"/>
        <v>15</v>
      </c>
      <c r="O29" s="165">
        <f t="shared" ca="1" si="9"/>
        <v>0</v>
      </c>
      <c r="P29" s="165">
        <f t="shared" ca="1" si="10"/>
        <v>11</v>
      </c>
      <c r="Q29" s="165">
        <f t="shared" ca="1" si="11"/>
        <v>16</v>
      </c>
      <c r="R29" s="165">
        <f t="shared" ca="1" si="12"/>
        <v>83</v>
      </c>
      <c r="S29" s="168">
        <f t="shared" ca="1" si="19"/>
        <v>0.45454545454545453</v>
      </c>
      <c r="T29" s="168">
        <f t="shared" ca="1" si="20"/>
        <v>0.625</v>
      </c>
      <c r="U29" s="168">
        <f t="shared" ca="1" si="21"/>
        <v>0.56521739130434778</v>
      </c>
      <c r="V29" s="168">
        <f t="shared" ca="1" si="22"/>
        <v>0.55555555555555558</v>
      </c>
      <c r="W29" s="165">
        <f t="shared" ca="1" si="23"/>
        <v>1</v>
      </c>
      <c r="X29" s="165">
        <f t="shared" ca="1" si="24"/>
        <v>2</v>
      </c>
      <c r="Y29" s="165">
        <f t="shared" ca="1" si="25"/>
        <v>6</v>
      </c>
      <c r="Z29" s="165">
        <f t="shared" ca="1" si="26"/>
        <v>17</v>
      </c>
      <c r="AA29" s="165">
        <f t="shared" ca="1" si="27"/>
        <v>46</v>
      </c>
      <c r="AB29" s="165">
        <f t="shared" ca="1" si="28"/>
        <v>7</v>
      </c>
      <c r="AC29" s="165">
        <f t="shared" ca="1" si="29"/>
        <v>18</v>
      </c>
      <c r="AD29" s="165">
        <f t="shared" ca="1" si="30"/>
        <v>12</v>
      </c>
      <c r="AE29" s="165">
        <f t="shared" ca="1" si="31"/>
        <v>15</v>
      </c>
      <c r="AF29" s="165">
        <f t="shared" ca="1" si="32"/>
        <v>3</v>
      </c>
      <c r="AG29" s="165">
        <f t="shared" ca="1" si="33"/>
        <v>5</v>
      </c>
      <c r="AH29" s="165">
        <f t="shared" ca="1" si="34"/>
        <v>1</v>
      </c>
      <c r="AI29" s="165">
        <f t="shared" ca="1" si="35"/>
        <v>18</v>
      </c>
      <c r="AJ29" s="165">
        <f t="shared" ca="1" si="36"/>
        <v>18</v>
      </c>
      <c r="AK29" s="165">
        <f t="shared" ca="1" si="37"/>
        <v>47</v>
      </c>
      <c r="AL29" s="168">
        <f t="shared" ca="1" si="38"/>
        <v>0.33333333333333331</v>
      </c>
      <c r="AM29" s="168">
        <f t="shared" ca="1" si="39"/>
        <v>0.36956521739130432</v>
      </c>
      <c r="AN29" s="168">
        <f t="shared" ca="1" si="40"/>
        <v>0.3888888888888889</v>
      </c>
      <c r="AO29" s="168">
        <f t="shared" ca="1" si="41"/>
        <v>0.36538461538461536</v>
      </c>
      <c r="AP29" s="165">
        <f t="shared" ca="1" si="42"/>
        <v>36</v>
      </c>
      <c r="AQ29" s="165">
        <f t="shared" ca="1" si="43"/>
        <v>2</v>
      </c>
      <c r="AR29" s="165">
        <f t="shared" ca="1" si="44"/>
        <v>11</v>
      </c>
      <c r="AS29" s="165">
        <f t="shared" ca="1" si="45"/>
        <v>13</v>
      </c>
      <c r="AT29" s="165">
        <f t="shared" si="46"/>
        <v>23</v>
      </c>
      <c r="AU29" s="165" t="str">
        <f t="shared" ca="1" si="47"/>
        <v>Upton - Lusk    2/23/2018</v>
      </c>
      <c r="AV29" s="165" t="str">
        <f t="shared" ca="1" si="14"/>
        <v/>
      </c>
      <c r="AW29" s="225" t="str">
        <f t="shared" ca="1" si="48"/>
        <v xml:space="preserve">Upton 83, Lusk    47 </v>
      </c>
      <c r="AX29" s="227">
        <f t="shared" ca="1" si="49"/>
        <v>43154</v>
      </c>
      <c r="AY29" s="225" t="str">
        <f ca="1">IF(AU29="Blank","",Season_Summary!$P$1)</f>
        <v>2A BB</v>
      </c>
    </row>
    <row r="30" spans="1:51" x14ac:dyDescent="0.2">
      <c r="A30" s="165" t="str">
        <f>Roster!$B$1</f>
        <v>Upton</v>
      </c>
      <c r="B30" s="165" t="str">
        <f t="shared" ca="1" si="15"/>
        <v>Big Horn</v>
      </c>
      <c r="C30" s="175">
        <f t="shared" ca="1" si="16"/>
        <v>43155</v>
      </c>
      <c r="D30" s="165">
        <f t="shared" ca="1" si="0"/>
        <v>1</v>
      </c>
      <c r="E30" s="165">
        <f t="shared" ca="1" si="17"/>
        <v>3</v>
      </c>
      <c r="F30" s="165">
        <f t="shared" ca="1" si="18"/>
        <v>11</v>
      </c>
      <c r="G30" s="165">
        <f t="shared" ca="1" si="1"/>
        <v>21</v>
      </c>
      <c r="H30" s="165">
        <f t="shared" ca="1" si="2"/>
        <v>43</v>
      </c>
      <c r="I30" s="165">
        <f t="shared" ca="1" si="3"/>
        <v>22</v>
      </c>
      <c r="J30" s="165">
        <f t="shared" ca="1" si="4"/>
        <v>34</v>
      </c>
      <c r="K30" s="165">
        <f t="shared" ca="1" si="5"/>
        <v>16</v>
      </c>
      <c r="L30" s="165">
        <f t="shared" ca="1" si="6"/>
        <v>24</v>
      </c>
      <c r="M30" s="165">
        <f t="shared" ca="1" si="7"/>
        <v>13</v>
      </c>
      <c r="N30" s="165">
        <f t="shared" ca="1" si="8"/>
        <v>9</v>
      </c>
      <c r="O30" s="165">
        <f t="shared" ca="1" si="9"/>
        <v>0</v>
      </c>
      <c r="P30" s="165">
        <f t="shared" ca="1" si="10"/>
        <v>15</v>
      </c>
      <c r="Q30" s="165">
        <f t="shared" ca="1" si="11"/>
        <v>21</v>
      </c>
      <c r="R30" s="165">
        <f t="shared" ca="1" si="12"/>
        <v>73</v>
      </c>
      <c r="S30" s="168">
        <f t="shared" ca="1" si="19"/>
        <v>0.27272727272727271</v>
      </c>
      <c r="T30" s="168">
        <f t="shared" ca="1" si="20"/>
        <v>0.48837209302325579</v>
      </c>
      <c r="U30" s="168">
        <f t="shared" ca="1" si="21"/>
        <v>0.6470588235294118</v>
      </c>
      <c r="V30" s="168">
        <f t="shared" ca="1" si="22"/>
        <v>0.44444444444444442</v>
      </c>
      <c r="W30" s="165">
        <f t="shared" ca="1" si="23"/>
        <v>1</v>
      </c>
      <c r="X30" s="165">
        <f t="shared" ca="1" si="24"/>
        <v>5</v>
      </c>
      <c r="Y30" s="165">
        <f t="shared" ca="1" si="25"/>
        <v>21</v>
      </c>
      <c r="Z30" s="165">
        <f t="shared" ca="1" si="26"/>
        <v>17</v>
      </c>
      <c r="AA30" s="165">
        <f t="shared" ca="1" si="27"/>
        <v>36</v>
      </c>
      <c r="AB30" s="165">
        <f t="shared" ca="1" si="28"/>
        <v>13</v>
      </c>
      <c r="AC30" s="165">
        <f t="shared" ca="1" si="29"/>
        <v>20</v>
      </c>
      <c r="AD30" s="165">
        <f t="shared" ca="1" si="30"/>
        <v>13</v>
      </c>
      <c r="AE30" s="165">
        <f t="shared" ca="1" si="31"/>
        <v>18</v>
      </c>
      <c r="AF30" s="165">
        <f t="shared" ca="1" si="32"/>
        <v>7</v>
      </c>
      <c r="AG30" s="165">
        <f t="shared" ca="1" si="33"/>
        <v>3</v>
      </c>
      <c r="AH30" s="165">
        <f t="shared" ca="1" si="34"/>
        <v>0</v>
      </c>
      <c r="AI30" s="165">
        <f t="shared" ca="1" si="35"/>
        <v>22</v>
      </c>
      <c r="AJ30" s="165">
        <f t="shared" ca="1" si="36"/>
        <v>28</v>
      </c>
      <c r="AK30" s="165">
        <f t="shared" ca="1" si="37"/>
        <v>62</v>
      </c>
      <c r="AL30" s="168">
        <f t="shared" ca="1" si="38"/>
        <v>0.23809523809523808</v>
      </c>
      <c r="AM30" s="168">
        <f t="shared" ca="1" si="39"/>
        <v>0.47222222222222221</v>
      </c>
      <c r="AN30" s="168">
        <f t="shared" ca="1" si="40"/>
        <v>0.65</v>
      </c>
      <c r="AO30" s="168">
        <f t="shared" ca="1" si="41"/>
        <v>0.38596491228070173</v>
      </c>
      <c r="AP30" s="165">
        <f t="shared" ca="1" si="42"/>
        <v>11</v>
      </c>
      <c r="AQ30" s="165">
        <f t="shared" ca="1" si="43"/>
        <v>3</v>
      </c>
      <c r="AR30" s="165">
        <f t="shared" ca="1" si="44"/>
        <v>6</v>
      </c>
      <c r="AS30" s="165">
        <f t="shared" ca="1" si="45"/>
        <v>9</v>
      </c>
      <c r="AT30" s="165">
        <f t="shared" si="46"/>
        <v>24</v>
      </c>
      <c r="AU30" s="165" t="str">
        <f t="shared" ca="1" si="47"/>
        <v>Upton - Big Horn 2/24/2018</v>
      </c>
      <c r="AV30" s="165" t="str">
        <f t="shared" ca="1" si="14"/>
        <v/>
      </c>
      <c r="AW30" s="225" t="str">
        <f t="shared" ca="1" si="48"/>
        <v xml:space="preserve">Upton 73, Big Horn 62 </v>
      </c>
      <c r="AX30" s="227">
        <f t="shared" ca="1" si="49"/>
        <v>43155</v>
      </c>
      <c r="AY30" s="225" t="str">
        <f ca="1">IF(AU30="Blank","",Season_Summary!$P$1)</f>
        <v>2A BB</v>
      </c>
    </row>
    <row r="31" spans="1:51" x14ac:dyDescent="0.2">
      <c r="A31" s="165" t="str">
        <f>Roster!$B$1</f>
        <v>Upton</v>
      </c>
      <c r="B31" s="165" t="str">
        <f t="shared" ca="1" si="15"/>
        <v xml:space="preserve">Wright  </v>
      </c>
      <c r="C31" s="175">
        <f t="shared" ca="1" si="16"/>
        <v>43155</v>
      </c>
      <c r="D31" s="165">
        <f t="shared" ca="1" si="0"/>
        <v>1</v>
      </c>
      <c r="E31" s="165">
        <f t="shared" ca="1" si="17"/>
        <v>9</v>
      </c>
      <c r="F31" s="165">
        <f t="shared" ca="1" si="18"/>
        <v>29</v>
      </c>
      <c r="G31" s="165">
        <f t="shared" ca="1" si="1"/>
        <v>18</v>
      </c>
      <c r="H31" s="165">
        <f t="shared" ca="1" si="2"/>
        <v>38</v>
      </c>
      <c r="I31" s="165">
        <f t="shared" ca="1" si="3"/>
        <v>19</v>
      </c>
      <c r="J31" s="165">
        <f t="shared" ca="1" si="4"/>
        <v>26</v>
      </c>
      <c r="K31" s="165">
        <f t="shared" ca="1" si="5"/>
        <v>18</v>
      </c>
      <c r="L31" s="165">
        <f t="shared" ca="1" si="6"/>
        <v>24</v>
      </c>
      <c r="M31" s="165">
        <f t="shared" ca="1" si="7"/>
        <v>23</v>
      </c>
      <c r="N31" s="165">
        <f t="shared" ca="1" si="8"/>
        <v>14</v>
      </c>
      <c r="O31" s="165">
        <f t="shared" ca="1" si="9"/>
        <v>0</v>
      </c>
      <c r="P31" s="165">
        <f t="shared" ca="1" si="10"/>
        <v>7</v>
      </c>
      <c r="Q31" s="165">
        <f t="shared" ca="1" si="11"/>
        <v>12</v>
      </c>
      <c r="R31" s="165">
        <f t="shared" ca="1" si="12"/>
        <v>82</v>
      </c>
      <c r="S31" s="168">
        <f t="shared" ca="1" si="19"/>
        <v>0.31034482758620691</v>
      </c>
      <c r="T31" s="168">
        <f t="shared" ca="1" si="20"/>
        <v>0.47368421052631576</v>
      </c>
      <c r="U31" s="168">
        <f t="shared" ca="1" si="21"/>
        <v>0.73076923076923073</v>
      </c>
      <c r="V31" s="168">
        <f t="shared" ca="1" si="22"/>
        <v>0.40298507462686567</v>
      </c>
      <c r="W31" s="165">
        <f t="shared" ca="1" si="23"/>
        <v>1</v>
      </c>
      <c r="X31" s="165">
        <f t="shared" ca="1" si="24"/>
        <v>2</v>
      </c>
      <c r="Y31" s="165">
        <f t="shared" ca="1" si="25"/>
        <v>8</v>
      </c>
      <c r="Z31" s="165">
        <f t="shared" ca="1" si="26"/>
        <v>21</v>
      </c>
      <c r="AA31" s="165">
        <f t="shared" ca="1" si="27"/>
        <v>45</v>
      </c>
      <c r="AB31" s="165">
        <f t="shared" ca="1" si="28"/>
        <v>8</v>
      </c>
      <c r="AC31" s="165">
        <f t="shared" ca="1" si="29"/>
        <v>11</v>
      </c>
      <c r="AD31" s="165">
        <f t="shared" ca="1" si="30"/>
        <v>7</v>
      </c>
      <c r="AE31" s="165">
        <f t="shared" ca="1" si="31"/>
        <v>25</v>
      </c>
      <c r="AF31" s="165">
        <f t="shared" ca="1" si="32"/>
        <v>14</v>
      </c>
      <c r="AG31" s="165">
        <f t="shared" ca="1" si="33"/>
        <v>3</v>
      </c>
      <c r="AH31" s="165">
        <f t="shared" ca="1" si="34"/>
        <v>0</v>
      </c>
      <c r="AI31" s="165">
        <f t="shared" ca="1" si="35"/>
        <v>22</v>
      </c>
      <c r="AJ31" s="165">
        <f t="shared" ca="1" si="36"/>
        <v>17</v>
      </c>
      <c r="AK31" s="165">
        <f t="shared" ca="1" si="37"/>
        <v>56</v>
      </c>
      <c r="AL31" s="168">
        <f t="shared" ca="1" si="38"/>
        <v>0.25</v>
      </c>
      <c r="AM31" s="168">
        <f t="shared" ca="1" si="39"/>
        <v>0.46666666666666667</v>
      </c>
      <c r="AN31" s="168">
        <f t="shared" ca="1" si="40"/>
        <v>0.72727272727272729</v>
      </c>
      <c r="AO31" s="168">
        <f t="shared" ca="1" si="41"/>
        <v>0.43396226415094341</v>
      </c>
      <c r="AP31" s="165">
        <f t="shared" ca="1" si="42"/>
        <v>26</v>
      </c>
      <c r="AQ31" s="165">
        <f t="shared" ca="1" si="43"/>
        <v>11</v>
      </c>
      <c r="AR31" s="165">
        <f t="shared" ca="1" si="44"/>
        <v>-1</v>
      </c>
      <c r="AS31" s="165">
        <f t="shared" ca="1" si="45"/>
        <v>10</v>
      </c>
      <c r="AT31" s="165">
        <f t="shared" si="46"/>
        <v>25</v>
      </c>
      <c r="AU31" s="165" t="str">
        <f t="shared" ca="1" si="47"/>
        <v>Upton - Wright   2/24/2018</v>
      </c>
      <c r="AV31" s="165" t="str">
        <f t="shared" ca="1" si="14"/>
        <v/>
      </c>
      <c r="AW31" s="225" t="str">
        <f t="shared" ca="1" si="48"/>
        <v xml:space="preserve">Upton 82, Wright   56 </v>
      </c>
      <c r="AX31" s="227">
        <f t="shared" ca="1" si="49"/>
        <v>43155</v>
      </c>
      <c r="AY31" s="225" t="str">
        <f ca="1">IF(AU31="Blank","",Season_Summary!$P$1)</f>
        <v>2A BB</v>
      </c>
    </row>
    <row r="32" spans="1:51" x14ac:dyDescent="0.2">
      <c r="A32" s="165" t="str">
        <f>Roster!$B$1</f>
        <v>Upton</v>
      </c>
      <c r="B32" s="165" t="str">
        <f t="shared" ca="1" si="15"/>
        <v>Wyoming Indian</v>
      </c>
      <c r="C32" s="175">
        <f t="shared" ca="1" si="16"/>
        <v>43160</v>
      </c>
      <c r="D32" s="165">
        <f t="shared" ca="1" si="0"/>
        <v>1</v>
      </c>
      <c r="E32" s="165">
        <f t="shared" ca="1" si="17"/>
        <v>5</v>
      </c>
      <c r="F32" s="165">
        <f t="shared" ca="1" si="18"/>
        <v>16</v>
      </c>
      <c r="G32" s="165">
        <f t="shared" ca="1" si="1"/>
        <v>18</v>
      </c>
      <c r="H32" s="165">
        <f t="shared" ca="1" si="2"/>
        <v>31</v>
      </c>
      <c r="I32" s="165">
        <f t="shared" ca="1" si="3"/>
        <v>16</v>
      </c>
      <c r="J32" s="165">
        <f t="shared" ca="1" si="4"/>
        <v>25</v>
      </c>
      <c r="K32" s="165">
        <f t="shared" ca="1" si="5"/>
        <v>10</v>
      </c>
      <c r="L32" s="165">
        <f t="shared" ca="1" si="6"/>
        <v>31</v>
      </c>
      <c r="M32" s="165">
        <f t="shared" ca="1" si="7"/>
        <v>15</v>
      </c>
      <c r="N32" s="165">
        <f t="shared" ca="1" si="8"/>
        <v>9</v>
      </c>
      <c r="O32" s="165">
        <f t="shared" ca="1" si="9"/>
        <v>1</v>
      </c>
      <c r="P32" s="165">
        <f t="shared" ca="1" si="10"/>
        <v>12</v>
      </c>
      <c r="Q32" s="165">
        <f t="shared" ca="1" si="11"/>
        <v>14</v>
      </c>
      <c r="R32" s="165">
        <f t="shared" ca="1" si="12"/>
        <v>67</v>
      </c>
      <c r="S32" s="168">
        <f t="shared" ca="1" si="19"/>
        <v>0.3125</v>
      </c>
      <c r="T32" s="168">
        <f t="shared" ca="1" si="20"/>
        <v>0.58064516129032262</v>
      </c>
      <c r="U32" s="168">
        <f t="shared" ca="1" si="21"/>
        <v>0.64</v>
      </c>
      <c r="V32" s="168">
        <f t="shared" ca="1" si="22"/>
        <v>0.48936170212765956</v>
      </c>
      <c r="W32" s="165">
        <f t="shared" ca="1" si="23"/>
        <v>1</v>
      </c>
      <c r="X32" s="165">
        <f t="shared" ca="1" si="24"/>
        <v>6</v>
      </c>
      <c r="Y32" s="165">
        <f t="shared" ca="1" si="25"/>
        <v>23</v>
      </c>
      <c r="Z32" s="165">
        <f t="shared" ca="1" si="26"/>
        <v>14</v>
      </c>
      <c r="AA32" s="165">
        <f t="shared" ca="1" si="27"/>
        <v>29</v>
      </c>
      <c r="AB32" s="165">
        <f t="shared" ca="1" si="28"/>
        <v>9</v>
      </c>
      <c r="AC32" s="165">
        <f t="shared" ca="1" si="29"/>
        <v>17</v>
      </c>
      <c r="AD32" s="165">
        <f t="shared" ca="1" si="30"/>
        <v>6</v>
      </c>
      <c r="AE32" s="165">
        <f t="shared" ca="1" si="31"/>
        <v>19</v>
      </c>
      <c r="AF32" s="165">
        <f t="shared" ca="1" si="32"/>
        <v>6</v>
      </c>
      <c r="AG32" s="165">
        <f t="shared" ca="1" si="33"/>
        <v>7</v>
      </c>
      <c r="AH32" s="165">
        <f t="shared" ca="1" si="34"/>
        <v>1</v>
      </c>
      <c r="AI32" s="165">
        <f t="shared" ca="1" si="35"/>
        <v>13</v>
      </c>
      <c r="AJ32" s="165">
        <f t="shared" ca="1" si="36"/>
        <v>22</v>
      </c>
      <c r="AK32" s="165">
        <f t="shared" ca="1" si="37"/>
        <v>55</v>
      </c>
      <c r="AL32" s="168">
        <f t="shared" ca="1" si="38"/>
        <v>0.2608695652173913</v>
      </c>
      <c r="AM32" s="168">
        <f t="shared" ca="1" si="39"/>
        <v>0.48275862068965519</v>
      </c>
      <c r="AN32" s="168">
        <f t="shared" ca="1" si="40"/>
        <v>0.52941176470588236</v>
      </c>
      <c r="AO32" s="168">
        <f t="shared" ca="1" si="41"/>
        <v>0.38461538461538464</v>
      </c>
      <c r="AP32" s="165">
        <f t="shared" ca="1" si="42"/>
        <v>12</v>
      </c>
      <c r="AQ32" s="165">
        <f t="shared" ca="1" si="43"/>
        <v>4</v>
      </c>
      <c r="AR32" s="165">
        <f t="shared" ca="1" si="44"/>
        <v>12</v>
      </c>
      <c r="AS32" s="165">
        <f t="shared" ca="1" si="45"/>
        <v>16</v>
      </c>
      <c r="AT32" s="165">
        <f t="shared" si="46"/>
        <v>26</v>
      </c>
      <c r="AU32" s="165" t="str">
        <f t="shared" ca="1" si="47"/>
        <v>Upton - Wyoming Indian 3/1/2018</v>
      </c>
      <c r="AV32" s="165" t="str">
        <f t="shared" ca="1" si="14"/>
        <v/>
      </c>
      <c r="AW32" s="225" t="str">
        <f t="shared" ca="1" si="48"/>
        <v xml:space="preserve">Upton 67, Wyoming Indian 55 </v>
      </c>
      <c r="AX32" s="227">
        <f t="shared" ca="1" si="49"/>
        <v>43160</v>
      </c>
      <c r="AY32" s="225" t="str">
        <f ca="1">IF(AU32="Blank","",Season_Summary!$P$1)</f>
        <v>2A BB</v>
      </c>
    </row>
    <row r="33" spans="1:51" x14ac:dyDescent="0.2">
      <c r="A33" s="165" t="str">
        <f>Roster!$B$1</f>
        <v>Upton</v>
      </c>
      <c r="B33" s="165" t="str">
        <f t="shared" ca="1" si="15"/>
        <v xml:space="preserve">Pine Bluffs  </v>
      </c>
      <c r="C33" s="175">
        <f t="shared" ca="1" si="16"/>
        <v>43161</v>
      </c>
      <c r="D33" s="165">
        <f t="shared" ca="1" si="0"/>
        <v>1</v>
      </c>
      <c r="E33" s="165">
        <f t="shared" ca="1" si="17"/>
        <v>5</v>
      </c>
      <c r="F33" s="165">
        <f t="shared" ca="1" si="18"/>
        <v>16</v>
      </c>
      <c r="G33" s="165">
        <f t="shared" ca="1" si="1"/>
        <v>14</v>
      </c>
      <c r="H33" s="165">
        <f t="shared" ca="1" si="2"/>
        <v>36</v>
      </c>
      <c r="I33" s="165">
        <f t="shared" ca="1" si="3"/>
        <v>6</v>
      </c>
      <c r="J33" s="165">
        <f t="shared" ca="1" si="4"/>
        <v>8</v>
      </c>
      <c r="K33" s="165">
        <f t="shared" ca="1" si="5"/>
        <v>8</v>
      </c>
      <c r="L33" s="165">
        <f t="shared" ca="1" si="6"/>
        <v>21</v>
      </c>
      <c r="M33" s="165">
        <f t="shared" ca="1" si="7"/>
        <v>9</v>
      </c>
      <c r="N33" s="165">
        <f t="shared" ca="1" si="8"/>
        <v>5</v>
      </c>
      <c r="O33" s="165">
        <f t="shared" ca="1" si="9"/>
        <v>0</v>
      </c>
      <c r="P33" s="165">
        <f t="shared" ca="1" si="10"/>
        <v>15</v>
      </c>
      <c r="Q33" s="165">
        <f t="shared" ca="1" si="11"/>
        <v>18</v>
      </c>
      <c r="R33" s="165">
        <f t="shared" ca="1" si="12"/>
        <v>49</v>
      </c>
      <c r="S33" s="168">
        <f t="shared" ca="1" si="19"/>
        <v>0.3125</v>
      </c>
      <c r="T33" s="168">
        <f t="shared" ca="1" si="20"/>
        <v>0.3888888888888889</v>
      </c>
      <c r="U33" s="168">
        <f t="shared" ca="1" si="21"/>
        <v>0.75</v>
      </c>
      <c r="V33" s="168">
        <f t="shared" ca="1" si="22"/>
        <v>0.36538461538461536</v>
      </c>
      <c r="W33" s="165">
        <f t="shared" ca="1" si="23"/>
        <v>1</v>
      </c>
      <c r="X33" s="165">
        <f t="shared" ca="1" si="24"/>
        <v>3</v>
      </c>
      <c r="Y33" s="165">
        <f t="shared" ca="1" si="25"/>
        <v>12</v>
      </c>
      <c r="Z33" s="165">
        <f t="shared" ca="1" si="26"/>
        <v>22</v>
      </c>
      <c r="AA33" s="165">
        <f t="shared" ca="1" si="27"/>
        <v>40</v>
      </c>
      <c r="AB33" s="165">
        <f t="shared" ca="1" si="28"/>
        <v>7</v>
      </c>
      <c r="AC33" s="165">
        <f t="shared" ca="1" si="29"/>
        <v>12</v>
      </c>
      <c r="AD33" s="165">
        <f t="shared" ca="1" si="30"/>
        <v>7</v>
      </c>
      <c r="AE33" s="165">
        <f t="shared" ca="1" si="31"/>
        <v>24</v>
      </c>
      <c r="AF33" s="165">
        <f t="shared" ca="1" si="32"/>
        <v>1</v>
      </c>
      <c r="AG33" s="165">
        <f t="shared" ca="1" si="33"/>
        <v>8</v>
      </c>
      <c r="AH33" s="165">
        <f t="shared" ca="1" si="34"/>
        <v>1</v>
      </c>
      <c r="AI33" s="165">
        <f t="shared" ca="1" si="35"/>
        <v>11</v>
      </c>
      <c r="AJ33" s="165">
        <f t="shared" ca="1" si="36"/>
        <v>15</v>
      </c>
      <c r="AK33" s="165">
        <f t="shared" ca="1" si="37"/>
        <v>60</v>
      </c>
      <c r="AL33" s="168">
        <f t="shared" ca="1" si="38"/>
        <v>0.25</v>
      </c>
      <c r="AM33" s="168">
        <f t="shared" ca="1" si="39"/>
        <v>0.55000000000000004</v>
      </c>
      <c r="AN33" s="168">
        <f t="shared" ca="1" si="40"/>
        <v>0.58333333333333337</v>
      </c>
      <c r="AO33" s="168">
        <f t="shared" ca="1" si="41"/>
        <v>0.48076923076923078</v>
      </c>
      <c r="AP33" s="165">
        <f t="shared" ca="1" si="42"/>
        <v>-11</v>
      </c>
      <c r="AQ33" s="165">
        <f t="shared" ca="1" si="43"/>
        <v>1</v>
      </c>
      <c r="AR33" s="165">
        <f t="shared" ca="1" si="44"/>
        <v>-3</v>
      </c>
      <c r="AS33" s="165">
        <f t="shared" ca="1" si="45"/>
        <v>-2</v>
      </c>
      <c r="AT33" s="165">
        <f t="shared" si="46"/>
        <v>27</v>
      </c>
      <c r="AU33" s="165" t="str">
        <f t="shared" ca="1" si="47"/>
        <v>Upton - Pine Bluffs   3/2/2018</v>
      </c>
      <c r="AV33" s="165" t="str">
        <f t="shared" ca="1" si="14"/>
        <v/>
      </c>
      <c r="AW33" s="225" t="str">
        <f t="shared" ca="1" si="48"/>
        <v xml:space="preserve">Pine Bluffs   60, Upton 49 </v>
      </c>
      <c r="AX33" s="227">
        <f t="shared" ca="1" si="49"/>
        <v>43161</v>
      </c>
      <c r="AY33" s="225" t="str">
        <f ca="1">IF(AU33="Blank","",Season_Summary!$P$1)</f>
        <v>2A BB</v>
      </c>
    </row>
    <row r="34" spans="1:51" x14ac:dyDescent="0.2">
      <c r="A34" s="165" t="str">
        <f>Roster!$B$1</f>
        <v>Upton</v>
      </c>
      <c r="B34" s="165" t="str">
        <f t="shared" ca="1" si="15"/>
        <v>Rocky Mountain</v>
      </c>
      <c r="C34" s="175">
        <f t="shared" ca="1" si="16"/>
        <v>43162</v>
      </c>
      <c r="D34" s="165">
        <f t="shared" ca="1" si="0"/>
        <v>1</v>
      </c>
      <c r="E34" s="165">
        <f t="shared" ca="1" si="17"/>
        <v>6</v>
      </c>
      <c r="F34" s="165">
        <f t="shared" ca="1" si="18"/>
        <v>29</v>
      </c>
      <c r="G34" s="165">
        <f t="shared" ca="1" si="1"/>
        <v>13</v>
      </c>
      <c r="H34" s="165">
        <f t="shared" ca="1" si="2"/>
        <v>29</v>
      </c>
      <c r="I34" s="165">
        <f t="shared" ca="1" si="3"/>
        <v>12</v>
      </c>
      <c r="J34" s="165">
        <f t="shared" ca="1" si="4"/>
        <v>23</v>
      </c>
      <c r="K34" s="165">
        <f t="shared" ca="1" si="5"/>
        <v>16</v>
      </c>
      <c r="L34" s="165">
        <f t="shared" ca="1" si="6"/>
        <v>14</v>
      </c>
      <c r="M34" s="165">
        <f t="shared" ca="1" si="7"/>
        <v>12</v>
      </c>
      <c r="N34" s="165">
        <f t="shared" ca="1" si="8"/>
        <v>14</v>
      </c>
      <c r="O34" s="165">
        <f t="shared" ca="1" si="9"/>
        <v>1</v>
      </c>
      <c r="P34" s="165">
        <f t="shared" ca="1" si="10"/>
        <v>19</v>
      </c>
      <c r="Q34" s="165">
        <f t="shared" ca="1" si="11"/>
        <v>17</v>
      </c>
      <c r="R34" s="165">
        <f t="shared" ca="1" si="12"/>
        <v>56</v>
      </c>
      <c r="S34" s="168">
        <f t="shared" ca="1" si="19"/>
        <v>0.20689655172413793</v>
      </c>
      <c r="T34" s="168">
        <f t="shared" ca="1" si="20"/>
        <v>0.44827586206896552</v>
      </c>
      <c r="U34" s="168">
        <f t="shared" ca="1" si="21"/>
        <v>0.52173913043478259</v>
      </c>
      <c r="V34" s="168">
        <f t="shared" ca="1" si="22"/>
        <v>0.32758620689655171</v>
      </c>
      <c r="W34" s="165">
        <f t="shared" ca="1" si="23"/>
        <v>1</v>
      </c>
      <c r="X34" s="165">
        <f t="shared" ca="1" si="24"/>
        <v>3</v>
      </c>
      <c r="Y34" s="165">
        <f t="shared" ca="1" si="25"/>
        <v>8</v>
      </c>
      <c r="Z34" s="165">
        <f t="shared" ca="1" si="26"/>
        <v>22</v>
      </c>
      <c r="AA34" s="165">
        <f t="shared" ca="1" si="27"/>
        <v>35</v>
      </c>
      <c r="AB34" s="165">
        <f t="shared" ca="1" si="28"/>
        <v>7</v>
      </c>
      <c r="AC34" s="165">
        <f t="shared" ca="1" si="29"/>
        <v>15</v>
      </c>
      <c r="AD34" s="165">
        <f t="shared" ca="1" si="30"/>
        <v>8</v>
      </c>
      <c r="AE34" s="165">
        <f t="shared" ca="1" si="31"/>
        <v>28</v>
      </c>
      <c r="AF34" s="165">
        <f t="shared" ca="1" si="32"/>
        <v>11</v>
      </c>
      <c r="AG34" s="165">
        <f t="shared" ca="1" si="33"/>
        <v>8</v>
      </c>
      <c r="AH34" s="165">
        <f t="shared" ca="1" si="34"/>
        <v>1</v>
      </c>
      <c r="AI34" s="165">
        <f t="shared" ca="1" si="35"/>
        <v>27</v>
      </c>
      <c r="AJ34" s="165">
        <f t="shared" ca="1" si="36"/>
        <v>24</v>
      </c>
      <c r="AK34" s="165">
        <f t="shared" ca="1" si="37"/>
        <v>60</v>
      </c>
      <c r="AL34" s="168">
        <f t="shared" ca="1" si="38"/>
        <v>0.375</v>
      </c>
      <c r="AM34" s="168">
        <f t="shared" ca="1" si="39"/>
        <v>0.62857142857142856</v>
      </c>
      <c r="AN34" s="168">
        <f t="shared" ca="1" si="40"/>
        <v>0.46666666666666667</v>
      </c>
      <c r="AO34" s="168">
        <f t="shared" ca="1" si="41"/>
        <v>0.58139534883720934</v>
      </c>
      <c r="AP34" s="165">
        <f t="shared" ca="1" si="42"/>
        <v>-4</v>
      </c>
      <c r="AQ34" s="165">
        <f t="shared" ca="1" si="43"/>
        <v>8</v>
      </c>
      <c r="AR34" s="165">
        <f t="shared" ca="1" si="44"/>
        <v>-14</v>
      </c>
      <c r="AS34" s="165">
        <f t="shared" ca="1" si="45"/>
        <v>-6</v>
      </c>
      <c r="AT34" s="165">
        <f t="shared" si="46"/>
        <v>28</v>
      </c>
      <c r="AU34" s="165" t="str">
        <f t="shared" ca="1" si="47"/>
        <v>Upton - Rocky Mountain 3/3/2018</v>
      </c>
      <c r="AV34" s="165" t="str">
        <f t="shared" ca="1" si="14"/>
        <v/>
      </c>
      <c r="AW34" s="225" t="str">
        <f t="shared" ca="1" si="48"/>
        <v xml:space="preserve">Rocky Mountain 60, Upton 56 </v>
      </c>
      <c r="AX34" s="227">
        <f t="shared" ca="1" si="49"/>
        <v>43162</v>
      </c>
      <c r="AY34" s="225" t="str">
        <f ca="1">IF(AU34="Blank","",Season_Summary!$P$1)</f>
        <v>2A BB</v>
      </c>
    </row>
    <row r="35" spans="1:51" x14ac:dyDescent="0.2">
      <c r="A35" s="165" t="str">
        <f>Roster!$B$1</f>
        <v>Upton</v>
      </c>
      <c r="B35" s="165">
        <f t="shared" ca="1" si="15"/>
        <v>0</v>
      </c>
      <c r="C35" s="175">
        <f t="shared" ca="1" si="16"/>
        <v>0</v>
      </c>
      <c r="D35" s="165" t="str">
        <f t="shared" ca="1" si="0"/>
        <v/>
      </c>
      <c r="E35" s="165">
        <f t="shared" ca="1" si="17"/>
        <v>0</v>
      </c>
      <c r="F35" s="165">
        <f t="shared" ca="1" si="18"/>
        <v>0</v>
      </c>
      <c r="G35" s="165">
        <f t="shared" ca="1" si="1"/>
        <v>0</v>
      </c>
      <c r="H35" s="165">
        <f t="shared" ca="1" si="2"/>
        <v>0</v>
      </c>
      <c r="I35" s="165">
        <f t="shared" ca="1" si="3"/>
        <v>0</v>
      </c>
      <c r="J35" s="165">
        <f t="shared" ca="1" si="4"/>
        <v>0</v>
      </c>
      <c r="K35" s="165">
        <f t="shared" ca="1" si="5"/>
        <v>0</v>
      </c>
      <c r="L35" s="165">
        <f t="shared" ca="1" si="6"/>
        <v>0</v>
      </c>
      <c r="M35" s="165">
        <f t="shared" ca="1" si="7"/>
        <v>0</v>
      </c>
      <c r="N35" s="165">
        <f t="shared" ca="1" si="8"/>
        <v>0</v>
      </c>
      <c r="O35" s="165">
        <f t="shared" ca="1" si="9"/>
        <v>0</v>
      </c>
      <c r="P35" s="165">
        <f t="shared" ca="1" si="10"/>
        <v>0</v>
      </c>
      <c r="Q35" s="165">
        <f t="shared" ca="1" si="11"/>
        <v>0</v>
      </c>
      <c r="R35" s="165" t="str">
        <f t="shared" ca="1" si="12"/>
        <v/>
      </c>
      <c r="S35" s="168" t="str">
        <f t="shared" ca="1" si="19"/>
        <v/>
      </c>
      <c r="T35" s="168" t="str">
        <f t="shared" ca="1" si="20"/>
        <v/>
      </c>
      <c r="U35" s="168" t="str">
        <f t="shared" ca="1" si="21"/>
        <v/>
      </c>
      <c r="V35" s="168" t="str">
        <f t="shared" ca="1" si="22"/>
        <v/>
      </c>
      <c r="W35" s="165" t="str">
        <f t="shared" ca="1" si="23"/>
        <v/>
      </c>
      <c r="X35" s="165">
        <f t="shared" ca="1" si="24"/>
        <v>0</v>
      </c>
      <c r="Y35" s="165">
        <f t="shared" ca="1" si="25"/>
        <v>0</v>
      </c>
      <c r="Z35" s="165">
        <f t="shared" ca="1" si="26"/>
        <v>0</v>
      </c>
      <c r="AA35" s="165">
        <f t="shared" ca="1" si="27"/>
        <v>0</v>
      </c>
      <c r="AB35" s="165">
        <f t="shared" ca="1" si="28"/>
        <v>0</v>
      </c>
      <c r="AC35" s="165">
        <f t="shared" ca="1" si="29"/>
        <v>0</v>
      </c>
      <c r="AD35" s="165">
        <f t="shared" ca="1" si="30"/>
        <v>0</v>
      </c>
      <c r="AE35" s="165">
        <f t="shared" ca="1" si="31"/>
        <v>0</v>
      </c>
      <c r="AF35" s="165">
        <f t="shared" ca="1" si="32"/>
        <v>0</v>
      </c>
      <c r="AG35" s="165">
        <f t="shared" ca="1" si="33"/>
        <v>0</v>
      </c>
      <c r="AH35" s="165">
        <f t="shared" ca="1" si="34"/>
        <v>0</v>
      </c>
      <c r="AI35" s="165">
        <f t="shared" ca="1" si="35"/>
        <v>0</v>
      </c>
      <c r="AJ35" s="165">
        <f t="shared" ca="1" si="36"/>
        <v>0</v>
      </c>
      <c r="AK35" s="165" t="str">
        <f t="shared" ca="1" si="37"/>
        <v/>
      </c>
      <c r="AL35" s="168" t="str">
        <f t="shared" ca="1" si="38"/>
        <v/>
      </c>
      <c r="AM35" s="168" t="str">
        <f t="shared" ca="1" si="39"/>
        <v/>
      </c>
      <c r="AN35" s="168" t="str">
        <f t="shared" ca="1" si="40"/>
        <v/>
      </c>
      <c r="AO35" s="168" t="str">
        <f t="shared" ca="1" si="41"/>
        <v/>
      </c>
      <c r="AP35" s="165" t="str">
        <f t="shared" ca="1" si="42"/>
        <v/>
      </c>
      <c r="AQ35" s="165" t="str">
        <f t="shared" ca="1" si="43"/>
        <v/>
      </c>
      <c r="AR35" s="165" t="str">
        <f t="shared" ca="1" si="44"/>
        <v/>
      </c>
      <c r="AS35" s="165" t="str">
        <f t="shared" ca="1" si="45"/>
        <v/>
      </c>
      <c r="AT35" s="165">
        <f t="shared" si="46"/>
        <v>29</v>
      </c>
      <c r="AU35" s="165" t="str">
        <f t="shared" ca="1" si="47"/>
        <v>Blank</v>
      </c>
      <c r="AV35" s="165" t="str">
        <f t="shared" ca="1" si="14"/>
        <v/>
      </c>
      <c r="AW35" s="225" t="str">
        <f t="shared" ca="1" si="48"/>
        <v/>
      </c>
      <c r="AX35" s="227" t="str">
        <f t="shared" ca="1" si="49"/>
        <v/>
      </c>
      <c r="AY35" s="225" t="str">
        <f ca="1">IF(AU35="Blank","",Season_Summary!$P$1)</f>
        <v/>
      </c>
    </row>
    <row r="36" spans="1:51" x14ac:dyDescent="0.2">
      <c r="A36" s="165" t="str">
        <f>Roster!$B$1</f>
        <v>Upton</v>
      </c>
      <c r="B36" s="165">
        <f t="shared" ca="1" si="15"/>
        <v>0</v>
      </c>
      <c r="C36" s="175">
        <f t="shared" ca="1" si="16"/>
        <v>0</v>
      </c>
      <c r="D36" s="165" t="str">
        <f t="shared" ca="1" si="0"/>
        <v/>
      </c>
      <c r="E36" s="165">
        <f t="shared" ca="1" si="17"/>
        <v>0</v>
      </c>
      <c r="F36" s="165">
        <f t="shared" ca="1" si="18"/>
        <v>0</v>
      </c>
      <c r="G36" s="165">
        <f t="shared" ca="1" si="1"/>
        <v>0</v>
      </c>
      <c r="H36" s="165">
        <f t="shared" ca="1" si="2"/>
        <v>0</v>
      </c>
      <c r="I36" s="165">
        <f t="shared" ca="1" si="3"/>
        <v>0</v>
      </c>
      <c r="J36" s="165">
        <f t="shared" ca="1" si="4"/>
        <v>0</v>
      </c>
      <c r="K36" s="165">
        <f t="shared" ca="1" si="5"/>
        <v>0</v>
      </c>
      <c r="L36" s="165">
        <f t="shared" ca="1" si="6"/>
        <v>0</v>
      </c>
      <c r="M36" s="165">
        <f t="shared" ca="1" si="7"/>
        <v>0</v>
      </c>
      <c r="N36" s="165">
        <f t="shared" ca="1" si="8"/>
        <v>0</v>
      </c>
      <c r="O36" s="165">
        <f t="shared" ca="1" si="9"/>
        <v>0</v>
      </c>
      <c r="P36" s="165">
        <f t="shared" ca="1" si="10"/>
        <v>0</v>
      </c>
      <c r="Q36" s="165">
        <f t="shared" ca="1" si="11"/>
        <v>0</v>
      </c>
      <c r="R36" s="165" t="str">
        <f t="shared" ca="1" si="12"/>
        <v/>
      </c>
      <c r="S36" s="168" t="str">
        <f t="shared" ca="1" si="19"/>
        <v/>
      </c>
      <c r="T36" s="168" t="str">
        <f t="shared" ca="1" si="20"/>
        <v/>
      </c>
      <c r="U36" s="168" t="str">
        <f t="shared" ca="1" si="21"/>
        <v/>
      </c>
      <c r="V36" s="168" t="str">
        <f t="shared" ca="1" si="22"/>
        <v/>
      </c>
      <c r="W36" s="165" t="str">
        <f t="shared" ca="1" si="23"/>
        <v/>
      </c>
      <c r="X36" s="165">
        <f t="shared" ca="1" si="24"/>
        <v>0</v>
      </c>
      <c r="Y36" s="165">
        <f t="shared" ca="1" si="25"/>
        <v>0</v>
      </c>
      <c r="Z36" s="165">
        <f t="shared" ca="1" si="26"/>
        <v>0</v>
      </c>
      <c r="AA36" s="165">
        <f t="shared" ca="1" si="27"/>
        <v>0</v>
      </c>
      <c r="AB36" s="165">
        <f t="shared" ca="1" si="28"/>
        <v>0</v>
      </c>
      <c r="AC36" s="165">
        <f t="shared" ca="1" si="29"/>
        <v>0</v>
      </c>
      <c r="AD36" s="165">
        <f t="shared" ca="1" si="30"/>
        <v>0</v>
      </c>
      <c r="AE36" s="165">
        <f t="shared" ca="1" si="31"/>
        <v>0</v>
      </c>
      <c r="AF36" s="165">
        <f t="shared" ca="1" si="32"/>
        <v>0</v>
      </c>
      <c r="AG36" s="165">
        <f t="shared" ca="1" si="33"/>
        <v>0</v>
      </c>
      <c r="AH36" s="165">
        <f t="shared" ca="1" si="34"/>
        <v>0</v>
      </c>
      <c r="AI36" s="165">
        <f t="shared" ca="1" si="35"/>
        <v>0</v>
      </c>
      <c r="AJ36" s="165">
        <f t="shared" ca="1" si="36"/>
        <v>0</v>
      </c>
      <c r="AK36" s="165" t="str">
        <f t="shared" ca="1" si="37"/>
        <v/>
      </c>
      <c r="AL36" s="168" t="str">
        <f t="shared" ca="1" si="38"/>
        <v/>
      </c>
      <c r="AM36" s="168" t="str">
        <f t="shared" ca="1" si="39"/>
        <v/>
      </c>
      <c r="AN36" s="168" t="str">
        <f t="shared" ca="1" si="40"/>
        <v/>
      </c>
      <c r="AO36" s="168" t="str">
        <f t="shared" ca="1" si="41"/>
        <v/>
      </c>
      <c r="AP36" s="165" t="str">
        <f t="shared" ca="1" si="42"/>
        <v/>
      </c>
      <c r="AQ36" s="165" t="str">
        <f t="shared" ca="1" si="43"/>
        <v/>
      </c>
      <c r="AR36" s="165" t="str">
        <f t="shared" ca="1" si="44"/>
        <v/>
      </c>
      <c r="AS36" s="165" t="str">
        <f t="shared" ca="1" si="45"/>
        <v/>
      </c>
      <c r="AT36" s="165">
        <f t="shared" si="46"/>
        <v>30</v>
      </c>
      <c r="AU36" s="165" t="str">
        <f t="shared" ca="1" si="47"/>
        <v>Blank</v>
      </c>
      <c r="AV36" s="165" t="str">
        <f t="shared" ca="1" si="14"/>
        <v/>
      </c>
      <c r="AW36" s="225" t="str">
        <f t="shared" ca="1" si="48"/>
        <v/>
      </c>
      <c r="AX36" s="227" t="str">
        <f t="shared" ca="1" si="49"/>
        <v/>
      </c>
      <c r="AY36" s="225" t="str">
        <f ca="1">IF(AU36="Blank","",Season_Summary!$P$1)</f>
        <v/>
      </c>
    </row>
    <row r="37" spans="1:51" x14ac:dyDescent="0.2">
      <c r="A37" s="165" t="str">
        <f>Roster!$B$1</f>
        <v>Upton</v>
      </c>
      <c r="B37" s="165">
        <f t="shared" ca="1" si="15"/>
        <v>0</v>
      </c>
      <c r="C37" s="175">
        <f t="shared" ca="1" si="16"/>
        <v>0</v>
      </c>
      <c r="D37" s="165" t="str">
        <f t="shared" ca="1" si="0"/>
        <v/>
      </c>
      <c r="E37" s="165">
        <f t="shared" ca="1" si="17"/>
        <v>0</v>
      </c>
      <c r="F37" s="165">
        <f t="shared" ca="1" si="18"/>
        <v>0</v>
      </c>
      <c r="G37" s="165">
        <f t="shared" ca="1" si="1"/>
        <v>0</v>
      </c>
      <c r="H37" s="165">
        <f t="shared" ca="1" si="2"/>
        <v>0</v>
      </c>
      <c r="I37" s="165">
        <f t="shared" ca="1" si="3"/>
        <v>0</v>
      </c>
      <c r="J37" s="165">
        <f t="shared" ca="1" si="4"/>
        <v>0</v>
      </c>
      <c r="K37" s="165">
        <f t="shared" ca="1" si="5"/>
        <v>0</v>
      </c>
      <c r="L37" s="165">
        <f t="shared" ca="1" si="6"/>
        <v>0</v>
      </c>
      <c r="M37" s="165">
        <f t="shared" ca="1" si="7"/>
        <v>0</v>
      </c>
      <c r="N37" s="165">
        <f t="shared" ca="1" si="8"/>
        <v>0</v>
      </c>
      <c r="O37" s="165">
        <f t="shared" ca="1" si="9"/>
        <v>0</v>
      </c>
      <c r="P37" s="165">
        <f t="shared" ca="1" si="10"/>
        <v>0</v>
      </c>
      <c r="Q37" s="165">
        <f t="shared" ca="1" si="11"/>
        <v>0</v>
      </c>
      <c r="R37" s="165" t="str">
        <f t="shared" ca="1" si="12"/>
        <v/>
      </c>
      <c r="S37" s="168" t="str">
        <f t="shared" ca="1" si="19"/>
        <v/>
      </c>
      <c r="T37" s="168" t="str">
        <f t="shared" ca="1" si="20"/>
        <v/>
      </c>
      <c r="U37" s="168" t="str">
        <f t="shared" ca="1" si="21"/>
        <v/>
      </c>
      <c r="V37" s="168" t="str">
        <f t="shared" ca="1" si="22"/>
        <v/>
      </c>
      <c r="W37" s="165" t="str">
        <f t="shared" ca="1" si="23"/>
        <v/>
      </c>
      <c r="X37" s="165">
        <f t="shared" ca="1" si="24"/>
        <v>0</v>
      </c>
      <c r="Y37" s="165">
        <f t="shared" ca="1" si="25"/>
        <v>0</v>
      </c>
      <c r="Z37" s="165">
        <f t="shared" ca="1" si="26"/>
        <v>0</v>
      </c>
      <c r="AA37" s="165">
        <f t="shared" ca="1" si="27"/>
        <v>0</v>
      </c>
      <c r="AB37" s="165">
        <f t="shared" ca="1" si="28"/>
        <v>0</v>
      </c>
      <c r="AC37" s="165">
        <f t="shared" ca="1" si="29"/>
        <v>0</v>
      </c>
      <c r="AD37" s="165">
        <f t="shared" ca="1" si="30"/>
        <v>0</v>
      </c>
      <c r="AE37" s="165">
        <f t="shared" ca="1" si="31"/>
        <v>0</v>
      </c>
      <c r="AF37" s="165">
        <f t="shared" ca="1" si="32"/>
        <v>0</v>
      </c>
      <c r="AG37" s="165">
        <f t="shared" ca="1" si="33"/>
        <v>0</v>
      </c>
      <c r="AH37" s="165">
        <f t="shared" ca="1" si="34"/>
        <v>0</v>
      </c>
      <c r="AI37" s="165">
        <f t="shared" ca="1" si="35"/>
        <v>0</v>
      </c>
      <c r="AJ37" s="165">
        <f t="shared" ca="1" si="36"/>
        <v>0</v>
      </c>
      <c r="AK37" s="165" t="str">
        <f t="shared" ca="1" si="37"/>
        <v/>
      </c>
      <c r="AL37" s="168" t="str">
        <f t="shared" ca="1" si="38"/>
        <v/>
      </c>
      <c r="AM37" s="168" t="str">
        <f t="shared" ca="1" si="39"/>
        <v/>
      </c>
      <c r="AN37" s="168" t="str">
        <f t="shared" ca="1" si="40"/>
        <v/>
      </c>
      <c r="AO37" s="168" t="str">
        <f t="shared" ca="1" si="41"/>
        <v/>
      </c>
      <c r="AP37" s="165" t="str">
        <f t="shared" ca="1" si="42"/>
        <v/>
      </c>
      <c r="AQ37" s="165" t="str">
        <f t="shared" ca="1" si="43"/>
        <v/>
      </c>
      <c r="AR37" s="165" t="str">
        <f t="shared" ca="1" si="44"/>
        <v/>
      </c>
      <c r="AS37" s="165" t="str">
        <f t="shared" ca="1" si="45"/>
        <v/>
      </c>
      <c r="AT37" s="165">
        <f t="shared" si="46"/>
        <v>31</v>
      </c>
      <c r="AU37" s="165" t="str">
        <f t="shared" ca="1" si="47"/>
        <v>Blank</v>
      </c>
      <c r="AV37" s="165" t="str">
        <f t="shared" ca="1" si="14"/>
        <v/>
      </c>
      <c r="AW37" s="225" t="str">
        <f t="shared" ca="1" si="48"/>
        <v/>
      </c>
      <c r="AX37" s="227" t="str">
        <f t="shared" ca="1" si="49"/>
        <v/>
      </c>
      <c r="AY37" s="225" t="str">
        <f ca="1">IF(AU37="Blank","",Season_Summary!$P$1)</f>
        <v/>
      </c>
    </row>
    <row r="38" spans="1:51" x14ac:dyDescent="0.2">
      <c r="A38" s="165" t="str">
        <f>Roster!$B$1</f>
        <v>Upton</v>
      </c>
      <c r="B38" s="165">
        <f t="shared" ca="1" si="15"/>
        <v>0</v>
      </c>
      <c r="C38" s="175">
        <f t="shared" ca="1" si="16"/>
        <v>0</v>
      </c>
      <c r="D38" s="165" t="str">
        <f t="shared" ca="1" si="0"/>
        <v/>
      </c>
      <c r="E38" s="165">
        <f t="shared" ca="1" si="17"/>
        <v>0</v>
      </c>
      <c r="F38" s="165">
        <f t="shared" ca="1" si="18"/>
        <v>0</v>
      </c>
      <c r="G38" s="165">
        <f t="shared" ca="1" si="1"/>
        <v>0</v>
      </c>
      <c r="H38" s="165">
        <f t="shared" ca="1" si="2"/>
        <v>0</v>
      </c>
      <c r="I38" s="165">
        <f t="shared" ca="1" si="3"/>
        <v>0</v>
      </c>
      <c r="J38" s="165">
        <f t="shared" ca="1" si="4"/>
        <v>0</v>
      </c>
      <c r="K38" s="165">
        <f t="shared" ca="1" si="5"/>
        <v>0</v>
      </c>
      <c r="L38" s="165">
        <f t="shared" ca="1" si="6"/>
        <v>0</v>
      </c>
      <c r="M38" s="165">
        <f t="shared" ca="1" si="7"/>
        <v>0</v>
      </c>
      <c r="N38" s="165">
        <f t="shared" ca="1" si="8"/>
        <v>0</v>
      </c>
      <c r="O38" s="165">
        <f t="shared" ca="1" si="9"/>
        <v>0</v>
      </c>
      <c r="P38" s="165">
        <f t="shared" ca="1" si="10"/>
        <v>0</v>
      </c>
      <c r="Q38" s="165">
        <f t="shared" ca="1" si="11"/>
        <v>0</v>
      </c>
      <c r="R38" s="165" t="str">
        <f t="shared" ca="1" si="12"/>
        <v/>
      </c>
      <c r="S38" s="168" t="str">
        <f t="shared" ca="1" si="19"/>
        <v/>
      </c>
      <c r="T38" s="168" t="str">
        <f t="shared" ca="1" si="20"/>
        <v/>
      </c>
      <c r="U38" s="168" t="str">
        <f t="shared" ca="1" si="21"/>
        <v/>
      </c>
      <c r="V38" s="168" t="str">
        <f t="shared" ca="1" si="22"/>
        <v/>
      </c>
      <c r="W38" s="165" t="str">
        <f t="shared" ca="1" si="23"/>
        <v/>
      </c>
      <c r="X38" s="165">
        <f t="shared" ca="1" si="24"/>
        <v>0</v>
      </c>
      <c r="Y38" s="165">
        <f t="shared" ca="1" si="25"/>
        <v>0</v>
      </c>
      <c r="Z38" s="165">
        <f t="shared" ca="1" si="26"/>
        <v>0</v>
      </c>
      <c r="AA38" s="165">
        <f t="shared" ca="1" si="27"/>
        <v>0</v>
      </c>
      <c r="AB38" s="165">
        <f t="shared" ca="1" si="28"/>
        <v>0</v>
      </c>
      <c r="AC38" s="165">
        <f t="shared" ca="1" si="29"/>
        <v>0</v>
      </c>
      <c r="AD38" s="165">
        <f t="shared" ca="1" si="30"/>
        <v>0</v>
      </c>
      <c r="AE38" s="165">
        <f t="shared" ca="1" si="31"/>
        <v>0</v>
      </c>
      <c r="AF38" s="165">
        <f t="shared" ca="1" si="32"/>
        <v>0</v>
      </c>
      <c r="AG38" s="165">
        <f t="shared" ca="1" si="33"/>
        <v>0</v>
      </c>
      <c r="AH38" s="165">
        <f t="shared" ca="1" si="34"/>
        <v>0</v>
      </c>
      <c r="AI38" s="165">
        <f t="shared" ca="1" si="35"/>
        <v>0</v>
      </c>
      <c r="AJ38" s="165">
        <f t="shared" ca="1" si="36"/>
        <v>0</v>
      </c>
      <c r="AK38" s="165" t="str">
        <f t="shared" ca="1" si="37"/>
        <v/>
      </c>
      <c r="AL38" s="168" t="str">
        <f t="shared" ca="1" si="38"/>
        <v/>
      </c>
      <c r="AM38" s="168" t="str">
        <f t="shared" ca="1" si="39"/>
        <v/>
      </c>
      <c r="AN38" s="168" t="str">
        <f t="shared" ca="1" si="40"/>
        <v/>
      </c>
      <c r="AO38" s="168" t="str">
        <f t="shared" ca="1" si="41"/>
        <v/>
      </c>
      <c r="AP38" s="165" t="str">
        <f t="shared" ca="1" si="42"/>
        <v/>
      </c>
      <c r="AQ38" s="165" t="str">
        <f t="shared" ca="1" si="43"/>
        <v/>
      </c>
      <c r="AR38" s="165" t="str">
        <f t="shared" ca="1" si="44"/>
        <v/>
      </c>
      <c r="AS38" s="165" t="str">
        <f t="shared" ca="1" si="45"/>
        <v/>
      </c>
      <c r="AT38" s="165">
        <f t="shared" si="46"/>
        <v>32</v>
      </c>
      <c r="AU38" s="165" t="str">
        <f t="shared" ca="1" si="47"/>
        <v>Blank</v>
      </c>
      <c r="AV38" s="165" t="str">
        <f t="shared" ca="1" si="14"/>
        <v/>
      </c>
      <c r="AW38" s="225" t="str">
        <f t="shared" ca="1" si="48"/>
        <v/>
      </c>
      <c r="AX38" s="227" t="str">
        <f t="shared" ca="1" si="49"/>
        <v/>
      </c>
      <c r="AY38" s="225" t="str">
        <f ca="1">IF(AU38="Blank","",Season_Summary!$P$1)</f>
        <v/>
      </c>
    </row>
    <row r="39" spans="1:51" x14ac:dyDescent="0.2">
      <c r="A39" s="165" t="str">
        <f>Roster!$B$1</f>
        <v>Upton</v>
      </c>
      <c r="B39" s="165">
        <f t="shared" ca="1" si="15"/>
        <v>0</v>
      </c>
      <c r="C39" s="175">
        <f t="shared" ca="1" si="16"/>
        <v>0</v>
      </c>
      <c r="D39" s="165" t="str">
        <f t="shared" ca="1" si="0"/>
        <v/>
      </c>
      <c r="E39" s="165">
        <f t="shared" ca="1" si="17"/>
        <v>0</v>
      </c>
      <c r="F39" s="165">
        <f t="shared" ca="1" si="18"/>
        <v>0</v>
      </c>
      <c r="G39" s="165">
        <f t="shared" ca="1" si="1"/>
        <v>0</v>
      </c>
      <c r="H39" s="165">
        <f t="shared" ca="1" si="2"/>
        <v>0</v>
      </c>
      <c r="I39" s="165">
        <f t="shared" ca="1" si="3"/>
        <v>0</v>
      </c>
      <c r="J39" s="165">
        <f t="shared" ca="1" si="4"/>
        <v>0</v>
      </c>
      <c r="K39" s="165">
        <f t="shared" ca="1" si="5"/>
        <v>0</v>
      </c>
      <c r="L39" s="165">
        <f t="shared" ca="1" si="6"/>
        <v>0</v>
      </c>
      <c r="M39" s="165">
        <f t="shared" ca="1" si="7"/>
        <v>0</v>
      </c>
      <c r="N39" s="165">
        <f t="shared" ca="1" si="8"/>
        <v>0</v>
      </c>
      <c r="O39" s="165">
        <f t="shared" ca="1" si="9"/>
        <v>0</v>
      </c>
      <c r="P39" s="165">
        <f t="shared" ca="1" si="10"/>
        <v>0</v>
      </c>
      <c r="Q39" s="165">
        <f t="shared" ca="1" si="11"/>
        <v>0</v>
      </c>
      <c r="R39" s="165" t="str">
        <f t="shared" ca="1" si="12"/>
        <v/>
      </c>
      <c r="S39" s="168" t="str">
        <f t="shared" ca="1" si="19"/>
        <v/>
      </c>
      <c r="T39" s="168" t="str">
        <f t="shared" ca="1" si="20"/>
        <v/>
      </c>
      <c r="U39" s="168" t="str">
        <f t="shared" ca="1" si="21"/>
        <v/>
      </c>
      <c r="V39" s="168" t="str">
        <f t="shared" ca="1" si="22"/>
        <v/>
      </c>
      <c r="W39" s="165" t="str">
        <f t="shared" ca="1" si="23"/>
        <v/>
      </c>
      <c r="X39" s="165">
        <f t="shared" ca="1" si="24"/>
        <v>0</v>
      </c>
      <c r="Y39" s="165">
        <f t="shared" ca="1" si="25"/>
        <v>0</v>
      </c>
      <c r="Z39" s="165">
        <f t="shared" ca="1" si="26"/>
        <v>0</v>
      </c>
      <c r="AA39" s="165">
        <f t="shared" ca="1" si="27"/>
        <v>0</v>
      </c>
      <c r="AB39" s="165">
        <f t="shared" ca="1" si="28"/>
        <v>0</v>
      </c>
      <c r="AC39" s="165">
        <f t="shared" ca="1" si="29"/>
        <v>0</v>
      </c>
      <c r="AD39" s="165">
        <f t="shared" ca="1" si="30"/>
        <v>0</v>
      </c>
      <c r="AE39" s="165">
        <f t="shared" ca="1" si="31"/>
        <v>0</v>
      </c>
      <c r="AF39" s="165">
        <f t="shared" ca="1" si="32"/>
        <v>0</v>
      </c>
      <c r="AG39" s="165">
        <f t="shared" ca="1" si="33"/>
        <v>0</v>
      </c>
      <c r="AH39" s="165">
        <f t="shared" ca="1" si="34"/>
        <v>0</v>
      </c>
      <c r="AI39" s="165">
        <f t="shared" ca="1" si="35"/>
        <v>0</v>
      </c>
      <c r="AJ39" s="165">
        <f t="shared" ca="1" si="36"/>
        <v>0</v>
      </c>
      <c r="AK39" s="165" t="str">
        <f t="shared" ca="1" si="37"/>
        <v/>
      </c>
      <c r="AL39" s="168" t="str">
        <f t="shared" ca="1" si="38"/>
        <v/>
      </c>
      <c r="AM39" s="168" t="str">
        <f t="shared" ca="1" si="39"/>
        <v/>
      </c>
      <c r="AN39" s="168" t="str">
        <f t="shared" ca="1" si="40"/>
        <v/>
      </c>
      <c r="AO39" s="168" t="str">
        <f t="shared" ca="1" si="41"/>
        <v/>
      </c>
      <c r="AP39" s="165" t="str">
        <f t="shared" ca="1" si="42"/>
        <v/>
      </c>
      <c r="AQ39" s="165" t="str">
        <f t="shared" ca="1" si="43"/>
        <v/>
      </c>
      <c r="AR39" s="165" t="str">
        <f t="shared" ca="1" si="44"/>
        <v/>
      </c>
      <c r="AS39" s="165" t="str">
        <f t="shared" ca="1" si="45"/>
        <v/>
      </c>
      <c r="AT39" s="165">
        <f t="shared" si="46"/>
        <v>33</v>
      </c>
      <c r="AU39" s="165" t="str">
        <f t="shared" ca="1" si="47"/>
        <v>Blank</v>
      </c>
      <c r="AV39" s="165" t="str">
        <f t="shared" ca="1" si="14"/>
        <v/>
      </c>
      <c r="AW39" s="225" t="str">
        <f t="shared" ca="1" si="48"/>
        <v/>
      </c>
      <c r="AX39" s="227" t="str">
        <f t="shared" ca="1" si="49"/>
        <v/>
      </c>
      <c r="AY39" s="225" t="str">
        <f ca="1">IF(AU39="Blank","",Season_Summary!$P$1)</f>
        <v/>
      </c>
    </row>
    <row r="40" spans="1:51" x14ac:dyDescent="0.2">
      <c r="A40" s="165" t="str">
        <f>Roster!$B$1</f>
        <v>Upton</v>
      </c>
      <c r="B40" s="165">
        <f t="shared" ca="1" si="15"/>
        <v>0</v>
      </c>
      <c r="C40" s="175">
        <f t="shared" ca="1" si="16"/>
        <v>0</v>
      </c>
      <c r="D40" s="165" t="str">
        <f t="shared" ca="1" si="0"/>
        <v/>
      </c>
      <c r="E40" s="165">
        <f t="shared" ca="1" si="17"/>
        <v>0</v>
      </c>
      <c r="F40" s="165">
        <f t="shared" ca="1" si="18"/>
        <v>0</v>
      </c>
      <c r="G40" s="165">
        <f t="shared" ca="1" si="1"/>
        <v>0</v>
      </c>
      <c r="H40" s="165">
        <f t="shared" ca="1" si="2"/>
        <v>0</v>
      </c>
      <c r="I40" s="165">
        <f t="shared" ca="1" si="3"/>
        <v>0</v>
      </c>
      <c r="J40" s="165">
        <f t="shared" ca="1" si="4"/>
        <v>0</v>
      </c>
      <c r="K40" s="165">
        <f t="shared" ca="1" si="5"/>
        <v>0</v>
      </c>
      <c r="L40" s="165">
        <f t="shared" ca="1" si="6"/>
        <v>0</v>
      </c>
      <c r="M40" s="165">
        <f t="shared" ca="1" si="7"/>
        <v>0</v>
      </c>
      <c r="N40" s="165">
        <f t="shared" ca="1" si="8"/>
        <v>0</v>
      </c>
      <c r="O40" s="165">
        <f t="shared" ca="1" si="9"/>
        <v>0</v>
      </c>
      <c r="P40" s="165">
        <f t="shared" ca="1" si="10"/>
        <v>0</v>
      </c>
      <c r="Q40" s="165">
        <f t="shared" ca="1" si="11"/>
        <v>0</v>
      </c>
      <c r="R40" s="165" t="str">
        <f t="shared" ca="1" si="12"/>
        <v/>
      </c>
      <c r="S40" s="168" t="str">
        <f t="shared" ca="1" si="19"/>
        <v/>
      </c>
      <c r="T40" s="168" t="str">
        <f t="shared" ca="1" si="20"/>
        <v/>
      </c>
      <c r="U40" s="168" t="str">
        <f t="shared" ca="1" si="21"/>
        <v/>
      </c>
      <c r="V40" s="168" t="str">
        <f t="shared" ca="1" si="22"/>
        <v/>
      </c>
      <c r="W40" s="165" t="str">
        <f t="shared" ca="1" si="23"/>
        <v/>
      </c>
      <c r="X40" s="165">
        <f t="shared" ca="1" si="24"/>
        <v>0</v>
      </c>
      <c r="Y40" s="165">
        <f t="shared" ca="1" si="25"/>
        <v>0</v>
      </c>
      <c r="Z40" s="165">
        <f t="shared" ca="1" si="26"/>
        <v>0</v>
      </c>
      <c r="AA40" s="165">
        <f t="shared" ca="1" si="27"/>
        <v>0</v>
      </c>
      <c r="AB40" s="165">
        <f t="shared" ca="1" si="28"/>
        <v>0</v>
      </c>
      <c r="AC40" s="165">
        <f t="shared" ca="1" si="29"/>
        <v>0</v>
      </c>
      <c r="AD40" s="165">
        <f t="shared" ca="1" si="30"/>
        <v>0</v>
      </c>
      <c r="AE40" s="165">
        <f t="shared" ca="1" si="31"/>
        <v>0</v>
      </c>
      <c r="AF40" s="165">
        <f t="shared" ca="1" si="32"/>
        <v>0</v>
      </c>
      <c r="AG40" s="165">
        <f t="shared" ca="1" si="33"/>
        <v>0</v>
      </c>
      <c r="AH40" s="165">
        <f t="shared" ca="1" si="34"/>
        <v>0</v>
      </c>
      <c r="AI40" s="165">
        <f t="shared" ca="1" si="35"/>
        <v>0</v>
      </c>
      <c r="AJ40" s="165">
        <f t="shared" ca="1" si="36"/>
        <v>0</v>
      </c>
      <c r="AK40" s="165" t="str">
        <f t="shared" ca="1" si="37"/>
        <v/>
      </c>
      <c r="AL40" s="168" t="str">
        <f t="shared" ca="1" si="38"/>
        <v/>
      </c>
      <c r="AM40" s="168" t="str">
        <f t="shared" ca="1" si="39"/>
        <v/>
      </c>
      <c r="AN40" s="168" t="str">
        <f t="shared" ca="1" si="40"/>
        <v/>
      </c>
      <c r="AO40" s="168" t="str">
        <f t="shared" ca="1" si="41"/>
        <v/>
      </c>
      <c r="AP40" s="165" t="str">
        <f t="shared" ca="1" si="42"/>
        <v/>
      </c>
      <c r="AQ40" s="165" t="str">
        <f t="shared" ca="1" si="43"/>
        <v/>
      </c>
      <c r="AR40" s="165" t="str">
        <f t="shared" ca="1" si="44"/>
        <v/>
      </c>
      <c r="AS40" s="165" t="str">
        <f t="shared" ca="1" si="45"/>
        <v/>
      </c>
      <c r="AT40" s="165">
        <f t="shared" si="46"/>
        <v>34</v>
      </c>
      <c r="AU40" s="165" t="str">
        <f t="shared" ca="1" si="47"/>
        <v>Blank</v>
      </c>
      <c r="AV40" s="165" t="str">
        <f t="shared" ca="1" si="14"/>
        <v/>
      </c>
      <c r="AW40" s="225" t="str">
        <f t="shared" ca="1" si="48"/>
        <v/>
      </c>
      <c r="AX40" s="227" t="str">
        <f t="shared" ca="1" si="49"/>
        <v/>
      </c>
      <c r="AY40" s="225" t="str">
        <f ca="1">IF(AU40="Blank","",Season_Summary!$P$1)</f>
        <v/>
      </c>
    </row>
    <row r="41" spans="1:51" x14ac:dyDescent="0.2">
      <c r="A41" s="165" t="str">
        <f>Roster!$B$1</f>
        <v>Upton</v>
      </c>
      <c r="B41" s="165">
        <f t="shared" ca="1" si="15"/>
        <v>0</v>
      </c>
      <c r="C41" s="175">
        <f t="shared" ca="1" si="16"/>
        <v>0</v>
      </c>
      <c r="D41" s="165" t="str">
        <f t="shared" ca="1" si="0"/>
        <v/>
      </c>
      <c r="E41" s="165">
        <f t="shared" ca="1" si="17"/>
        <v>0</v>
      </c>
      <c r="F41" s="165">
        <f t="shared" ca="1" si="18"/>
        <v>0</v>
      </c>
      <c r="G41" s="165">
        <f t="shared" ca="1" si="1"/>
        <v>0</v>
      </c>
      <c r="H41" s="165">
        <f t="shared" ca="1" si="2"/>
        <v>0</v>
      </c>
      <c r="I41" s="165">
        <f t="shared" ca="1" si="3"/>
        <v>0</v>
      </c>
      <c r="J41" s="165">
        <f t="shared" ca="1" si="4"/>
        <v>0</v>
      </c>
      <c r="K41" s="165">
        <f t="shared" ca="1" si="5"/>
        <v>0</v>
      </c>
      <c r="L41" s="165">
        <f t="shared" ca="1" si="6"/>
        <v>0</v>
      </c>
      <c r="M41" s="165">
        <f t="shared" ca="1" si="7"/>
        <v>0</v>
      </c>
      <c r="N41" s="165">
        <f t="shared" ca="1" si="8"/>
        <v>0</v>
      </c>
      <c r="O41" s="165">
        <f t="shared" ca="1" si="9"/>
        <v>0</v>
      </c>
      <c r="P41" s="165">
        <f t="shared" ca="1" si="10"/>
        <v>0</v>
      </c>
      <c r="Q41" s="165">
        <f t="shared" ca="1" si="11"/>
        <v>0</v>
      </c>
      <c r="R41" s="165" t="str">
        <f t="shared" ca="1" si="12"/>
        <v/>
      </c>
      <c r="S41" s="168" t="str">
        <f t="shared" ca="1" si="19"/>
        <v/>
      </c>
      <c r="T41" s="168" t="str">
        <f t="shared" ca="1" si="20"/>
        <v/>
      </c>
      <c r="U41" s="168" t="str">
        <f t="shared" ca="1" si="21"/>
        <v/>
      </c>
      <c r="V41" s="168" t="str">
        <f t="shared" ca="1" si="22"/>
        <v/>
      </c>
      <c r="W41" s="165" t="str">
        <f t="shared" ca="1" si="23"/>
        <v/>
      </c>
      <c r="X41" s="165">
        <f t="shared" ca="1" si="24"/>
        <v>0</v>
      </c>
      <c r="Y41" s="165">
        <f t="shared" ca="1" si="25"/>
        <v>0</v>
      </c>
      <c r="Z41" s="165">
        <f t="shared" ca="1" si="26"/>
        <v>0</v>
      </c>
      <c r="AA41" s="165">
        <f t="shared" ca="1" si="27"/>
        <v>0</v>
      </c>
      <c r="AB41" s="165">
        <f t="shared" ca="1" si="28"/>
        <v>0</v>
      </c>
      <c r="AC41" s="165">
        <f t="shared" ca="1" si="29"/>
        <v>0</v>
      </c>
      <c r="AD41" s="165">
        <f t="shared" ca="1" si="30"/>
        <v>0</v>
      </c>
      <c r="AE41" s="165">
        <f t="shared" ca="1" si="31"/>
        <v>0</v>
      </c>
      <c r="AF41" s="165">
        <f t="shared" ca="1" si="32"/>
        <v>0</v>
      </c>
      <c r="AG41" s="165">
        <f t="shared" ca="1" si="33"/>
        <v>0</v>
      </c>
      <c r="AH41" s="165">
        <f t="shared" ca="1" si="34"/>
        <v>0</v>
      </c>
      <c r="AI41" s="165">
        <f t="shared" ca="1" si="35"/>
        <v>0</v>
      </c>
      <c r="AJ41" s="165">
        <f t="shared" ca="1" si="36"/>
        <v>0</v>
      </c>
      <c r="AK41" s="165" t="str">
        <f t="shared" ca="1" si="37"/>
        <v/>
      </c>
      <c r="AL41" s="168" t="str">
        <f t="shared" ca="1" si="38"/>
        <v/>
      </c>
      <c r="AM41" s="168" t="str">
        <f t="shared" ca="1" si="39"/>
        <v/>
      </c>
      <c r="AN41" s="168" t="str">
        <f t="shared" ca="1" si="40"/>
        <v/>
      </c>
      <c r="AO41" s="168" t="str">
        <f t="shared" ca="1" si="41"/>
        <v/>
      </c>
      <c r="AP41" s="165" t="str">
        <f t="shared" ca="1" si="42"/>
        <v/>
      </c>
      <c r="AQ41" s="165" t="str">
        <f t="shared" ca="1" si="43"/>
        <v/>
      </c>
      <c r="AR41" s="165" t="str">
        <f t="shared" ca="1" si="44"/>
        <v/>
      </c>
      <c r="AS41" s="165" t="str">
        <f t="shared" ca="1" si="45"/>
        <v/>
      </c>
      <c r="AT41" s="165">
        <f t="shared" si="46"/>
        <v>35</v>
      </c>
      <c r="AU41" s="165" t="str">
        <f t="shared" ca="1" si="47"/>
        <v>Blank</v>
      </c>
      <c r="AV41" s="165" t="str">
        <f t="shared" ca="1" si="14"/>
        <v/>
      </c>
      <c r="AW41" s="225" t="str">
        <f t="shared" ca="1" si="48"/>
        <v/>
      </c>
      <c r="AX41" s="227" t="str">
        <f t="shared" ca="1" si="49"/>
        <v/>
      </c>
      <c r="AY41" s="225" t="str">
        <f ca="1">IF(AU41="Blank","",Season_Summary!$P$1)</f>
        <v/>
      </c>
    </row>
    <row r="42" spans="1:51" x14ac:dyDescent="0.2">
      <c r="A42" s="165" t="str">
        <f>Roster!$B$1</f>
        <v>Upton</v>
      </c>
      <c r="B42" s="165">
        <f t="shared" ca="1" si="15"/>
        <v>0</v>
      </c>
      <c r="C42" s="175">
        <f t="shared" ca="1" si="16"/>
        <v>0</v>
      </c>
      <c r="D42" s="165" t="str">
        <f t="shared" ca="1" si="0"/>
        <v/>
      </c>
      <c r="E42" s="165">
        <f t="shared" ca="1" si="17"/>
        <v>0</v>
      </c>
      <c r="F42" s="165">
        <f t="shared" ca="1" si="18"/>
        <v>0</v>
      </c>
      <c r="G42" s="165">
        <f t="shared" ca="1" si="1"/>
        <v>0</v>
      </c>
      <c r="H42" s="165">
        <f t="shared" ca="1" si="2"/>
        <v>0</v>
      </c>
      <c r="I42" s="165">
        <f t="shared" ca="1" si="3"/>
        <v>0</v>
      </c>
      <c r="J42" s="165">
        <f t="shared" ca="1" si="4"/>
        <v>0</v>
      </c>
      <c r="K42" s="165">
        <f t="shared" ca="1" si="5"/>
        <v>0</v>
      </c>
      <c r="L42" s="165">
        <f t="shared" ca="1" si="6"/>
        <v>0</v>
      </c>
      <c r="M42" s="165">
        <f t="shared" ca="1" si="7"/>
        <v>0</v>
      </c>
      <c r="N42" s="165">
        <f t="shared" ca="1" si="8"/>
        <v>0</v>
      </c>
      <c r="O42" s="165">
        <f t="shared" ca="1" si="9"/>
        <v>0</v>
      </c>
      <c r="P42" s="165">
        <f t="shared" ca="1" si="10"/>
        <v>0</v>
      </c>
      <c r="Q42" s="165">
        <f t="shared" ca="1" si="11"/>
        <v>0</v>
      </c>
      <c r="R42" s="165" t="str">
        <f t="shared" ca="1" si="12"/>
        <v/>
      </c>
      <c r="S42" s="168" t="str">
        <f t="shared" ca="1" si="19"/>
        <v/>
      </c>
      <c r="T42" s="168" t="str">
        <f t="shared" ca="1" si="20"/>
        <v/>
      </c>
      <c r="U42" s="168" t="str">
        <f t="shared" ca="1" si="21"/>
        <v/>
      </c>
      <c r="V42" s="168" t="str">
        <f t="shared" ca="1" si="22"/>
        <v/>
      </c>
      <c r="W42" s="165" t="str">
        <f t="shared" ca="1" si="23"/>
        <v/>
      </c>
      <c r="X42" s="165">
        <f t="shared" ca="1" si="24"/>
        <v>0</v>
      </c>
      <c r="Y42" s="165">
        <f t="shared" ca="1" si="25"/>
        <v>0</v>
      </c>
      <c r="Z42" s="165">
        <f t="shared" ca="1" si="26"/>
        <v>0</v>
      </c>
      <c r="AA42" s="165">
        <f t="shared" ca="1" si="27"/>
        <v>0</v>
      </c>
      <c r="AB42" s="165">
        <f t="shared" ca="1" si="28"/>
        <v>0</v>
      </c>
      <c r="AC42" s="165">
        <f t="shared" ca="1" si="29"/>
        <v>0</v>
      </c>
      <c r="AD42" s="165">
        <f t="shared" ca="1" si="30"/>
        <v>0</v>
      </c>
      <c r="AE42" s="165">
        <f t="shared" ca="1" si="31"/>
        <v>0</v>
      </c>
      <c r="AF42" s="165">
        <f t="shared" ca="1" si="32"/>
        <v>0</v>
      </c>
      <c r="AG42" s="165">
        <f t="shared" ca="1" si="33"/>
        <v>0</v>
      </c>
      <c r="AH42" s="165">
        <f t="shared" ca="1" si="34"/>
        <v>0</v>
      </c>
      <c r="AI42" s="165">
        <f t="shared" ca="1" si="35"/>
        <v>0</v>
      </c>
      <c r="AJ42" s="165">
        <f t="shared" ca="1" si="36"/>
        <v>0</v>
      </c>
      <c r="AK42" s="165" t="str">
        <f t="shared" ca="1" si="37"/>
        <v/>
      </c>
      <c r="AL42" s="168" t="str">
        <f t="shared" ca="1" si="38"/>
        <v/>
      </c>
      <c r="AM42" s="168" t="str">
        <f t="shared" ca="1" si="39"/>
        <v/>
      </c>
      <c r="AN42" s="168" t="str">
        <f t="shared" ca="1" si="40"/>
        <v/>
      </c>
      <c r="AO42" s="168" t="str">
        <f t="shared" ca="1" si="41"/>
        <v/>
      </c>
      <c r="AP42" s="165" t="str">
        <f t="shared" ca="1" si="42"/>
        <v/>
      </c>
      <c r="AQ42" s="165" t="str">
        <f t="shared" ca="1" si="43"/>
        <v/>
      </c>
      <c r="AR42" s="165" t="str">
        <f t="shared" ca="1" si="44"/>
        <v/>
      </c>
      <c r="AS42" s="165" t="str">
        <f t="shared" ca="1" si="45"/>
        <v/>
      </c>
      <c r="AT42" s="165">
        <f t="shared" si="46"/>
        <v>36</v>
      </c>
      <c r="AU42" s="165" t="str">
        <f t="shared" ca="1" si="47"/>
        <v>Blank</v>
      </c>
      <c r="AV42" s="165" t="str">
        <f t="shared" ca="1" si="14"/>
        <v/>
      </c>
      <c r="AW42" s="225" t="str">
        <f t="shared" ca="1" si="48"/>
        <v/>
      </c>
      <c r="AX42" s="227" t="str">
        <f t="shared" ca="1" si="49"/>
        <v/>
      </c>
      <c r="AY42" s="225" t="str">
        <f ca="1">IF(AU42="Blank","",Season_Summary!$P$1)</f>
        <v/>
      </c>
    </row>
    <row r="43" spans="1:51" x14ac:dyDescent="0.2">
      <c r="A43" s="165" t="str">
        <f>Roster!$B$1</f>
        <v>Upton</v>
      </c>
      <c r="B43" s="165">
        <f t="shared" ca="1" si="15"/>
        <v>0</v>
      </c>
      <c r="C43" s="175">
        <f t="shared" ca="1" si="16"/>
        <v>0</v>
      </c>
      <c r="D43" s="165" t="str">
        <f t="shared" ca="1" si="0"/>
        <v/>
      </c>
      <c r="E43" s="165">
        <f t="shared" ca="1" si="17"/>
        <v>0</v>
      </c>
      <c r="F43" s="165">
        <f t="shared" ca="1" si="18"/>
        <v>0</v>
      </c>
      <c r="G43" s="165">
        <f t="shared" ca="1" si="1"/>
        <v>0</v>
      </c>
      <c r="H43" s="165">
        <f t="shared" ca="1" si="2"/>
        <v>0</v>
      </c>
      <c r="I43" s="165">
        <f t="shared" ca="1" si="3"/>
        <v>0</v>
      </c>
      <c r="J43" s="165">
        <f t="shared" ca="1" si="4"/>
        <v>0</v>
      </c>
      <c r="K43" s="165">
        <f t="shared" ca="1" si="5"/>
        <v>0</v>
      </c>
      <c r="L43" s="165">
        <f t="shared" ca="1" si="6"/>
        <v>0</v>
      </c>
      <c r="M43" s="165">
        <f t="shared" ca="1" si="7"/>
        <v>0</v>
      </c>
      <c r="N43" s="165">
        <f t="shared" ca="1" si="8"/>
        <v>0</v>
      </c>
      <c r="O43" s="165">
        <f t="shared" ca="1" si="9"/>
        <v>0</v>
      </c>
      <c r="P43" s="165">
        <f t="shared" ca="1" si="10"/>
        <v>0</v>
      </c>
      <c r="Q43" s="165">
        <f t="shared" ca="1" si="11"/>
        <v>0</v>
      </c>
      <c r="R43" s="165" t="str">
        <f t="shared" ca="1" si="12"/>
        <v/>
      </c>
      <c r="S43" s="168" t="str">
        <f t="shared" ca="1" si="19"/>
        <v/>
      </c>
      <c r="T43" s="168" t="str">
        <f t="shared" ca="1" si="20"/>
        <v/>
      </c>
      <c r="U43" s="168" t="str">
        <f t="shared" ca="1" si="21"/>
        <v/>
      </c>
      <c r="V43" s="168" t="str">
        <f t="shared" ca="1" si="22"/>
        <v/>
      </c>
      <c r="W43" s="165" t="str">
        <f t="shared" ca="1" si="23"/>
        <v/>
      </c>
      <c r="X43" s="165">
        <f t="shared" ca="1" si="24"/>
        <v>0</v>
      </c>
      <c r="Y43" s="165">
        <f t="shared" ca="1" si="25"/>
        <v>0</v>
      </c>
      <c r="Z43" s="165">
        <f t="shared" ca="1" si="26"/>
        <v>0</v>
      </c>
      <c r="AA43" s="165">
        <f t="shared" ca="1" si="27"/>
        <v>0</v>
      </c>
      <c r="AB43" s="165">
        <f t="shared" ca="1" si="28"/>
        <v>0</v>
      </c>
      <c r="AC43" s="165">
        <f t="shared" ca="1" si="29"/>
        <v>0</v>
      </c>
      <c r="AD43" s="165">
        <f t="shared" ca="1" si="30"/>
        <v>0</v>
      </c>
      <c r="AE43" s="165">
        <f t="shared" ca="1" si="31"/>
        <v>0</v>
      </c>
      <c r="AF43" s="165">
        <f t="shared" ca="1" si="32"/>
        <v>0</v>
      </c>
      <c r="AG43" s="165">
        <f t="shared" ca="1" si="33"/>
        <v>0</v>
      </c>
      <c r="AH43" s="165">
        <f t="shared" ca="1" si="34"/>
        <v>0</v>
      </c>
      <c r="AI43" s="165">
        <f t="shared" ca="1" si="35"/>
        <v>0</v>
      </c>
      <c r="AJ43" s="165">
        <f t="shared" ca="1" si="36"/>
        <v>0</v>
      </c>
      <c r="AK43" s="165" t="str">
        <f t="shared" ca="1" si="37"/>
        <v/>
      </c>
      <c r="AL43" s="168" t="str">
        <f t="shared" ca="1" si="38"/>
        <v/>
      </c>
      <c r="AM43" s="168" t="str">
        <f t="shared" ca="1" si="39"/>
        <v/>
      </c>
      <c r="AN43" s="168" t="str">
        <f t="shared" ca="1" si="40"/>
        <v/>
      </c>
      <c r="AO43" s="168" t="str">
        <f t="shared" ca="1" si="41"/>
        <v/>
      </c>
      <c r="AP43" s="165" t="str">
        <f t="shared" ca="1" si="42"/>
        <v/>
      </c>
      <c r="AQ43" s="165" t="str">
        <f t="shared" ca="1" si="43"/>
        <v/>
      </c>
      <c r="AR43" s="165" t="str">
        <f t="shared" ca="1" si="44"/>
        <v/>
      </c>
      <c r="AS43" s="165" t="str">
        <f t="shared" ca="1" si="45"/>
        <v/>
      </c>
      <c r="AT43" s="165">
        <f t="shared" si="46"/>
        <v>37</v>
      </c>
      <c r="AU43" s="165" t="str">
        <f t="shared" ca="1" si="47"/>
        <v>Blank</v>
      </c>
      <c r="AV43" s="165" t="str">
        <f t="shared" ca="1" si="14"/>
        <v/>
      </c>
      <c r="AW43" s="225" t="str">
        <f t="shared" ca="1" si="48"/>
        <v/>
      </c>
      <c r="AX43" s="227" t="str">
        <f t="shared" ca="1" si="49"/>
        <v/>
      </c>
      <c r="AY43" s="225" t="str">
        <f ca="1">IF(AU43="Blank","",Season_Summary!$P$1)</f>
        <v/>
      </c>
    </row>
    <row r="44" spans="1:51" x14ac:dyDescent="0.2">
      <c r="A44" s="165" t="str">
        <f>Roster!$B$1</f>
        <v>Upton</v>
      </c>
      <c r="B44" s="165">
        <f t="shared" ca="1" si="15"/>
        <v>0</v>
      </c>
      <c r="C44" s="175">
        <f t="shared" ca="1" si="16"/>
        <v>0</v>
      </c>
      <c r="D44" s="165" t="str">
        <f t="shared" ca="1" si="0"/>
        <v/>
      </c>
      <c r="E44" s="165">
        <f t="shared" ca="1" si="17"/>
        <v>0</v>
      </c>
      <c r="F44" s="165">
        <f t="shared" ca="1" si="18"/>
        <v>0</v>
      </c>
      <c r="G44" s="165">
        <f t="shared" ca="1" si="1"/>
        <v>0</v>
      </c>
      <c r="H44" s="165">
        <f t="shared" ca="1" si="2"/>
        <v>0</v>
      </c>
      <c r="I44" s="165">
        <f t="shared" ca="1" si="3"/>
        <v>0</v>
      </c>
      <c r="J44" s="165">
        <f t="shared" ca="1" si="4"/>
        <v>0</v>
      </c>
      <c r="K44" s="165">
        <f t="shared" ca="1" si="5"/>
        <v>0</v>
      </c>
      <c r="L44" s="165">
        <f t="shared" ca="1" si="6"/>
        <v>0</v>
      </c>
      <c r="M44" s="165">
        <f t="shared" ca="1" si="7"/>
        <v>0</v>
      </c>
      <c r="N44" s="165">
        <f t="shared" ca="1" si="8"/>
        <v>0</v>
      </c>
      <c r="O44" s="165">
        <f t="shared" ca="1" si="9"/>
        <v>0</v>
      </c>
      <c r="P44" s="165">
        <f t="shared" ca="1" si="10"/>
        <v>0</v>
      </c>
      <c r="Q44" s="165">
        <f t="shared" ca="1" si="11"/>
        <v>0</v>
      </c>
      <c r="R44" s="165" t="str">
        <f t="shared" ca="1" si="12"/>
        <v/>
      </c>
      <c r="S44" s="168" t="str">
        <f t="shared" ca="1" si="19"/>
        <v/>
      </c>
      <c r="T44" s="168" t="str">
        <f t="shared" ca="1" si="20"/>
        <v/>
      </c>
      <c r="U44" s="168" t="str">
        <f t="shared" ca="1" si="21"/>
        <v/>
      </c>
      <c r="V44" s="168" t="str">
        <f t="shared" ca="1" si="22"/>
        <v/>
      </c>
      <c r="W44" s="165" t="str">
        <f t="shared" ca="1" si="23"/>
        <v/>
      </c>
      <c r="X44" s="165">
        <f t="shared" ca="1" si="24"/>
        <v>0</v>
      </c>
      <c r="Y44" s="165">
        <f t="shared" ca="1" si="25"/>
        <v>0</v>
      </c>
      <c r="Z44" s="165">
        <f t="shared" ca="1" si="26"/>
        <v>0</v>
      </c>
      <c r="AA44" s="165">
        <f t="shared" ca="1" si="27"/>
        <v>0</v>
      </c>
      <c r="AB44" s="165">
        <f t="shared" ca="1" si="28"/>
        <v>0</v>
      </c>
      <c r="AC44" s="165">
        <f t="shared" ca="1" si="29"/>
        <v>0</v>
      </c>
      <c r="AD44" s="165">
        <f t="shared" ca="1" si="30"/>
        <v>0</v>
      </c>
      <c r="AE44" s="165">
        <f t="shared" ca="1" si="31"/>
        <v>0</v>
      </c>
      <c r="AF44" s="165">
        <f t="shared" ca="1" si="32"/>
        <v>0</v>
      </c>
      <c r="AG44" s="165">
        <f t="shared" ca="1" si="33"/>
        <v>0</v>
      </c>
      <c r="AH44" s="165">
        <f t="shared" ca="1" si="34"/>
        <v>0</v>
      </c>
      <c r="AI44" s="165">
        <f t="shared" ca="1" si="35"/>
        <v>0</v>
      </c>
      <c r="AJ44" s="165">
        <f t="shared" ca="1" si="36"/>
        <v>0</v>
      </c>
      <c r="AK44" s="165" t="str">
        <f t="shared" ca="1" si="37"/>
        <v/>
      </c>
      <c r="AL44" s="168" t="str">
        <f t="shared" ca="1" si="38"/>
        <v/>
      </c>
      <c r="AM44" s="168" t="str">
        <f t="shared" ca="1" si="39"/>
        <v/>
      </c>
      <c r="AN44" s="168" t="str">
        <f t="shared" ca="1" si="40"/>
        <v/>
      </c>
      <c r="AO44" s="168" t="str">
        <f t="shared" ca="1" si="41"/>
        <v/>
      </c>
      <c r="AP44" s="165" t="str">
        <f t="shared" ca="1" si="42"/>
        <v/>
      </c>
      <c r="AQ44" s="165" t="str">
        <f t="shared" ca="1" si="43"/>
        <v/>
      </c>
      <c r="AR44" s="165" t="str">
        <f t="shared" ca="1" si="44"/>
        <v/>
      </c>
      <c r="AS44" s="165" t="str">
        <f t="shared" ca="1" si="45"/>
        <v/>
      </c>
      <c r="AT44" s="165">
        <f t="shared" si="46"/>
        <v>38</v>
      </c>
      <c r="AU44" s="165" t="str">
        <f t="shared" ca="1" si="47"/>
        <v>Blank</v>
      </c>
      <c r="AV44" s="165" t="str">
        <f t="shared" ca="1" si="14"/>
        <v/>
      </c>
      <c r="AW44" s="225" t="str">
        <f t="shared" ca="1" si="48"/>
        <v/>
      </c>
      <c r="AX44" s="227" t="str">
        <f t="shared" ca="1" si="49"/>
        <v/>
      </c>
      <c r="AY44" s="225" t="str">
        <f ca="1">IF(AU44="Blank","",Season_Summary!$P$1)</f>
        <v/>
      </c>
    </row>
    <row r="45" spans="1:51" x14ac:dyDescent="0.2">
      <c r="A45" s="165" t="str">
        <f>Roster!$B$1</f>
        <v>Upton</v>
      </c>
      <c r="B45" s="165">
        <f t="shared" ca="1" si="15"/>
        <v>0</v>
      </c>
      <c r="C45" s="175">
        <f t="shared" ca="1" si="16"/>
        <v>0</v>
      </c>
      <c r="D45" s="165" t="str">
        <f t="shared" ca="1" si="0"/>
        <v/>
      </c>
      <c r="E45" s="165">
        <f t="shared" ca="1" si="17"/>
        <v>0</v>
      </c>
      <c r="F45" s="165">
        <f t="shared" ca="1" si="18"/>
        <v>0</v>
      </c>
      <c r="G45" s="165">
        <f t="shared" ca="1" si="1"/>
        <v>0</v>
      </c>
      <c r="H45" s="165">
        <f t="shared" ca="1" si="2"/>
        <v>0</v>
      </c>
      <c r="I45" s="165">
        <f t="shared" ca="1" si="3"/>
        <v>0</v>
      </c>
      <c r="J45" s="165">
        <f t="shared" ca="1" si="4"/>
        <v>0</v>
      </c>
      <c r="K45" s="165">
        <f t="shared" ca="1" si="5"/>
        <v>0</v>
      </c>
      <c r="L45" s="165">
        <f t="shared" ca="1" si="6"/>
        <v>0</v>
      </c>
      <c r="M45" s="165">
        <f t="shared" ca="1" si="7"/>
        <v>0</v>
      </c>
      <c r="N45" s="165">
        <f t="shared" ca="1" si="8"/>
        <v>0</v>
      </c>
      <c r="O45" s="165">
        <f t="shared" ca="1" si="9"/>
        <v>0</v>
      </c>
      <c r="P45" s="165">
        <f t="shared" ca="1" si="10"/>
        <v>0</v>
      </c>
      <c r="Q45" s="165">
        <f t="shared" ca="1" si="11"/>
        <v>0</v>
      </c>
      <c r="R45" s="165" t="str">
        <f t="shared" ca="1" si="12"/>
        <v/>
      </c>
      <c r="S45" s="168" t="str">
        <f t="shared" ca="1" si="19"/>
        <v/>
      </c>
      <c r="T45" s="168" t="str">
        <f t="shared" ca="1" si="20"/>
        <v/>
      </c>
      <c r="U45" s="168" t="str">
        <f t="shared" ca="1" si="21"/>
        <v/>
      </c>
      <c r="V45" s="168" t="str">
        <f t="shared" ca="1" si="22"/>
        <v/>
      </c>
      <c r="W45" s="165" t="str">
        <f t="shared" ca="1" si="23"/>
        <v/>
      </c>
      <c r="X45" s="165">
        <f t="shared" ca="1" si="24"/>
        <v>0</v>
      </c>
      <c r="Y45" s="165">
        <f t="shared" ca="1" si="25"/>
        <v>0</v>
      </c>
      <c r="Z45" s="165">
        <f t="shared" ca="1" si="26"/>
        <v>0</v>
      </c>
      <c r="AA45" s="165">
        <f t="shared" ca="1" si="27"/>
        <v>0</v>
      </c>
      <c r="AB45" s="165">
        <f t="shared" ca="1" si="28"/>
        <v>0</v>
      </c>
      <c r="AC45" s="165">
        <f t="shared" ca="1" si="29"/>
        <v>0</v>
      </c>
      <c r="AD45" s="165">
        <f t="shared" ca="1" si="30"/>
        <v>0</v>
      </c>
      <c r="AE45" s="165">
        <f t="shared" ca="1" si="31"/>
        <v>0</v>
      </c>
      <c r="AF45" s="165">
        <f t="shared" ca="1" si="32"/>
        <v>0</v>
      </c>
      <c r="AG45" s="165">
        <f t="shared" ca="1" si="33"/>
        <v>0</v>
      </c>
      <c r="AH45" s="165">
        <f t="shared" ca="1" si="34"/>
        <v>0</v>
      </c>
      <c r="AI45" s="165">
        <f t="shared" ca="1" si="35"/>
        <v>0</v>
      </c>
      <c r="AJ45" s="165">
        <f t="shared" ca="1" si="36"/>
        <v>0</v>
      </c>
      <c r="AK45" s="165" t="str">
        <f t="shared" ca="1" si="37"/>
        <v/>
      </c>
      <c r="AL45" s="168" t="str">
        <f t="shared" ca="1" si="38"/>
        <v/>
      </c>
      <c r="AM45" s="168" t="str">
        <f t="shared" ca="1" si="39"/>
        <v/>
      </c>
      <c r="AN45" s="168" t="str">
        <f t="shared" ca="1" si="40"/>
        <v/>
      </c>
      <c r="AO45" s="168" t="str">
        <f t="shared" ca="1" si="41"/>
        <v/>
      </c>
      <c r="AP45" s="165" t="str">
        <f t="shared" ca="1" si="42"/>
        <v/>
      </c>
      <c r="AQ45" s="165" t="str">
        <f t="shared" ca="1" si="43"/>
        <v/>
      </c>
      <c r="AR45" s="165" t="str">
        <f t="shared" ca="1" si="44"/>
        <v/>
      </c>
      <c r="AS45" s="165" t="str">
        <f t="shared" ca="1" si="45"/>
        <v/>
      </c>
      <c r="AT45" s="165">
        <f t="shared" si="46"/>
        <v>39</v>
      </c>
      <c r="AU45" s="165" t="str">
        <f t="shared" ca="1" si="47"/>
        <v>Blank</v>
      </c>
      <c r="AV45" s="165" t="str">
        <f t="shared" ca="1" si="14"/>
        <v/>
      </c>
      <c r="AW45" s="225" t="str">
        <f t="shared" ca="1" si="48"/>
        <v/>
      </c>
      <c r="AX45" s="227" t="str">
        <f t="shared" ca="1" si="49"/>
        <v/>
      </c>
      <c r="AY45" s="225" t="str">
        <f ca="1">IF(AU45="Blank","",Season_Summary!$P$1)</f>
        <v/>
      </c>
    </row>
    <row r="46" spans="1:51" x14ac:dyDescent="0.2">
      <c r="A46" s="165" t="str">
        <f>Roster!$B$1</f>
        <v>Upton</v>
      </c>
      <c r="B46" s="165">
        <f t="shared" ca="1" si="15"/>
        <v>0</v>
      </c>
      <c r="C46" s="175">
        <f t="shared" ca="1" si="16"/>
        <v>0</v>
      </c>
      <c r="D46" s="165" t="str">
        <f t="shared" ca="1" si="0"/>
        <v/>
      </c>
      <c r="E46" s="165">
        <f t="shared" ca="1" si="17"/>
        <v>0</v>
      </c>
      <c r="F46" s="165">
        <f t="shared" ca="1" si="18"/>
        <v>0</v>
      </c>
      <c r="G46" s="165">
        <f t="shared" ca="1" si="1"/>
        <v>0</v>
      </c>
      <c r="H46" s="165">
        <f t="shared" ca="1" si="2"/>
        <v>0</v>
      </c>
      <c r="I46" s="165">
        <f t="shared" ca="1" si="3"/>
        <v>0</v>
      </c>
      <c r="J46" s="165">
        <f t="shared" ca="1" si="4"/>
        <v>0</v>
      </c>
      <c r="K46" s="165">
        <f t="shared" ca="1" si="5"/>
        <v>0</v>
      </c>
      <c r="L46" s="165">
        <f t="shared" ca="1" si="6"/>
        <v>0</v>
      </c>
      <c r="M46" s="165">
        <f t="shared" ca="1" si="7"/>
        <v>0</v>
      </c>
      <c r="N46" s="165">
        <f t="shared" ca="1" si="8"/>
        <v>0</v>
      </c>
      <c r="O46" s="165">
        <f t="shared" ca="1" si="9"/>
        <v>0</v>
      </c>
      <c r="P46" s="165">
        <f t="shared" ca="1" si="10"/>
        <v>0</v>
      </c>
      <c r="Q46" s="165">
        <f t="shared" ca="1" si="11"/>
        <v>0</v>
      </c>
      <c r="R46" s="165" t="str">
        <f t="shared" ca="1" si="12"/>
        <v/>
      </c>
      <c r="S46" s="168" t="str">
        <f t="shared" ca="1" si="19"/>
        <v/>
      </c>
      <c r="T46" s="168" t="str">
        <f t="shared" ca="1" si="20"/>
        <v/>
      </c>
      <c r="U46" s="168" t="str">
        <f t="shared" ca="1" si="21"/>
        <v/>
      </c>
      <c r="V46" s="168" t="str">
        <f t="shared" ca="1" si="22"/>
        <v/>
      </c>
      <c r="W46" s="165" t="str">
        <f t="shared" ca="1" si="23"/>
        <v/>
      </c>
      <c r="X46" s="165">
        <f t="shared" ca="1" si="24"/>
        <v>0</v>
      </c>
      <c r="Y46" s="165">
        <f t="shared" ca="1" si="25"/>
        <v>0</v>
      </c>
      <c r="Z46" s="165">
        <f t="shared" ca="1" si="26"/>
        <v>0</v>
      </c>
      <c r="AA46" s="165">
        <f t="shared" ca="1" si="27"/>
        <v>0</v>
      </c>
      <c r="AB46" s="165">
        <f t="shared" ca="1" si="28"/>
        <v>0</v>
      </c>
      <c r="AC46" s="165">
        <f t="shared" ca="1" si="29"/>
        <v>0</v>
      </c>
      <c r="AD46" s="165">
        <f t="shared" ca="1" si="30"/>
        <v>0</v>
      </c>
      <c r="AE46" s="165">
        <f t="shared" ca="1" si="31"/>
        <v>0</v>
      </c>
      <c r="AF46" s="165">
        <f t="shared" ca="1" si="32"/>
        <v>0</v>
      </c>
      <c r="AG46" s="165">
        <f t="shared" ca="1" si="33"/>
        <v>0</v>
      </c>
      <c r="AH46" s="165">
        <f t="shared" ca="1" si="34"/>
        <v>0</v>
      </c>
      <c r="AI46" s="165">
        <f t="shared" ca="1" si="35"/>
        <v>0</v>
      </c>
      <c r="AJ46" s="165">
        <f t="shared" ca="1" si="36"/>
        <v>0</v>
      </c>
      <c r="AK46" s="165" t="str">
        <f t="shared" ca="1" si="37"/>
        <v/>
      </c>
      <c r="AL46" s="168" t="str">
        <f t="shared" ca="1" si="38"/>
        <v/>
      </c>
      <c r="AM46" s="168" t="str">
        <f t="shared" ca="1" si="39"/>
        <v/>
      </c>
      <c r="AN46" s="168" t="str">
        <f t="shared" ca="1" si="40"/>
        <v/>
      </c>
      <c r="AO46" s="168" t="str">
        <f t="shared" ca="1" si="41"/>
        <v/>
      </c>
      <c r="AP46" s="165" t="str">
        <f t="shared" ca="1" si="42"/>
        <v/>
      </c>
      <c r="AQ46" s="165" t="str">
        <f t="shared" ca="1" si="43"/>
        <v/>
      </c>
      <c r="AR46" s="165" t="str">
        <f t="shared" ca="1" si="44"/>
        <v/>
      </c>
      <c r="AS46" s="165" t="str">
        <f t="shared" ca="1" si="45"/>
        <v/>
      </c>
      <c r="AT46" s="165">
        <f t="shared" si="46"/>
        <v>40</v>
      </c>
      <c r="AU46" s="165" t="str">
        <f t="shared" ca="1" si="47"/>
        <v>Blank</v>
      </c>
      <c r="AV46" s="165" t="str">
        <f t="shared" ca="1" si="14"/>
        <v/>
      </c>
      <c r="AW46" s="225" t="str">
        <f t="shared" ca="1" si="48"/>
        <v/>
      </c>
      <c r="AX46" s="227" t="str">
        <f t="shared" ca="1" si="49"/>
        <v/>
      </c>
      <c r="AY46" s="225" t="str">
        <f ca="1">IF(AU46="Blank","",Season_Summary!$P$1)</f>
        <v/>
      </c>
    </row>
    <row r="47" spans="1:51" x14ac:dyDescent="0.2">
      <c r="C47" s="167"/>
      <c r="S47" s="168"/>
      <c r="T47" s="168"/>
      <c r="U47" s="168"/>
      <c r="V47" s="168"/>
    </row>
    <row r="48" spans="1:51" ht="9.9499999999999993" hidden="1" x14ac:dyDescent="0.2">
      <c r="C48" s="167"/>
      <c r="S48" s="168"/>
      <c r="T48" s="168"/>
      <c r="U48" s="168"/>
      <c r="V48" s="168"/>
    </row>
    <row r="49" spans="3:22" ht="9.9499999999999993" hidden="1" x14ac:dyDescent="0.2">
      <c r="C49" s="167"/>
      <c r="S49" s="168"/>
      <c r="T49" s="168"/>
      <c r="U49" s="168"/>
      <c r="V49" s="168"/>
    </row>
    <row r="50" spans="3:22" ht="9.9499999999999993" hidden="1" x14ac:dyDescent="0.2">
      <c r="C50" s="167"/>
      <c r="S50" s="168"/>
      <c r="T50" s="168"/>
      <c r="U50" s="168"/>
      <c r="V50" s="168"/>
    </row>
    <row r="51" spans="3:22" ht="9.9499999999999993" hidden="1" x14ac:dyDescent="0.2">
      <c r="C51" s="167"/>
      <c r="S51" s="168"/>
      <c r="T51" s="168"/>
      <c r="U51" s="168"/>
      <c r="V51" s="168"/>
    </row>
    <row r="52" spans="3:22" ht="9.9499999999999993" hidden="1" x14ac:dyDescent="0.2">
      <c r="C52" s="167"/>
      <c r="S52" s="168"/>
      <c r="T52" s="168"/>
      <c r="U52" s="168"/>
      <c r="V52" s="168"/>
    </row>
    <row r="53" spans="3:22" ht="9.9499999999999993" hidden="1" x14ac:dyDescent="0.2">
      <c r="C53" s="167"/>
      <c r="S53" s="168"/>
      <c r="T53" s="168"/>
      <c r="U53" s="168"/>
      <c r="V53" s="168"/>
    </row>
    <row r="54" spans="3:22" ht="9.9499999999999993" hidden="1" x14ac:dyDescent="0.2">
      <c r="C54" s="167"/>
      <c r="S54" s="168"/>
      <c r="T54" s="168"/>
      <c r="U54" s="168"/>
      <c r="V54" s="168"/>
    </row>
    <row r="55" spans="3:22" ht="9.9499999999999993" hidden="1" x14ac:dyDescent="0.2">
      <c r="C55" s="167"/>
      <c r="S55" s="168"/>
      <c r="T55" s="168"/>
      <c r="U55" s="168"/>
      <c r="V55" s="168"/>
    </row>
    <row r="56" spans="3:22" ht="9.9499999999999993" hidden="1" x14ac:dyDescent="0.2">
      <c r="C56" s="167"/>
      <c r="S56" s="168"/>
      <c r="T56" s="168"/>
      <c r="U56" s="168"/>
      <c r="V56" s="168"/>
    </row>
    <row r="57" spans="3:22" ht="9.9499999999999993" hidden="1" x14ac:dyDescent="0.2">
      <c r="C57" s="167"/>
      <c r="S57" s="168"/>
      <c r="T57" s="168"/>
      <c r="U57" s="168"/>
      <c r="V57" s="168"/>
    </row>
    <row r="58" spans="3:22" ht="9.9499999999999993" hidden="1" x14ac:dyDescent="0.2">
      <c r="C58" s="167"/>
      <c r="S58" s="168"/>
      <c r="T58" s="168"/>
      <c r="U58" s="168"/>
      <c r="V58" s="168"/>
    </row>
    <row r="59" spans="3:22" ht="9.9499999999999993" hidden="1" x14ac:dyDescent="0.2">
      <c r="C59" s="167"/>
      <c r="S59" s="168"/>
      <c r="T59" s="168"/>
      <c r="U59" s="168"/>
      <c r="V59" s="168"/>
    </row>
    <row r="60" spans="3:22" ht="9.9499999999999993" hidden="1" x14ac:dyDescent="0.2">
      <c r="C60" s="167"/>
      <c r="S60" s="168"/>
      <c r="T60" s="168"/>
      <c r="U60" s="168"/>
      <c r="V60" s="168"/>
    </row>
    <row r="61" spans="3:22" ht="9.9499999999999993" hidden="1" x14ac:dyDescent="0.2">
      <c r="C61" s="167"/>
      <c r="S61" s="168"/>
      <c r="T61" s="168"/>
      <c r="U61" s="168"/>
      <c r="V61" s="168"/>
    </row>
    <row r="62" spans="3:22" ht="9.9499999999999993" hidden="1" x14ac:dyDescent="0.2">
      <c r="C62" s="167"/>
      <c r="S62" s="168"/>
      <c r="T62" s="168"/>
      <c r="U62" s="168"/>
      <c r="V62" s="168"/>
    </row>
    <row r="63" spans="3:22" ht="9.9499999999999993" hidden="1" x14ac:dyDescent="0.2">
      <c r="C63" s="167"/>
      <c r="S63" s="168"/>
      <c r="T63" s="168"/>
      <c r="U63" s="168"/>
      <c r="V63" s="168"/>
    </row>
    <row r="64" spans="3:22" ht="9.9499999999999993" hidden="1" x14ac:dyDescent="0.2">
      <c r="C64" s="167"/>
      <c r="S64" s="168"/>
      <c r="T64" s="168"/>
      <c r="U64" s="168"/>
      <c r="V64" s="168"/>
    </row>
    <row r="65" spans="3:22" ht="9.9499999999999993" hidden="1" x14ac:dyDescent="0.2">
      <c r="C65" s="167"/>
      <c r="S65" s="168"/>
      <c r="T65" s="168"/>
      <c r="U65" s="168"/>
      <c r="V65" s="168"/>
    </row>
    <row r="66" spans="3:22" ht="9.9499999999999993" hidden="1" x14ac:dyDescent="0.2">
      <c r="C66" s="167"/>
      <c r="S66" s="168"/>
      <c r="T66" s="168"/>
      <c r="U66" s="168"/>
      <c r="V66" s="168"/>
    </row>
    <row r="67" spans="3:22" ht="9.9499999999999993" hidden="1" x14ac:dyDescent="0.2">
      <c r="C67" s="167"/>
      <c r="S67" s="168"/>
      <c r="T67" s="168"/>
      <c r="U67" s="168"/>
      <c r="V67" s="168"/>
    </row>
    <row r="68" spans="3:22" ht="9.9499999999999993" hidden="1" x14ac:dyDescent="0.2">
      <c r="C68" s="167"/>
      <c r="S68" s="168"/>
      <c r="T68" s="168"/>
      <c r="U68" s="168"/>
      <c r="V68" s="168"/>
    </row>
    <row r="69" spans="3:22" ht="9.9499999999999993" hidden="1" x14ac:dyDescent="0.2">
      <c r="C69" s="167"/>
      <c r="S69" s="168"/>
      <c r="T69" s="168"/>
      <c r="U69" s="168"/>
      <c r="V69" s="168"/>
    </row>
    <row r="70" spans="3:22" ht="9.9499999999999993" hidden="1" x14ac:dyDescent="0.2">
      <c r="C70" s="167"/>
      <c r="S70" s="168"/>
      <c r="T70" s="168"/>
      <c r="U70" s="168"/>
      <c r="V70" s="168"/>
    </row>
    <row r="71" spans="3:22" ht="9.9499999999999993" hidden="1" x14ac:dyDescent="0.2"/>
    <row r="72" spans="3:22" ht="9.9499999999999993" hidden="1" x14ac:dyDescent="0.2"/>
    <row r="73" spans="3:22" ht="9.9499999999999993" hidden="1" x14ac:dyDescent="0.2"/>
    <row r="74" spans="3:22" ht="9.9499999999999993" hidden="1" x14ac:dyDescent="0.2"/>
    <row r="75" spans="3:22" ht="9.9499999999999993" hidden="1" x14ac:dyDescent="0.2"/>
    <row r="76" spans="3:22" ht="9.9499999999999993" hidden="1" x14ac:dyDescent="0.2"/>
    <row r="77" spans="3:22" ht="9.9499999999999993" hidden="1" x14ac:dyDescent="0.2"/>
    <row r="78" spans="3:22" ht="9.9499999999999993" hidden="1" x14ac:dyDescent="0.2"/>
    <row r="79" spans="3:22" ht="9.9499999999999993" hidden="1" x14ac:dyDescent="0.2"/>
    <row r="80" spans="3:22" ht="9.9499999999999993" hidden="1" x14ac:dyDescent="0.2"/>
    <row r="81" ht="9.9499999999999993" hidden="1" x14ac:dyDescent="0.2"/>
    <row r="82" ht="9.9499999999999993" hidden="1" x14ac:dyDescent="0.2"/>
    <row r="83" ht="9.9499999999999993" hidden="1" x14ac:dyDescent="0.2"/>
    <row r="84" ht="9.9499999999999993" hidden="1" x14ac:dyDescent="0.2"/>
    <row r="85" ht="9.9499999999999993" hidden="1" x14ac:dyDescent="0.2"/>
    <row r="86" ht="9.9499999999999993" hidden="1" x14ac:dyDescent="0.2"/>
    <row r="87" ht="9.9499999999999993" hidden="1" x14ac:dyDescent="0.2"/>
    <row r="88" ht="9.9499999999999993" hidden="1" x14ac:dyDescent="0.2"/>
    <row r="89" ht="9.9499999999999993" hidden="1" x14ac:dyDescent="0.2"/>
    <row r="90" ht="9.9499999999999993" hidden="1" x14ac:dyDescent="0.2"/>
    <row r="91" ht="9.9499999999999993" hidden="1" x14ac:dyDescent="0.2"/>
    <row r="92" ht="9.9499999999999993" hidden="1" x14ac:dyDescent="0.2"/>
    <row r="93" ht="9.9499999999999993" hidden="1" x14ac:dyDescent="0.2"/>
    <row r="94" ht="9.9499999999999993" hidden="1" x14ac:dyDescent="0.2"/>
    <row r="95" ht="9.9499999999999993" hidden="1" x14ac:dyDescent="0.2"/>
    <row r="96" ht="9.9499999999999993" hidden="1" x14ac:dyDescent="0.2"/>
    <row r="98" spans="1:241" x14ac:dyDescent="0.2">
      <c r="GR98" s="236" t="s">
        <v>281</v>
      </c>
      <c r="GS98" s="240">
        <v>1</v>
      </c>
    </row>
    <row r="100" spans="1:241" ht="15" x14ac:dyDescent="0.25">
      <c r="A100" s="236" t="s">
        <v>280</v>
      </c>
      <c r="B100" s="236" t="s">
        <v>179</v>
      </c>
      <c r="C100" s="236" t="s">
        <v>112</v>
      </c>
      <c r="D100" s="236" t="s">
        <v>250</v>
      </c>
      <c r="E100" s="237" t="s">
        <v>257</v>
      </c>
      <c r="G100" s="236" t="s">
        <v>280</v>
      </c>
      <c r="H100" s="236" t="s">
        <v>179</v>
      </c>
      <c r="I100" s="236" t="s">
        <v>112</v>
      </c>
      <c r="J100" s="236" t="s">
        <v>250</v>
      </c>
      <c r="K100" s="237" t="s">
        <v>306</v>
      </c>
      <c r="M100" s="236" t="s">
        <v>280</v>
      </c>
      <c r="N100" s="236" t="s">
        <v>179</v>
      </c>
      <c r="O100" s="236" t="s">
        <v>112</v>
      </c>
      <c r="P100" s="236" t="s">
        <v>250</v>
      </c>
      <c r="Q100" s="237" t="s">
        <v>304</v>
      </c>
      <c r="R100"/>
      <c r="S100" s="236" t="s">
        <v>280</v>
      </c>
      <c r="T100" s="236" t="s">
        <v>179</v>
      </c>
      <c r="U100" s="236" t="s">
        <v>112</v>
      </c>
      <c r="V100" s="236" t="s">
        <v>250</v>
      </c>
      <c r="W100" s="237" t="s">
        <v>305</v>
      </c>
      <c r="Y100" s="236" t="s">
        <v>280</v>
      </c>
      <c r="Z100" s="236" t="s">
        <v>179</v>
      </c>
      <c r="AA100" s="236" t="s">
        <v>112</v>
      </c>
      <c r="AB100" s="236" t="s">
        <v>250</v>
      </c>
      <c r="AC100" s="237" t="s">
        <v>326</v>
      </c>
      <c r="AD100"/>
      <c r="AE100" s="236" t="s">
        <v>280</v>
      </c>
      <c r="AF100" s="236" t="s">
        <v>179</v>
      </c>
      <c r="AG100" s="236" t="s">
        <v>112</v>
      </c>
      <c r="AH100" s="236" t="s">
        <v>250</v>
      </c>
      <c r="AI100" s="237" t="s">
        <v>263</v>
      </c>
      <c r="AK100" s="236" t="s">
        <v>280</v>
      </c>
      <c r="AL100" s="236" t="s">
        <v>179</v>
      </c>
      <c r="AM100" s="236" t="s">
        <v>112</v>
      </c>
      <c r="AN100" s="236" t="s">
        <v>250</v>
      </c>
      <c r="AO100" s="237" t="s">
        <v>263</v>
      </c>
      <c r="AQ100" s="236" t="s">
        <v>280</v>
      </c>
      <c r="AR100" s="236" t="s">
        <v>179</v>
      </c>
      <c r="AS100" s="236" t="s">
        <v>112</v>
      </c>
      <c r="AT100" s="236" t="s">
        <v>250</v>
      </c>
      <c r="AU100" s="237" t="s">
        <v>307</v>
      </c>
      <c r="AW100" s="236" t="s">
        <v>280</v>
      </c>
      <c r="AX100" s="236" t="s">
        <v>179</v>
      </c>
      <c r="AY100" s="236" t="s">
        <v>112</v>
      </c>
      <c r="AZ100" s="236" t="s">
        <v>250</v>
      </c>
      <c r="BA100" s="237" t="s">
        <v>307</v>
      </c>
      <c r="BB100"/>
      <c r="BC100" s="236" t="s">
        <v>280</v>
      </c>
      <c r="BD100" s="236" t="s">
        <v>179</v>
      </c>
      <c r="BE100" s="236" t="s">
        <v>112</v>
      </c>
      <c r="BF100" s="236" t="s">
        <v>250</v>
      </c>
      <c r="BG100" s="237" t="s">
        <v>308</v>
      </c>
      <c r="BI100" s="236" t="s">
        <v>280</v>
      </c>
      <c r="BJ100" s="236" t="s">
        <v>179</v>
      </c>
      <c r="BK100" s="236" t="s">
        <v>112</v>
      </c>
      <c r="BL100" s="236" t="s">
        <v>250</v>
      </c>
      <c r="BM100" s="237" t="s">
        <v>309</v>
      </c>
      <c r="BO100" s="236" t="s">
        <v>280</v>
      </c>
      <c r="BP100" s="236" t="s">
        <v>179</v>
      </c>
      <c r="BQ100" s="236" t="s">
        <v>112</v>
      </c>
      <c r="BR100" s="236" t="s">
        <v>250</v>
      </c>
      <c r="BS100" s="237" t="s">
        <v>310</v>
      </c>
      <c r="BT100"/>
      <c r="BU100" s="236" t="s">
        <v>280</v>
      </c>
      <c r="BV100" s="236" t="s">
        <v>179</v>
      </c>
      <c r="BW100" s="236" t="s">
        <v>112</v>
      </c>
      <c r="BX100" s="236" t="s">
        <v>250</v>
      </c>
      <c r="BY100" s="237" t="s">
        <v>311</v>
      </c>
      <c r="BZ100"/>
      <c r="CA100" s="236" t="s">
        <v>280</v>
      </c>
      <c r="CB100" s="236" t="s">
        <v>179</v>
      </c>
      <c r="CC100" s="236" t="s">
        <v>112</v>
      </c>
      <c r="CD100" s="236" t="s">
        <v>250</v>
      </c>
      <c r="CE100" s="237" t="s">
        <v>312</v>
      </c>
      <c r="CF100"/>
      <c r="CG100" s="236" t="s">
        <v>280</v>
      </c>
      <c r="CH100" s="236" t="s">
        <v>179</v>
      </c>
      <c r="CI100" s="236" t="s">
        <v>112</v>
      </c>
      <c r="CJ100" s="236" t="s">
        <v>250</v>
      </c>
      <c r="CK100" s="237" t="s">
        <v>313</v>
      </c>
      <c r="CL100"/>
      <c r="CM100" s="236" t="s">
        <v>280</v>
      </c>
      <c r="CN100" s="236" t="s">
        <v>179</v>
      </c>
      <c r="CO100" s="236" t="s">
        <v>112</v>
      </c>
      <c r="CP100" s="236" t="s">
        <v>250</v>
      </c>
      <c r="CQ100" s="237" t="s">
        <v>314</v>
      </c>
      <c r="CR100"/>
      <c r="CS100" s="236" t="s">
        <v>280</v>
      </c>
      <c r="CT100" s="236" t="s">
        <v>179</v>
      </c>
      <c r="CU100" s="236" t="s">
        <v>112</v>
      </c>
      <c r="CV100" s="236" t="s">
        <v>250</v>
      </c>
      <c r="CW100" s="237" t="s">
        <v>315</v>
      </c>
      <c r="CX100"/>
      <c r="CY100" s="236" t="s">
        <v>280</v>
      </c>
      <c r="CZ100" s="236" t="s">
        <v>179</v>
      </c>
      <c r="DA100" s="236" t="s">
        <v>112</v>
      </c>
      <c r="DB100" s="236" t="s">
        <v>250</v>
      </c>
      <c r="DC100" s="237" t="s">
        <v>316</v>
      </c>
      <c r="DD100"/>
      <c r="DE100" s="236" t="s">
        <v>280</v>
      </c>
      <c r="DF100" s="236" t="s">
        <v>179</v>
      </c>
      <c r="DG100" s="236" t="s">
        <v>112</v>
      </c>
      <c r="DH100" s="236" t="s">
        <v>250</v>
      </c>
      <c r="DI100" s="237" t="s">
        <v>317</v>
      </c>
      <c r="DJ100"/>
      <c r="DK100" s="236" t="s">
        <v>280</v>
      </c>
      <c r="DL100" s="236" t="s">
        <v>179</v>
      </c>
      <c r="DM100" s="236" t="s">
        <v>112</v>
      </c>
      <c r="DN100" s="236" t="s">
        <v>250</v>
      </c>
      <c r="DO100" s="237" t="s">
        <v>318</v>
      </c>
      <c r="DP100"/>
      <c r="DQ100" s="236" t="s">
        <v>280</v>
      </c>
      <c r="DR100" s="236" t="s">
        <v>179</v>
      </c>
      <c r="DS100" s="236" t="s">
        <v>112</v>
      </c>
      <c r="DT100" s="236" t="s">
        <v>250</v>
      </c>
      <c r="DU100" s="237" t="s">
        <v>319</v>
      </c>
      <c r="DV100"/>
      <c r="DW100" s="236" t="s">
        <v>280</v>
      </c>
      <c r="DX100" s="236" t="s">
        <v>179</v>
      </c>
      <c r="DY100" s="236" t="s">
        <v>112</v>
      </c>
      <c r="DZ100" s="236" t="s">
        <v>250</v>
      </c>
      <c r="EA100" s="237" t="s">
        <v>320</v>
      </c>
      <c r="EB100"/>
      <c r="EC100" s="236" t="s">
        <v>280</v>
      </c>
      <c r="ED100" s="236" t="s">
        <v>179</v>
      </c>
      <c r="EE100" s="236" t="s">
        <v>112</v>
      </c>
      <c r="EF100" s="236" t="s">
        <v>250</v>
      </c>
      <c r="EG100" s="237" t="s">
        <v>321</v>
      </c>
      <c r="EH100"/>
      <c r="EI100" s="236" t="s">
        <v>280</v>
      </c>
      <c r="EJ100" s="236" t="s">
        <v>179</v>
      </c>
      <c r="EK100" s="236" t="s">
        <v>112</v>
      </c>
      <c r="EL100" s="236" t="s">
        <v>250</v>
      </c>
      <c r="EM100" s="237" t="s">
        <v>264</v>
      </c>
      <c r="EN100"/>
      <c r="EO100" s="236" t="s">
        <v>280</v>
      </c>
      <c r="EP100" s="236" t="s">
        <v>179</v>
      </c>
      <c r="EQ100" s="236" t="s">
        <v>112</v>
      </c>
      <c r="ER100" s="236" t="s">
        <v>250</v>
      </c>
      <c r="ES100" s="237" t="s">
        <v>265</v>
      </c>
      <c r="ET100"/>
      <c r="EU100" s="236" t="s">
        <v>280</v>
      </c>
      <c r="EV100" s="236" t="s">
        <v>179</v>
      </c>
      <c r="EW100" s="236" t="s">
        <v>112</v>
      </c>
      <c r="EX100" s="236" t="s">
        <v>250</v>
      </c>
      <c r="EY100" s="237" t="s">
        <v>266</v>
      </c>
      <c r="EZ100"/>
      <c r="FA100" s="236" t="s">
        <v>280</v>
      </c>
      <c r="FB100" s="236" t="s">
        <v>179</v>
      </c>
      <c r="FC100" s="236" t="s">
        <v>112</v>
      </c>
      <c r="FD100" s="236" t="s">
        <v>250</v>
      </c>
      <c r="FE100" s="237" t="s">
        <v>278</v>
      </c>
      <c r="FF100" s="237" t="s">
        <v>279</v>
      </c>
      <c r="FG100"/>
      <c r="FH100" s="236" t="s">
        <v>280</v>
      </c>
      <c r="FI100" s="236" t="s">
        <v>179</v>
      </c>
      <c r="FJ100" s="236" t="s">
        <v>112</v>
      </c>
      <c r="FK100" s="236" t="s">
        <v>250</v>
      </c>
      <c r="FL100" s="237" t="s">
        <v>278</v>
      </c>
      <c r="FM100"/>
      <c r="FN100" s="236" t="s">
        <v>280</v>
      </c>
      <c r="FO100" s="236" t="s">
        <v>179</v>
      </c>
      <c r="FP100" s="236" t="s">
        <v>112</v>
      </c>
      <c r="FQ100" s="236" t="s">
        <v>250</v>
      </c>
      <c r="FR100" s="237" t="s">
        <v>279</v>
      </c>
      <c r="FS100"/>
      <c r="FT100" s="236" t="s">
        <v>280</v>
      </c>
      <c r="FU100" s="236" t="s">
        <v>179</v>
      </c>
      <c r="FV100" s="236" t="s">
        <v>112</v>
      </c>
      <c r="FW100" s="236" t="s">
        <v>250</v>
      </c>
      <c r="FX100" s="237" t="s">
        <v>279</v>
      </c>
      <c r="FZ100" s="236" t="s">
        <v>280</v>
      </c>
      <c r="GA100" s="236" t="s">
        <v>179</v>
      </c>
      <c r="GB100" s="236" t="s">
        <v>112</v>
      </c>
      <c r="GC100" s="236" t="s">
        <v>250</v>
      </c>
      <c r="GD100" s="237" t="s">
        <v>268</v>
      </c>
      <c r="GE100"/>
      <c r="GF100" s="236" t="s">
        <v>280</v>
      </c>
      <c r="GG100" s="236" t="s">
        <v>179</v>
      </c>
      <c r="GH100" s="236" t="s">
        <v>112</v>
      </c>
      <c r="GI100" s="236" t="s">
        <v>250</v>
      </c>
      <c r="GJ100" s="237" t="s">
        <v>259</v>
      </c>
      <c r="GK100"/>
      <c r="GL100" s="236" t="s">
        <v>280</v>
      </c>
      <c r="GM100" s="236" t="s">
        <v>179</v>
      </c>
      <c r="GN100" s="236" t="s">
        <v>112</v>
      </c>
      <c r="GO100" s="236" t="s">
        <v>250</v>
      </c>
      <c r="GP100" s="237" t="s">
        <v>258</v>
      </c>
      <c r="GQ100" s="179"/>
      <c r="GR100" s="236" t="s">
        <v>280</v>
      </c>
      <c r="GS100" s="236" t="s">
        <v>179</v>
      </c>
      <c r="GT100" s="236" t="s">
        <v>112</v>
      </c>
      <c r="GU100" s="236" t="s">
        <v>250</v>
      </c>
      <c r="GV100" s="237" t="s">
        <v>331</v>
      </c>
      <c r="GX100" s="236" t="s">
        <v>280</v>
      </c>
      <c r="GY100" s="236" t="s">
        <v>179</v>
      </c>
      <c r="GZ100" s="236" t="s">
        <v>112</v>
      </c>
      <c r="HA100" s="236" t="s">
        <v>250</v>
      </c>
      <c r="HB100" s="237" t="s">
        <v>269</v>
      </c>
      <c r="HC100"/>
      <c r="HD100" s="236" t="s">
        <v>280</v>
      </c>
      <c r="HE100" s="236" t="s">
        <v>179</v>
      </c>
      <c r="HF100" s="236" t="s">
        <v>112</v>
      </c>
      <c r="HG100" s="236" t="s">
        <v>250</v>
      </c>
      <c r="HH100" s="237" t="s">
        <v>261</v>
      </c>
      <c r="HI100"/>
      <c r="HJ100" s="236" t="s">
        <v>280</v>
      </c>
      <c r="HK100" s="236" t="s">
        <v>179</v>
      </c>
      <c r="HL100" s="236" t="s">
        <v>112</v>
      </c>
      <c r="HM100" s="236" t="s">
        <v>250</v>
      </c>
      <c r="HN100" s="237" t="s">
        <v>262</v>
      </c>
      <c r="HP100" s="236" t="s">
        <v>280</v>
      </c>
      <c r="HQ100" s="236" t="s">
        <v>179</v>
      </c>
      <c r="HR100" s="236" t="s">
        <v>112</v>
      </c>
      <c r="HS100" s="236" t="s">
        <v>250</v>
      </c>
      <c r="HT100" s="237" t="s">
        <v>267</v>
      </c>
      <c r="HU100"/>
      <c r="HV100" s="236" t="s">
        <v>280</v>
      </c>
      <c r="HW100" s="236" t="s">
        <v>179</v>
      </c>
      <c r="HX100" s="236" t="s">
        <v>112</v>
      </c>
      <c r="HY100" s="236" t="s">
        <v>250</v>
      </c>
      <c r="HZ100" s="237" t="s">
        <v>274</v>
      </c>
      <c r="IA100"/>
      <c r="IB100" s="236" t="s">
        <v>280</v>
      </c>
      <c r="IC100" s="236" t="s">
        <v>179</v>
      </c>
      <c r="ID100" s="236" t="s">
        <v>112</v>
      </c>
      <c r="IE100" s="236" t="s">
        <v>250</v>
      </c>
      <c r="IF100" s="237" t="s">
        <v>330</v>
      </c>
      <c r="IG100"/>
    </row>
    <row r="101" spans="1:241" ht="15" x14ac:dyDescent="0.25">
      <c r="A101" s="237" t="s">
        <v>396</v>
      </c>
      <c r="B101" s="237" t="s">
        <v>104</v>
      </c>
      <c r="C101" s="237" t="s">
        <v>52</v>
      </c>
      <c r="D101" s="238">
        <v>43077</v>
      </c>
      <c r="E101" s="239">
        <v>94</v>
      </c>
      <c r="F101" s="169"/>
      <c r="G101" s="237" t="s">
        <v>573</v>
      </c>
      <c r="H101" s="237" t="s">
        <v>104</v>
      </c>
      <c r="I101" s="237" t="s">
        <v>570</v>
      </c>
      <c r="J101" s="238">
        <v>43161</v>
      </c>
      <c r="K101" s="239">
        <v>49</v>
      </c>
      <c r="L101" s="169"/>
      <c r="M101" s="237" t="s">
        <v>529</v>
      </c>
      <c r="N101" s="237" t="s">
        <v>104</v>
      </c>
      <c r="O101" s="237" t="s">
        <v>199</v>
      </c>
      <c r="P101" s="238">
        <v>43139</v>
      </c>
      <c r="Q101" s="239">
        <v>67</v>
      </c>
      <c r="R101"/>
      <c r="S101" s="237" t="s">
        <v>444</v>
      </c>
      <c r="T101" s="237" t="s">
        <v>104</v>
      </c>
      <c r="U101" s="237" t="s">
        <v>82</v>
      </c>
      <c r="V101" s="238">
        <v>43083</v>
      </c>
      <c r="W101" s="239">
        <v>24</v>
      </c>
      <c r="X101" s="169"/>
      <c r="Y101" s="237" t="s">
        <v>444</v>
      </c>
      <c r="Z101" s="237" t="s">
        <v>104</v>
      </c>
      <c r="AA101" s="237" t="s">
        <v>82</v>
      </c>
      <c r="AB101" s="238">
        <v>43083</v>
      </c>
      <c r="AC101" s="239">
        <v>54</v>
      </c>
      <c r="AD101"/>
      <c r="AE101" s="237" t="s">
        <v>444</v>
      </c>
      <c r="AF101" s="237" t="s">
        <v>104</v>
      </c>
      <c r="AG101" s="237" t="s">
        <v>82</v>
      </c>
      <c r="AH101" s="238">
        <v>43083</v>
      </c>
      <c r="AI101" s="239">
        <v>45</v>
      </c>
      <c r="AJ101" s="169"/>
      <c r="AK101" s="237" t="s">
        <v>568</v>
      </c>
      <c r="AL101" s="237" t="s">
        <v>104</v>
      </c>
      <c r="AM101" s="237" t="s">
        <v>554</v>
      </c>
      <c r="AN101" s="238">
        <v>43153</v>
      </c>
      <c r="AO101" s="239">
        <v>27</v>
      </c>
      <c r="AP101" s="169"/>
      <c r="AQ101" s="237" t="s">
        <v>507</v>
      </c>
      <c r="AR101" s="237" t="s">
        <v>104</v>
      </c>
      <c r="AS101" s="237" t="s">
        <v>186</v>
      </c>
      <c r="AT101" s="238">
        <v>43127</v>
      </c>
      <c r="AU101" s="239">
        <v>43</v>
      </c>
      <c r="AV101" s="169"/>
      <c r="AW101" s="237" t="s">
        <v>445</v>
      </c>
      <c r="AX101" s="237" t="s">
        <v>104</v>
      </c>
      <c r="AY101" s="237" t="s">
        <v>92</v>
      </c>
      <c r="AZ101" s="238">
        <v>43085</v>
      </c>
      <c r="BA101" s="239">
        <v>19</v>
      </c>
      <c r="BB101"/>
      <c r="BC101" s="237" t="s">
        <v>444</v>
      </c>
      <c r="BD101" s="237" t="s">
        <v>104</v>
      </c>
      <c r="BE101" s="237" t="s">
        <v>82</v>
      </c>
      <c r="BF101" s="238">
        <v>43083</v>
      </c>
      <c r="BG101" s="239">
        <v>22</v>
      </c>
      <c r="BH101" s="169"/>
      <c r="BI101" s="237" t="s">
        <v>500</v>
      </c>
      <c r="BJ101" s="237" t="s">
        <v>104</v>
      </c>
      <c r="BK101" s="237" t="s">
        <v>197</v>
      </c>
      <c r="BL101" s="238">
        <v>43125</v>
      </c>
      <c r="BM101" s="239">
        <v>8</v>
      </c>
      <c r="BN101" s="169"/>
      <c r="BO101" s="237" t="s">
        <v>507</v>
      </c>
      <c r="BP101" s="237" t="s">
        <v>104</v>
      </c>
      <c r="BQ101" s="237" t="s">
        <v>186</v>
      </c>
      <c r="BR101" s="238">
        <v>43127</v>
      </c>
      <c r="BS101" s="239">
        <v>20</v>
      </c>
      <c r="BT101"/>
      <c r="BU101" s="237" t="s">
        <v>456</v>
      </c>
      <c r="BV101" s="237" t="s">
        <v>104</v>
      </c>
      <c r="BW101" s="237" t="s">
        <v>455</v>
      </c>
      <c r="BX101" s="238">
        <v>43111</v>
      </c>
      <c r="BY101" s="239">
        <v>4</v>
      </c>
      <c r="BZ101"/>
      <c r="CA101" s="237" t="s">
        <v>571</v>
      </c>
      <c r="CB101" s="237" t="s">
        <v>104</v>
      </c>
      <c r="CC101" s="237" t="s">
        <v>110</v>
      </c>
      <c r="CD101" s="238">
        <v>43160</v>
      </c>
      <c r="CE101" s="239">
        <v>31</v>
      </c>
      <c r="CF101"/>
      <c r="CG101" s="237" t="s">
        <v>572</v>
      </c>
      <c r="CH101" s="237" t="s">
        <v>104</v>
      </c>
      <c r="CI101" s="237" t="s">
        <v>88</v>
      </c>
      <c r="CJ101" s="238">
        <v>43162</v>
      </c>
      <c r="CK101" s="239">
        <v>14</v>
      </c>
      <c r="CL101"/>
      <c r="CM101" s="237" t="s">
        <v>572</v>
      </c>
      <c r="CN101" s="237" t="s">
        <v>104</v>
      </c>
      <c r="CO101" s="237" t="s">
        <v>88</v>
      </c>
      <c r="CP101" s="238">
        <v>43162</v>
      </c>
      <c r="CQ101" s="239">
        <v>28</v>
      </c>
      <c r="CR101"/>
      <c r="CS101" s="237" t="s">
        <v>445</v>
      </c>
      <c r="CT101" s="237" t="s">
        <v>104</v>
      </c>
      <c r="CU101" s="237" t="s">
        <v>92</v>
      </c>
      <c r="CV101" s="238">
        <v>43085</v>
      </c>
      <c r="CW101" s="239">
        <v>14</v>
      </c>
      <c r="CX101"/>
      <c r="CY101" s="237" t="s">
        <v>522</v>
      </c>
      <c r="CZ101" s="237" t="s">
        <v>104</v>
      </c>
      <c r="DA101" s="237" t="s">
        <v>197</v>
      </c>
      <c r="DB101" s="238">
        <v>43137</v>
      </c>
      <c r="DC101" s="239">
        <v>19</v>
      </c>
      <c r="DD101"/>
      <c r="DE101" s="237" t="s">
        <v>572</v>
      </c>
      <c r="DF101" s="237" t="s">
        <v>104</v>
      </c>
      <c r="DG101" s="237" t="s">
        <v>88</v>
      </c>
      <c r="DH101" s="238">
        <v>43162</v>
      </c>
      <c r="DI101" s="239">
        <v>-6</v>
      </c>
      <c r="DJ101"/>
      <c r="DK101" s="237" t="s">
        <v>522</v>
      </c>
      <c r="DL101" s="237" t="s">
        <v>104</v>
      </c>
      <c r="DM101" s="237" t="s">
        <v>197</v>
      </c>
      <c r="DN101" s="238">
        <v>43137</v>
      </c>
      <c r="DO101" s="239">
        <v>14</v>
      </c>
      <c r="DP101"/>
      <c r="DQ101" s="237" t="s">
        <v>507</v>
      </c>
      <c r="DR101" s="237" t="s">
        <v>104</v>
      </c>
      <c r="DS101" s="237" t="s">
        <v>186</v>
      </c>
      <c r="DT101" s="238">
        <v>43127</v>
      </c>
      <c r="DU101" s="239">
        <v>-5</v>
      </c>
      <c r="DV101"/>
      <c r="DW101" s="237" t="s">
        <v>571</v>
      </c>
      <c r="DX101" s="237" t="s">
        <v>104</v>
      </c>
      <c r="DY101" s="237" t="s">
        <v>110</v>
      </c>
      <c r="DZ101" s="238">
        <v>43160</v>
      </c>
      <c r="EA101" s="239">
        <v>12</v>
      </c>
      <c r="EB101"/>
      <c r="EC101" s="237" t="s">
        <v>602</v>
      </c>
      <c r="ED101" s="237" t="s">
        <v>104</v>
      </c>
      <c r="EE101" s="237" t="s">
        <v>587</v>
      </c>
      <c r="EF101" s="238">
        <v>43155</v>
      </c>
      <c r="EG101" s="239">
        <v>-1</v>
      </c>
      <c r="EH101"/>
      <c r="EI101" s="237" t="s">
        <v>444</v>
      </c>
      <c r="EJ101" s="237" t="s">
        <v>104</v>
      </c>
      <c r="EK101" s="237" t="s">
        <v>82</v>
      </c>
      <c r="EL101" s="238">
        <v>43083</v>
      </c>
      <c r="EM101" s="239">
        <v>30</v>
      </c>
      <c r="EN101"/>
      <c r="EO101" s="237" t="s">
        <v>396</v>
      </c>
      <c r="EP101" s="237" t="s">
        <v>104</v>
      </c>
      <c r="EQ101" s="237" t="s">
        <v>52</v>
      </c>
      <c r="ER101" s="238">
        <v>43077</v>
      </c>
      <c r="ES101" s="239">
        <v>20</v>
      </c>
      <c r="ET101"/>
      <c r="EU101" s="237" t="s">
        <v>508</v>
      </c>
      <c r="EV101" s="237" t="s">
        <v>104</v>
      </c>
      <c r="EW101" s="237" t="s">
        <v>192</v>
      </c>
      <c r="EX101" s="238">
        <v>43132</v>
      </c>
      <c r="EY101" s="239">
        <v>5</v>
      </c>
      <c r="EZ101"/>
      <c r="FA101" s="237" t="s">
        <v>481</v>
      </c>
      <c r="FB101" s="237" t="s">
        <v>104</v>
      </c>
      <c r="FC101" s="237" t="s">
        <v>199</v>
      </c>
      <c r="FD101" s="238">
        <v>43120</v>
      </c>
      <c r="FE101" s="239">
        <v>21</v>
      </c>
      <c r="FF101" s="239">
        <v>20</v>
      </c>
      <c r="FG101"/>
      <c r="FH101" s="237" t="s">
        <v>522</v>
      </c>
      <c r="FI101" s="237" t="s">
        <v>104</v>
      </c>
      <c r="FJ101" s="237" t="s">
        <v>197</v>
      </c>
      <c r="FK101" s="238">
        <v>43137</v>
      </c>
      <c r="FL101" s="239">
        <v>4</v>
      </c>
      <c r="FM101"/>
      <c r="FN101" s="237" t="s">
        <v>396</v>
      </c>
      <c r="FO101" s="237" t="s">
        <v>104</v>
      </c>
      <c r="FP101" s="237" t="s">
        <v>52</v>
      </c>
      <c r="FQ101" s="238">
        <v>43077</v>
      </c>
      <c r="FR101" s="239">
        <v>26</v>
      </c>
      <c r="FS101"/>
      <c r="FT101" s="237" t="s">
        <v>444</v>
      </c>
      <c r="FU101" s="237" t="s">
        <v>104</v>
      </c>
      <c r="FV101" s="237" t="s">
        <v>82</v>
      </c>
      <c r="FW101" s="238">
        <v>43083</v>
      </c>
      <c r="FX101" s="239">
        <v>3</v>
      </c>
      <c r="FY101" s="169"/>
      <c r="FZ101" s="237" t="s">
        <v>396</v>
      </c>
      <c r="GA101" s="237" t="s">
        <v>104</v>
      </c>
      <c r="GB101" s="237" t="s">
        <v>52</v>
      </c>
      <c r="GC101" s="238">
        <v>43077</v>
      </c>
      <c r="GD101" s="239">
        <v>38</v>
      </c>
      <c r="GE101"/>
      <c r="GF101" s="237" t="s">
        <v>396</v>
      </c>
      <c r="GG101" s="237" t="s">
        <v>104</v>
      </c>
      <c r="GH101" s="237" t="s">
        <v>52</v>
      </c>
      <c r="GI101" s="238">
        <v>43077</v>
      </c>
      <c r="GJ101" s="239">
        <v>72</v>
      </c>
      <c r="GK101"/>
      <c r="GL101" s="237" t="s">
        <v>521</v>
      </c>
      <c r="GM101" s="237" t="s">
        <v>104</v>
      </c>
      <c r="GN101" s="237" t="s">
        <v>198</v>
      </c>
      <c r="GO101" s="238">
        <v>43133</v>
      </c>
      <c r="GP101" s="239">
        <v>0.56451612903225812</v>
      </c>
      <c r="GQ101" s="180"/>
      <c r="GR101" s="237" t="s">
        <v>444</v>
      </c>
      <c r="GS101" s="237" t="s">
        <v>104</v>
      </c>
      <c r="GT101" s="237" t="s">
        <v>82</v>
      </c>
      <c r="GU101" s="238">
        <v>43083</v>
      </c>
      <c r="GV101" s="239">
        <v>0.22727272727272727</v>
      </c>
      <c r="GW101" s="169"/>
      <c r="GX101" s="237" t="s">
        <v>569</v>
      </c>
      <c r="GY101" s="237" t="s">
        <v>104</v>
      </c>
      <c r="GZ101" s="237" t="s">
        <v>186</v>
      </c>
      <c r="HA101" s="238">
        <v>43155</v>
      </c>
      <c r="HB101" s="239">
        <v>22</v>
      </c>
      <c r="HC101"/>
      <c r="HD101" s="237" t="s">
        <v>569</v>
      </c>
      <c r="HE101" s="237" t="s">
        <v>104</v>
      </c>
      <c r="HF101" s="237" t="s">
        <v>186</v>
      </c>
      <c r="HG101" s="238">
        <v>43155</v>
      </c>
      <c r="HH101" s="239">
        <v>34</v>
      </c>
      <c r="HI101"/>
      <c r="HJ101" s="237" t="s">
        <v>445</v>
      </c>
      <c r="HK101" s="237" t="s">
        <v>104</v>
      </c>
      <c r="HL101" s="237" t="s">
        <v>92</v>
      </c>
      <c r="HM101" s="238">
        <v>43085</v>
      </c>
      <c r="HN101" s="239">
        <v>0.90909090909090906</v>
      </c>
      <c r="HO101" s="169"/>
      <c r="HP101" s="237" t="s">
        <v>507</v>
      </c>
      <c r="HQ101" s="237" t="s">
        <v>104</v>
      </c>
      <c r="HR101" s="237" t="s">
        <v>186</v>
      </c>
      <c r="HS101" s="238">
        <v>43127</v>
      </c>
      <c r="HT101" s="239">
        <v>11</v>
      </c>
      <c r="HU101"/>
      <c r="HV101" s="237" t="s">
        <v>572</v>
      </c>
      <c r="HW101" s="237" t="s">
        <v>104</v>
      </c>
      <c r="HX101" s="237" t="s">
        <v>88</v>
      </c>
      <c r="HY101" s="238">
        <v>43162</v>
      </c>
      <c r="HZ101" s="239">
        <v>29</v>
      </c>
      <c r="IA101"/>
      <c r="IB101" s="237" t="s">
        <v>507</v>
      </c>
      <c r="IC101" s="237" t="s">
        <v>104</v>
      </c>
      <c r="ID101" s="237" t="s">
        <v>186</v>
      </c>
      <c r="IE101" s="238">
        <v>43127</v>
      </c>
      <c r="IF101" s="239">
        <v>0.45833333333333331</v>
      </c>
      <c r="IG101"/>
    </row>
    <row r="102" spans="1:241" ht="15" x14ac:dyDescent="0.25">
      <c r="A102" s="237" t="s">
        <v>521</v>
      </c>
      <c r="B102" s="237" t="s">
        <v>104</v>
      </c>
      <c r="C102" s="237" t="s">
        <v>198</v>
      </c>
      <c r="D102" s="238">
        <v>43133</v>
      </c>
      <c r="E102" s="239">
        <v>83</v>
      </c>
      <c r="F102" s="169"/>
      <c r="G102" s="237" t="s">
        <v>481</v>
      </c>
      <c r="H102" s="237" t="s">
        <v>104</v>
      </c>
      <c r="I102" s="237" t="s">
        <v>199</v>
      </c>
      <c r="J102" s="238">
        <v>43120</v>
      </c>
      <c r="K102" s="239">
        <v>51</v>
      </c>
      <c r="L102" s="169"/>
      <c r="M102" s="237" t="s">
        <v>481</v>
      </c>
      <c r="N102" s="237" t="s">
        <v>104</v>
      </c>
      <c r="O102" s="237" t="s">
        <v>199</v>
      </c>
      <c r="P102" s="238">
        <v>43120</v>
      </c>
      <c r="Q102" s="239">
        <v>66</v>
      </c>
      <c r="R102"/>
      <c r="S102" s="237" t="s">
        <v>454</v>
      </c>
      <c r="T102" s="237" t="s">
        <v>104</v>
      </c>
      <c r="U102" s="237" t="s">
        <v>448</v>
      </c>
      <c r="V102" s="238">
        <v>43104</v>
      </c>
      <c r="W102" s="239">
        <v>29</v>
      </c>
      <c r="X102" s="169"/>
      <c r="Y102" s="237" t="s">
        <v>445</v>
      </c>
      <c r="Z102" s="237" t="s">
        <v>104</v>
      </c>
      <c r="AA102" s="237" t="s">
        <v>92</v>
      </c>
      <c r="AB102" s="238">
        <v>43085</v>
      </c>
      <c r="AC102" s="239">
        <v>42</v>
      </c>
      <c r="AD102"/>
      <c r="AE102" s="237" t="s">
        <v>542</v>
      </c>
      <c r="AF102" s="237" t="s">
        <v>104</v>
      </c>
      <c r="AG102" s="237" t="s">
        <v>198</v>
      </c>
      <c r="AH102" s="238">
        <v>43148</v>
      </c>
      <c r="AI102" s="239">
        <v>45</v>
      </c>
      <c r="AJ102" s="169"/>
      <c r="AK102" s="237" t="s">
        <v>573</v>
      </c>
      <c r="AL102" s="237" t="s">
        <v>104</v>
      </c>
      <c r="AM102" s="237" t="s">
        <v>570</v>
      </c>
      <c r="AN102" s="238">
        <v>43161</v>
      </c>
      <c r="AO102" s="239">
        <v>29</v>
      </c>
      <c r="AP102" s="169"/>
      <c r="AQ102" s="237" t="s">
        <v>572</v>
      </c>
      <c r="AR102" s="237" t="s">
        <v>104</v>
      </c>
      <c r="AS102" s="237" t="s">
        <v>88</v>
      </c>
      <c r="AT102" s="238">
        <v>43162</v>
      </c>
      <c r="AU102" s="239">
        <v>36</v>
      </c>
      <c r="AV102" s="169"/>
      <c r="AW102" s="237" t="s">
        <v>456</v>
      </c>
      <c r="AX102" s="237" t="s">
        <v>104</v>
      </c>
      <c r="AY102" s="237" t="s">
        <v>455</v>
      </c>
      <c r="AZ102" s="238">
        <v>43111</v>
      </c>
      <c r="BA102" s="239">
        <v>21</v>
      </c>
      <c r="BB102"/>
      <c r="BC102" s="237" t="s">
        <v>529</v>
      </c>
      <c r="BD102" s="237" t="s">
        <v>104</v>
      </c>
      <c r="BE102" s="237" t="s">
        <v>199</v>
      </c>
      <c r="BF102" s="238">
        <v>43139</v>
      </c>
      <c r="BG102" s="239">
        <v>20</v>
      </c>
      <c r="BH102" s="169"/>
      <c r="BI102" s="237" t="s">
        <v>446</v>
      </c>
      <c r="BJ102" s="237" t="s">
        <v>104</v>
      </c>
      <c r="BK102" s="237" t="s">
        <v>29</v>
      </c>
      <c r="BL102" s="238">
        <v>43084</v>
      </c>
      <c r="BM102" s="239">
        <v>8</v>
      </c>
      <c r="BN102" s="169"/>
      <c r="BO102" s="237" t="s">
        <v>528</v>
      </c>
      <c r="BP102" s="237" t="s">
        <v>104</v>
      </c>
      <c r="BQ102" s="237" t="s">
        <v>527</v>
      </c>
      <c r="BR102" s="238">
        <v>43141</v>
      </c>
      <c r="BS102" s="239">
        <v>15</v>
      </c>
      <c r="BT102"/>
      <c r="BU102" s="237" t="s">
        <v>500</v>
      </c>
      <c r="BV102" s="237" t="s">
        <v>104</v>
      </c>
      <c r="BW102" s="237" t="s">
        <v>197</v>
      </c>
      <c r="BX102" s="238">
        <v>43125</v>
      </c>
      <c r="BY102" s="239">
        <v>5</v>
      </c>
      <c r="BZ102"/>
      <c r="CA102" s="237" t="s">
        <v>542</v>
      </c>
      <c r="CB102" s="237" t="s">
        <v>104</v>
      </c>
      <c r="CC102" s="237" t="s">
        <v>198</v>
      </c>
      <c r="CD102" s="238">
        <v>43148</v>
      </c>
      <c r="CE102" s="239">
        <v>30</v>
      </c>
      <c r="CF102"/>
      <c r="CG102" s="237" t="s">
        <v>529</v>
      </c>
      <c r="CH102" s="237" t="s">
        <v>104</v>
      </c>
      <c r="CI102" s="237" t="s">
        <v>199</v>
      </c>
      <c r="CJ102" s="238">
        <v>43139</v>
      </c>
      <c r="CK102" s="239">
        <v>16</v>
      </c>
      <c r="CL102"/>
      <c r="CM102" s="237" t="s">
        <v>477</v>
      </c>
      <c r="CN102" s="237" t="s">
        <v>104</v>
      </c>
      <c r="CO102" s="237" t="s">
        <v>465</v>
      </c>
      <c r="CP102" s="238">
        <v>43113</v>
      </c>
      <c r="CQ102" s="239">
        <v>27</v>
      </c>
      <c r="CR102"/>
      <c r="CS102" s="237" t="s">
        <v>454</v>
      </c>
      <c r="CT102" s="237" t="s">
        <v>104</v>
      </c>
      <c r="CU102" s="237" t="s">
        <v>448</v>
      </c>
      <c r="CV102" s="238">
        <v>43104</v>
      </c>
      <c r="CW102" s="239">
        <v>14</v>
      </c>
      <c r="CX102"/>
      <c r="CY102" s="237" t="s">
        <v>444</v>
      </c>
      <c r="CZ102" s="237" t="s">
        <v>104</v>
      </c>
      <c r="DA102" s="237" t="s">
        <v>82</v>
      </c>
      <c r="DB102" s="238">
        <v>43083</v>
      </c>
      <c r="DC102" s="239">
        <v>19</v>
      </c>
      <c r="DD102"/>
      <c r="DE102" s="237" t="s">
        <v>568</v>
      </c>
      <c r="DF102" s="237" t="s">
        <v>104</v>
      </c>
      <c r="DG102" s="237" t="s">
        <v>554</v>
      </c>
      <c r="DH102" s="238">
        <v>43153</v>
      </c>
      <c r="DI102" s="239">
        <v>-6</v>
      </c>
      <c r="DJ102"/>
      <c r="DK102" s="237" t="s">
        <v>529</v>
      </c>
      <c r="DL102" s="237" t="s">
        <v>104</v>
      </c>
      <c r="DM102" s="237" t="s">
        <v>199</v>
      </c>
      <c r="DN102" s="238">
        <v>43139</v>
      </c>
      <c r="DO102" s="239">
        <v>11</v>
      </c>
      <c r="DP102"/>
      <c r="DQ102" s="237" t="s">
        <v>528</v>
      </c>
      <c r="DR102" s="237" t="s">
        <v>104</v>
      </c>
      <c r="DS102" s="237" t="s">
        <v>527</v>
      </c>
      <c r="DT102" s="238">
        <v>43141</v>
      </c>
      <c r="DU102" s="239">
        <v>-5</v>
      </c>
      <c r="DV102"/>
      <c r="DW102" s="237" t="s">
        <v>601</v>
      </c>
      <c r="DX102" s="237" t="s">
        <v>104</v>
      </c>
      <c r="DY102" s="237" t="s">
        <v>588</v>
      </c>
      <c r="DZ102" s="238">
        <v>43154</v>
      </c>
      <c r="EA102" s="239">
        <v>11</v>
      </c>
      <c r="EB102"/>
      <c r="EC102" s="237" t="s">
        <v>397</v>
      </c>
      <c r="ED102" s="237" t="s">
        <v>104</v>
      </c>
      <c r="EE102" s="237" t="s">
        <v>54</v>
      </c>
      <c r="EF102" s="238">
        <v>43078</v>
      </c>
      <c r="EG102" s="239">
        <v>-1</v>
      </c>
      <c r="EH102"/>
      <c r="EI102" s="237" t="s">
        <v>521</v>
      </c>
      <c r="EJ102" s="237" t="s">
        <v>104</v>
      </c>
      <c r="EK102" s="237" t="s">
        <v>198</v>
      </c>
      <c r="EL102" s="238">
        <v>43133</v>
      </c>
      <c r="EM102" s="239">
        <v>28</v>
      </c>
      <c r="EN102"/>
      <c r="EO102" s="237" t="s">
        <v>445</v>
      </c>
      <c r="EP102" s="237" t="s">
        <v>104</v>
      </c>
      <c r="EQ102" s="237" t="s">
        <v>92</v>
      </c>
      <c r="ER102" s="238">
        <v>43085</v>
      </c>
      <c r="ES102" s="239">
        <v>19</v>
      </c>
      <c r="ET102"/>
      <c r="EU102" s="237" t="s">
        <v>529</v>
      </c>
      <c r="EV102" s="237" t="s">
        <v>104</v>
      </c>
      <c r="EW102" s="237" t="s">
        <v>199</v>
      </c>
      <c r="EX102" s="238">
        <v>43139</v>
      </c>
      <c r="EY102" s="239">
        <v>3</v>
      </c>
      <c r="EZ102"/>
      <c r="FA102" s="237" t="s">
        <v>454</v>
      </c>
      <c r="FB102" s="237" t="s">
        <v>104</v>
      </c>
      <c r="FC102" s="237" t="s">
        <v>448</v>
      </c>
      <c r="FD102" s="238">
        <v>43104</v>
      </c>
      <c r="FE102" s="239">
        <v>21</v>
      </c>
      <c r="FF102" s="239">
        <v>19</v>
      </c>
      <c r="FG102"/>
      <c r="FH102" s="237" t="s">
        <v>445</v>
      </c>
      <c r="FI102" s="237" t="s">
        <v>104</v>
      </c>
      <c r="FJ102" s="237" t="s">
        <v>92</v>
      </c>
      <c r="FK102" s="238">
        <v>43085</v>
      </c>
      <c r="FL102" s="239">
        <v>6</v>
      </c>
      <c r="FM102"/>
      <c r="FN102" s="237" t="s">
        <v>456</v>
      </c>
      <c r="FO102" s="237" t="s">
        <v>104</v>
      </c>
      <c r="FP102" s="237" t="s">
        <v>455</v>
      </c>
      <c r="FQ102" s="238">
        <v>43111</v>
      </c>
      <c r="FR102" s="239">
        <v>24</v>
      </c>
      <c r="FS102"/>
      <c r="FT102" s="237" t="s">
        <v>507</v>
      </c>
      <c r="FU102" s="237" t="s">
        <v>104</v>
      </c>
      <c r="FV102" s="237" t="s">
        <v>186</v>
      </c>
      <c r="FW102" s="238">
        <v>43127</v>
      </c>
      <c r="FX102" s="239">
        <v>9</v>
      </c>
      <c r="FY102" s="169"/>
      <c r="FZ102" s="237" t="s">
        <v>521</v>
      </c>
      <c r="GA102" s="237" t="s">
        <v>104</v>
      </c>
      <c r="GB102" s="237" t="s">
        <v>198</v>
      </c>
      <c r="GC102" s="238">
        <v>43133</v>
      </c>
      <c r="GD102" s="239">
        <v>35</v>
      </c>
      <c r="GE102"/>
      <c r="GF102" s="237" t="s">
        <v>444</v>
      </c>
      <c r="GG102" s="237" t="s">
        <v>104</v>
      </c>
      <c r="GH102" s="237" t="s">
        <v>82</v>
      </c>
      <c r="GI102" s="238">
        <v>43083</v>
      </c>
      <c r="GJ102" s="239">
        <v>70</v>
      </c>
      <c r="GK102"/>
      <c r="GL102" s="237" t="s">
        <v>601</v>
      </c>
      <c r="GM102" s="237" t="s">
        <v>104</v>
      </c>
      <c r="GN102" s="237" t="s">
        <v>588</v>
      </c>
      <c r="GO102" s="238">
        <v>43154</v>
      </c>
      <c r="GP102" s="239">
        <v>0.55555555555555558</v>
      </c>
      <c r="GQ102" s="180"/>
      <c r="GR102" s="237" t="s">
        <v>446</v>
      </c>
      <c r="GS102" s="237" t="s">
        <v>104</v>
      </c>
      <c r="GT102" s="237" t="s">
        <v>29</v>
      </c>
      <c r="GU102" s="238">
        <v>43084</v>
      </c>
      <c r="GV102" s="239">
        <v>0.28260869565217389</v>
      </c>
      <c r="GW102" s="169"/>
      <c r="GX102" s="237" t="s">
        <v>529</v>
      </c>
      <c r="GY102" s="237" t="s">
        <v>104</v>
      </c>
      <c r="GZ102" s="237" t="s">
        <v>199</v>
      </c>
      <c r="HA102" s="238">
        <v>43139</v>
      </c>
      <c r="HB102" s="239">
        <v>20</v>
      </c>
      <c r="HC102"/>
      <c r="HD102" s="237" t="s">
        <v>477</v>
      </c>
      <c r="HE102" s="237" t="s">
        <v>104</v>
      </c>
      <c r="HF102" s="237" t="s">
        <v>465</v>
      </c>
      <c r="HG102" s="238">
        <v>43113</v>
      </c>
      <c r="HH102" s="239">
        <v>32</v>
      </c>
      <c r="HI102"/>
      <c r="HJ102" s="237" t="s">
        <v>476</v>
      </c>
      <c r="HK102" s="237" t="s">
        <v>104</v>
      </c>
      <c r="HL102" s="237" t="s">
        <v>464</v>
      </c>
      <c r="HM102" s="238">
        <v>43112</v>
      </c>
      <c r="HN102" s="239">
        <v>0.77272727272727271</v>
      </c>
      <c r="HO102" s="169"/>
      <c r="HP102" s="237" t="s">
        <v>500</v>
      </c>
      <c r="HQ102" s="237" t="s">
        <v>104</v>
      </c>
      <c r="HR102" s="237" t="s">
        <v>197</v>
      </c>
      <c r="HS102" s="238">
        <v>43125</v>
      </c>
      <c r="HT102" s="239">
        <v>10</v>
      </c>
      <c r="HU102"/>
      <c r="HV102" s="237" t="s">
        <v>602</v>
      </c>
      <c r="HW102" s="237" t="s">
        <v>104</v>
      </c>
      <c r="HX102" s="237" t="s">
        <v>587</v>
      </c>
      <c r="HY102" s="238">
        <v>43155</v>
      </c>
      <c r="HZ102" s="239">
        <v>29</v>
      </c>
      <c r="IA102"/>
      <c r="IB102" s="237" t="s">
        <v>601</v>
      </c>
      <c r="IC102" s="237" t="s">
        <v>104</v>
      </c>
      <c r="ID102" s="237" t="s">
        <v>588</v>
      </c>
      <c r="IE102" s="238">
        <v>43154</v>
      </c>
      <c r="IF102" s="239">
        <v>0.45454545454545453</v>
      </c>
      <c r="IG102"/>
    </row>
    <row r="103" spans="1:241" ht="15" x14ac:dyDescent="0.25">
      <c r="A103" s="237" t="s">
        <v>601</v>
      </c>
      <c r="B103" s="237" t="s">
        <v>104</v>
      </c>
      <c r="C103" s="237" t="s">
        <v>588</v>
      </c>
      <c r="D103" s="238">
        <v>43154</v>
      </c>
      <c r="E103" s="239">
        <v>83</v>
      </c>
      <c r="F103" s="169"/>
      <c r="G103" s="237" t="s">
        <v>568</v>
      </c>
      <c r="H103" s="237" t="s">
        <v>104</v>
      </c>
      <c r="I103" s="237" t="s">
        <v>554</v>
      </c>
      <c r="J103" s="238">
        <v>43153</v>
      </c>
      <c r="K103" s="239">
        <v>54</v>
      </c>
      <c r="L103" s="169"/>
      <c r="M103" s="237" t="s">
        <v>507</v>
      </c>
      <c r="N103" s="237" t="s">
        <v>104</v>
      </c>
      <c r="O103" s="237" t="s">
        <v>186</v>
      </c>
      <c r="P103" s="238">
        <v>43127</v>
      </c>
      <c r="Q103" s="239">
        <v>66</v>
      </c>
      <c r="R103"/>
      <c r="S103" s="237" t="s">
        <v>445</v>
      </c>
      <c r="T103" s="237" t="s">
        <v>104</v>
      </c>
      <c r="U103" s="237" t="s">
        <v>92</v>
      </c>
      <c r="V103" s="238">
        <v>43085</v>
      </c>
      <c r="W103" s="239">
        <v>31</v>
      </c>
      <c r="X103" s="169"/>
      <c r="Y103" s="237" t="s">
        <v>396</v>
      </c>
      <c r="Z103" s="237" t="s">
        <v>104</v>
      </c>
      <c r="AA103" s="237" t="s">
        <v>52</v>
      </c>
      <c r="AB103" s="238">
        <v>43077</v>
      </c>
      <c r="AC103" s="239">
        <v>40</v>
      </c>
      <c r="AD103"/>
      <c r="AE103" s="237" t="s">
        <v>522</v>
      </c>
      <c r="AF103" s="237" t="s">
        <v>104</v>
      </c>
      <c r="AG103" s="237" t="s">
        <v>197</v>
      </c>
      <c r="AH103" s="238">
        <v>43137</v>
      </c>
      <c r="AI103" s="239">
        <v>44</v>
      </c>
      <c r="AJ103" s="169"/>
      <c r="AK103" s="237" t="s">
        <v>521</v>
      </c>
      <c r="AL103" s="237" t="s">
        <v>104</v>
      </c>
      <c r="AM103" s="237" t="s">
        <v>198</v>
      </c>
      <c r="AN103" s="238">
        <v>43133</v>
      </c>
      <c r="AO103" s="239">
        <v>30</v>
      </c>
      <c r="AP103" s="169"/>
      <c r="AQ103" s="237" t="s">
        <v>396</v>
      </c>
      <c r="AR103" s="237" t="s">
        <v>104</v>
      </c>
      <c r="AS103" s="237" t="s">
        <v>52</v>
      </c>
      <c r="AT103" s="238">
        <v>43077</v>
      </c>
      <c r="AU103" s="239">
        <v>36</v>
      </c>
      <c r="AV103" s="169"/>
      <c r="AW103" s="237" t="s">
        <v>454</v>
      </c>
      <c r="AX103" s="237" t="s">
        <v>104</v>
      </c>
      <c r="AY103" s="237" t="s">
        <v>448</v>
      </c>
      <c r="AZ103" s="238">
        <v>43104</v>
      </c>
      <c r="BA103" s="239">
        <v>21</v>
      </c>
      <c r="BB103"/>
      <c r="BC103" s="237" t="s">
        <v>522</v>
      </c>
      <c r="BD103" s="237" t="s">
        <v>104</v>
      </c>
      <c r="BE103" s="237" t="s">
        <v>197</v>
      </c>
      <c r="BF103" s="238">
        <v>43137</v>
      </c>
      <c r="BG103" s="239">
        <v>20</v>
      </c>
      <c r="BH103" s="169"/>
      <c r="BI103" s="237" t="s">
        <v>573</v>
      </c>
      <c r="BJ103" s="237" t="s">
        <v>104</v>
      </c>
      <c r="BK103" s="237" t="s">
        <v>570</v>
      </c>
      <c r="BL103" s="238">
        <v>43161</v>
      </c>
      <c r="BM103" s="239">
        <v>8</v>
      </c>
      <c r="BN103" s="169"/>
      <c r="BO103" s="237" t="s">
        <v>521</v>
      </c>
      <c r="BP103" s="237" t="s">
        <v>104</v>
      </c>
      <c r="BQ103" s="237" t="s">
        <v>198</v>
      </c>
      <c r="BR103" s="238">
        <v>43133</v>
      </c>
      <c r="BS103" s="239">
        <v>14</v>
      </c>
      <c r="BT103"/>
      <c r="BU103" s="237" t="s">
        <v>445</v>
      </c>
      <c r="BV103" s="237" t="s">
        <v>104</v>
      </c>
      <c r="BW103" s="237" t="s">
        <v>92</v>
      </c>
      <c r="BX103" s="238">
        <v>43085</v>
      </c>
      <c r="BY103" s="239">
        <v>5</v>
      </c>
      <c r="BZ103"/>
      <c r="CA103" s="237" t="s">
        <v>480</v>
      </c>
      <c r="CB103" s="237" t="s">
        <v>104</v>
      </c>
      <c r="CC103" s="237" t="s">
        <v>192</v>
      </c>
      <c r="CD103" s="238">
        <v>43118</v>
      </c>
      <c r="CE103" s="239">
        <v>29</v>
      </c>
      <c r="CF103"/>
      <c r="CG103" s="237" t="s">
        <v>481</v>
      </c>
      <c r="CH103" s="237" t="s">
        <v>104</v>
      </c>
      <c r="CI103" s="237" t="s">
        <v>199</v>
      </c>
      <c r="CJ103" s="238">
        <v>43120</v>
      </c>
      <c r="CK103" s="239">
        <v>17</v>
      </c>
      <c r="CL103"/>
      <c r="CM103" s="237" t="s">
        <v>568</v>
      </c>
      <c r="CN103" s="237" t="s">
        <v>104</v>
      </c>
      <c r="CO103" s="237" t="s">
        <v>554</v>
      </c>
      <c r="CP103" s="238">
        <v>43153</v>
      </c>
      <c r="CQ103" s="239">
        <v>25</v>
      </c>
      <c r="CR103"/>
      <c r="CS103" s="237" t="s">
        <v>444</v>
      </c>
      <c r="CT103" s="237" t="s">
        <v>104</v>
      </c>
      <c r="CU103" s="237" t="s">
        <v>82</v>
      </c>
      <c r="CV103" s="238">
        <v>43083</v>
      </c>
      <c r="CW103" s="239">
        <v>15</v>
      </c>
      <c r="CX103"/>
      <c r="CY103" s="237" t="s">
        <v>571</v>
      </c>
      <c r="CZ103" s="237" t="s">
        <v>104</v>
      </c>
      <c r="DA103" s="237" t="s">
        <v>110</v>
      </c>
      <c r="DB103" s="238">
        <v>43160</v>
      </c>
      <c r="DC103" s="239">
        <v>16</v>
      </c>
      <c r="DD103"/>
      <c r="DE103" s="237" t="s">
        <v>521</v>
      </c>
      <c r="DF103" s="237" t="s">
        <v>104</v>
      </c>
      <c r="DG103" s="237" t="s">
        <v>198</v>
      </c>
      <c r="DH103" s="238">
        <v>43133</v>
      </c>
      <c r="DI103" s="239">
        <v>-4</v>
      </c>
      <c r="DJ103"/>
      <c r="DK103" s="237" t="s">
        <v>444</v>
      </c>
      <c r="DL103" s="237" t="s">
        <v>104</v>
      </c>
      <c r="DM103" s="237" t="s">
        <v>82</v>
      </c>
      <c r="DN103" s="238">
        <v>43083</v>
      </c>
      <c r="DO103" s="239">
        <v>11</v>
      </c>
      <c r="DP103"/>
      <c r="DQ103" s="237" t="s">
        <v>476</v>
      </c>
      <c r="DR103" s="237" t="s">
        <v>104</v>
      </c>
      <c r="DS103" s="237" t="s">
        <v>464</v>
      </c>
      <c r="DT103" s="238">
        <v>43112</v>
      </c>
      <c r="DU103" s="239">
        <v>-3</v>
      </c>
      <c r="DV103"/>
      <c r="DW103" s="237" t="s">
        <v>476</v>
      </c>
      <c r="DX103" s="237" t="s">
        <v>104</v>
      </c>
      <c r="DY103" s="237" t="s">
        <v>464</v>
      </c>
      <c r="DZ103" s="238">
        <v>43112</v>
      </c>
      <c r="EA103" s="239">
        <v>11</v>
      </c>
      <c r="EB103"/>
      <c r="EC103" s="237" t="s">
        <v>398</v>
      </c>
      <c r="ED103" s="237" t="s">
        <v>104</v>
      </c>
      <c r="EE103" s="237" t="s">
        <v>98</v>
      </c>
      <c r="EF103" s="238">
        <v>43078</v>
      </c>
      <c r="EG103" s="239">
        <v>-2</v>
      </c>
      <c r="EH103"/>
      <c r="EI103" s="237" t="s">
        <v>396</v>
      </c>
      <c r="EJ103" s="237" t="s">
        <v>104</v>
      </c>
      <c r="EK103" s="237" t="s">
        <v>52</v>
      </c>
      <c r="EL103" s="238">
        <v>43077</v>
      </c>
      <c r="EM103" s="239">
        <v>28</v>
      </c>
      <c r="EN103"/>
      <c r="EO103" s="237" t="s">
        <v>500</v>
      </c>
      <c r="EP103" s="237" t="s">
        <v>104</v>
      </c>
      <c r="EQ103" s="237" t="s">
        <v>197</v>
      </c>
      <c r="ER103" s="238">
        <v>43125</v>
      </c>
      <c r="ES103" s="239">
        <v>16</v>
      </c>
      <c r="ET103"/>
      <c r="EU103" s="237" t="s">
        <v>507</v>
      </c>
      <c r="EV103" s="237" t="s">
        <v>104</v>
      </c>
      <c r="EW103" s="237" t="s">
        <v>186</v>
      </c>
      <c r="EX103" s="238">
        <v>43127</v>
      </c>
      <c r="EY103" s="239">
        <v>3</v>
      </c>
      <c r="EZ103"/>
      <c r="FA103" s="237" t="s">
        <v>529</v>
      </c>
      <c r="FB103" s="237" t="s">
        <v>104</v>
      </c>
      <c r="FC103" s="237" t="s">
        <v>199</v>
      </c>
      <c r="FD103" s="238">
        <v>43139</v>
      </c>
      <c r="FE103" s="239">
        <v>20</v>
      </c>
      <c r="FF103" s="239">
        <v>22</v>
      </c>
      <c r="FG103"/>
      <c r="FH103" s="237" t="s">
        <v>602</v>
      </c>
      <c r="FI103" s="237" t="s">
        <v>104</v>
      </c>
      <c r="FJ103" s="237" t="s">
        <v>587</v>
      </c>
      <c r="FK103" s="238">
        <v>43155</v>
      </c>
      <c r="FL103" s="239">
        <v>7</v>
      </c>
      <c r="FM103"/>
      <c r="FN103" s="237" t="s">
        <v>529</v>
      </c>
      <c r="FO103" s="237" t="s">
        <v>104</v>
      </c>
      <c r="FP103" s="237" t="s">
        <v>199</v>
      </c>
      <c r="FQ103" s="238">
        <v>43139</v>
      </c>
      <c r="FR103" s="239">
        <v>22</v>
      </c>
      <c r="FS103"/>
      <c r="FT103" s="237" t="s">
        <v>508</v>
      </c>
      <c r="FU103" s="237" t="s">
        <v>104</v>
      </c>
      <c r="FV103" s="237" t="s">
        <v>192</v>
      </c>
      <c r="FW103" s="238">
        <v>43132</v>
      </c>
      <c r="FX103" s="239">
        <v>9</v>
      </c>
      <c r="FY103" s="169"/>
      <c r="FZ103" s="237" t="s">
        <v>444</v>
      </c>
      <c r="GA103" s="237" t="s">
        <v>104</v>
      </c>
      <c r="GB103" s="237" t="s">
        <v>82</v>
      </c>
      <c r="GC103" s="238">
        <v>43083</v>
      </c>
      <c r="GD103" s="239">
        <v>34</v>
      </c>
      <c r="GE103"/>
      <c r="GF103" s="237" t="s">
        <v>542</v>
      </c>
      <c r="GG103" s="237" t="s">
        <v>104</v>
      </c>
      <c r="GH103" s="237" t="s">
        <v>198</v>
      </c>
      <c r="GI103" s="238">
        <v>43148</v>
      </c>
      <c r="GJ103" s="239">
        <v>69</v>
      </c>
      <c r="GK103"/>
      <c r="GL103" s="237" t="s">
        <v>476</v>
      </c>
      <c r="GM103" s="237" t="s">
        <v>104</v>
      </c>
      <c r="GN103" s="237" t="s">
        <v>464</v>
      </c>
      <c r="GO103" s="238">
        <v>43112</v>
      </c>
      <c r="GP103" s="239">
        <v>0.54166666666666663</v>
      </c>
      <c r="GQ103" s="180"/>
      <c r="GR103" s="237" t="s">
        <v>454</v>
      </c>
      <c r="GS103" s="237" t="s">
        <v>104</v>
      </c>
      <c r="GT103" s="237" t="s">
        <v>448</v>
      </c>
      <c r="GU103" s="238">
        <v>43104</v>
      </c>
      <c r="GV103" s="239">
        <v>0.29411764705882354</v>
      </c>
      <c r="GW103" s="169"/>
      <c r="GX103" s="237" t="s">
        <v>602</v>
      </c>
      <c r="GY103" s="237" t="s">
        <v>104</v>
      </c>
      <c r="GZ103" s="237" t="s">
        <v>587</v>
      </c>
      <c r="HA103" s="238">
        <v>43155</v>
      </c>
      <c r="HB103" s="239">
        <v>19</v>
      </c>
      <c r="HC103"/>
      <c r="HD103" s="237" t="s">
        <v>529</v>
      </c>
      <c r="HE103" s="237" t="s">
        <v>104</v>
      </c>
      <c r="HF103" s="237" t="s">
        <v>199</v>
      </c>
      <c r="HG103" s="238">
        <v>43139</v>
      </c>
      <c r="HH103" s="239">
        <v>29</v>
      </c>
      <c r="HI103"/>
      <c r="HJ103" s="237" t="s">
        <v>500</v>
      </c>
      <c r="HK103" s="237" t="s">
        <v>104</v>
      </c>
      <c r="HL103" s="237" t="s">
        <v>197</v>
      </c>
      <c r="HM103" s="238">
        <v>43125</v>
      </c>
      <c r="HN103" s="239">
        <v>0.76923076923076927</v>
      </c>
      <c r="HO103" s="169"/>
      <c r="HP103" s="237" t="s">
        <v>601</v>
      </c>
      <c r="HQ103" s="237" t="s">
        <v>104</v>
      </c>
      <c r="HR103" s="237" t="s">
        <v>588</v>
      </c>
      <c r="HS103" s="238">
        <v>43154</v>
      </c>
      <c r="HT103" s="239">
        <v>10</v>
      </c>
      <c r="HU103"/>
      <c r="HV103" s="237" t="s">
        <v>500</v>
      </c>
      <c r="HW103" s="237" t="s">
        <v>104</v>
      </c>
      <c r="HX103" s="237" t="s">
        <v>197</v>
      </c>
      <c r="HY103" s="238">
        <v>43125</v>
      </c>
      <c r="HZ103" s="239">
        <v>29</v>
      </c>
      <c r="IA103"/>
      <c r="IB103" s="237" t="s">
        <v>476</v>
      </c>
      <c r="IC103" s="237" t="s">
        <v>104</v>
      </c>
      <c r="ID103" s="237" t="s">
        <v>464</v>
      </c>
      <c r="IE103" s="238">
        <v>43112</v>
      </c>
      <c r="IF103" s="239">
        <v>0.44444444444444442</v>
      </c>
      <c r="IG103"/>
    </row>
    <row r="104" spans="1:241" ht="15" x14ac:dyDescent="0.25">
      <c r="A104" s="237" t="s">
        <v>602</v>
      </c>
      <c r="B104" s="237" t="s">
        <v>104</v>
      </c>
      <c r="C104" s="237" t="s">
        <v>587</v>
      </c>
      <c r="D104" s="238">
        <v>43155</v>
      </c>
      <c r="E104" s="239">
        <v>82</v>
      </c>
      <c r="F104" s="169"/>
      <c r="G104" s="237" t="s">
        <v>477</v>
      </c>
      <c r="H104" s="237" t="s">
        <v>104</v>
      </c>
      <c r="I104" s="237" t="s">
        <v>465</v>
      </c>
      <c r="J104" s="238">
        <v>43113</v>
      </c>
      <c r="K104" s="239">
        <v>55</v>
      </c>
      <c r="L104" s="169"/>
      <c r="M104" s="237" t="s">
        <v>477</v>
      </c>
      <c r="N104" s="237" t="s">
        <v>104</v>
      </c>
      <c r="O104" s="237" t="s">
        <v>465</v>
      </c>
      <c r="P104" s="238">
        <v>43113</v>
      </c>
      <c r="Q104" s="239">
        <v>65</v>
      </c>
      <c r="R104"/>
      <c r="S104" s="237" t="s">
        <v>446</v>
      </c>
      <c r="T104" s="237" t="s">
        <v>104</v>
      </c>
      <c r="U104" s="237" t="s">
        <v>29</v>
      </c>
      <c r="V104" s="238">
        <v>43084</v>
      </c>
      <c r="W104" s="239">
        <v>33</v>
      </c>
      <c r="X104" s="169"/>
      <c r="Y104" s="237" t="s">
        <v>480</v>
      </c>
      <c r="Z104" s="237" t="s">
        <v>104</v>
      </c>
      <c r="AA104" s="237" t="s">
        <v>192</v>
      </c>
      <c r="AB104" s="238">
        <v>43118</v>
      </c>
      <c r="AC104" s="239">
        <v>36</v>
      </c>
      <c r="AD104"/>
      <c r="AE104" s="237" t="s">
        <v>480</v>
      </c>
      <c r="AF104" s="237" t="s">
        <v>104</v>
      </c>
      <c r="AG104" s="237" t="s">
        <v>192</v>
      </c>
      <c r="AH104" s="238">
        <v>43118</v>
      </c>
      <c r="AI104" s="239">
        <v>43</v>
      </c>
      <c r="AJ104" s="169"/>
      <c r="AK104" s="237" t="s">
        <v>528</v>
      </c>
      <c r="AL104" s="237" t="s">
        <v>104</v>
      </c>
      <c r="AM104" s="237" t="s">
        <v>527</v>
      </c>
      <c r="AN104" s="238">
        <v>43141</v>
      </c>
      <c r="AO104" s="239">
        <v>30</v>
      </c>
      <c r="AP104" s="169"/>
      <c r="AQ104" s="237" t="s">
        <v>477</v>
      </c>
      <c r="AR104" s="237" t="s">
        <v>104</v>
      </c>
      <c r="AS104" s="237" t="s">
        <v>465</v>
      </c>
      <c r="AT104" s="238">
        <v>43113</v>
      </c>
      <c r="AU104" s="239">
        <v>35</v>
      </c>
      <c r="AV104" s="169"/>
      <c r="AW104" s="237" t="s">
        <v>571</v>
      </c>
      <c r="AX104" s="237" t="s">
        <v>104</v>
      </c>
      <c r="AY104" s="237" t="s">
        <v>110</v>
      </c>
      <c r="AZ104" s="238">
        <v>43160</v>
      </c>
      <c r="BA104" s="239">
        <v>25</v>
      </c>
      <c r="BB104"/>
      <c r="BC104" s="237" t="s">
        <v>602</v>
      </c>
      <c r="BD104" s="237" t="s">
        <v>104</v>
      </c>
      <c r="BE104" s="237" t="s">
        <v>587</v>
      </c>
      <c r="BF104" s="238">
        <v>43155</v>
      </c>
      <c r="BG104" s="239">
        <v>18</v>
      </c>
      <c r="BH104" s="169"/>
      <c r="BI104" s="237" t="s">
        <v>477</v>
      </c>
      <c r="BJ104" s="237" t="s">
        <v>104</v>
      </c>
      <c r="BK104" s="237" t="s">
        <v>465</v>
      </c>
      <c r="BL104" s="238">
        <v>43113</v>
      </c>
      <c r="BM104" s="239">
        <v>9</v>
      </c>
      <c r="BN104" s="169"/>
      <c r="BO104" s="237" t="s">
        <v>397</v>
      </c>
      <c r="BP104" s="237" t="s">
        <v>104</v>
      </c>
      <c r="BQ104" s="237" t="s">
        <v>54</v>
      </c>
      <c r="BR104" s="238">
        <v>43078</v>
      </c>
      <c r="BS104" s="239">
        <v>13</v>
      </c>
      <c r="BT104"/>
      <c r="BU104" s="237" t="s">
        <v>522</v>
      </c>
      <c r="BV104" s="237" t="s">
        <v>104</v>
      </c>
      <c r="BW104" s="237" t="s">
        <v>197</v>
      </c>
      <c r="BX104" s="238">
        <v>43137</v>
      </c>
      <c r="BY104" s="239">
        <v>6</v>
      </c>
      <c r="BZ104"/>
      <c r="CA104" s="237" t="s">
        <v>446</v>
      </c>
      <c r="CB104" s="237" t="s">
        <v>104</v>
      </c>
      <c r="CC104" s="237" t="s">
        <v>29</v>
      </c>
      <c r="CD104" s="238">
        <v>43084</v>
      </c>
      <c r="CE104" s="239">
        <v>28</v>
      </c>
      <c r="CF104"/>
      <c r="CG104" s="237" t="s">
        <v>568</v>
      </c>
      <c r="CH104" s="237" t="s">
        <v>104</v>
      </c>
      <c r="CI104" s="237" t="s">
        <v>554</v>
      </c>
      <c r="CJ104" s="238">
        <v>43153</v>
      </c>
      <c r="CK104" s="239">
        <v>17</v>
      </c>
      <c r="CL104"/>
      <c r="CM104" s="237" t="s">
        <v>602</v>
      </c>
      <c r="CN104" s="237" t="s">
        <v>104</v>
      </c>
      <c r="CO104" s="237" t="s">
        <v>587</v>
      </c>
      <c r="CP104" s="238">
        <v>43155</v>
      </c>
      <c r="CQ104" s="239">
        <v>25</v>
      </c>
      <c r="CR104"/>
      <c r="CS104" s="237" t="s">
        <v>601</v>
      </c>
      <c r="CT104" s="237" t="s">
        <v>104</v>
      </c>
      <c r="CU104" s="237" t="s">
        <v>588</v>
      </c>
      <c r="CV104" s="238">
        <v>43154</v>
      </c>
      <c r="CW104" s="239">
        <v>15</v>
      </c>
      <c r="CX104"/>
      <c r="CY104" s="237" t="s">
        <v>445</v>
      </c>
      <c r="CZ104" s="237" t="s">
        <v>104</v>
      </c>
      <c r="DA104" s="237" t="s">
        <v>92</v>
      </c>
      <c r="DB104" s="238">
        <v>43085</v>
      </c>
      <c r="DC104" s="239">
        <v>14</v>
      </c>
      <c r="DD104"/>
      <c r="DE104" s="237" t="s">
        <v>477</v>
      </c>
      <c r="DF104" s="237" t="s">
        <v>104</v>
      </c>
      <c r="DG104" s="237" t="s">
        <v>465</v>
      </c>
      <c r="DH104" s="238">
        <v>43113</v>
      </c>
      <c r="DI104" s="239">
        <v>-4</v>
      </c>
      <c r="DJ104"/>
      <c r="DK104" s="237" t="s">
        <v>602</v>
      </c>
      <c r="DL104" s="237" t="s">
        <v>104</v>
      </c>
      <c r="DM104" s="237" t="s">
        <v>587</v>
      </c>
      <c r="DN104" s="238">
        <v>43155</v>
      </c>
      <c r="DO104" s="239">
        <v>11</v>
      </c>
      <c r="DP104"/>
      <c r="DQ104" s="237" t="s">
        <v>521</v>
      </c>
      <c r="DR104" s="237" t="s">
        <v>104</v>
      </c>
      <c r="DS104" s="237" t="s">
        <v>198</v>
      </c>
      <c r="DT104" s="238">
        <v>43133</v>
      </c>
      <c r="DU104" s="239">
        <v>-2</v>
      </c>
      <c r="DV104"/>
      <c r="DW104" s="237" t="s">
        <v>480</v>
      </c>
      <c r="DX104" s="237" t="s">
        <v>104</v>
      </c>
      <c r="DY104" s="237" t="s">
        <v>192</v>
      </c>
      <c r="DZ104" s="238">
        <v>43118</v>
      </c>
      <c r="EA104" s="239">
        <v>10</v>
      </c>
      <c r="EB104"/>
      <c r="EC104" s="237" t="s">
        <v>521</v>
      </c>
      <c r="ED104" s="237" t="s">
        <v>104</v>
      </c>
      <c r="EE104" s="237" t="s">
        <v>198</v>
      </c>
      <c r="EF104" s="238">
        <v>43133</v>
      </c>
      <c r="EG104" s="239">
        <v>-2</v>
      </c>
      <c r="EH104"/>
      <c r="EI104" s="237" t="s">
        <v>480</v>
      </c>
      <c r="EJ104" s="237" t="s">
        <v>104</v>
      </c>
      <c r="EK104" s="237" t="s">
        <v>192</v>
      </c>
      <c r="EL104" s="238">
        <v>43118</v>
      </c>
      <c r="EM104" s="239">
        <v>24</v>
      </c>
      <c r="EN104"/>
      <c r="EO104" s="237" t="s">
        <v>456</v>
      </c>
      <c r="EP104" s="237" t="s">
        <v>104</v>
      </c>
      <c r="EQ104" s="237" t="s">
        <v>455</v>
      </c>
      <c r="ER104" s="238">
        <v>43111</v>
      </c>
      <c r="ES104" s="239">
        <v>15</v>
      </c>
      <c r="ET104"/>
      <c r="EU104" s="237" t="s">
        <v>445</v>
      </c>
      <c r="EV104" s="237" t="s">
        <v>104</v>
      </c>
      <c r="EW104" s="237" t="s">
        <v>92</v>
      </c>
      <c r="EX104" s="238">
        <v>43085</v>
      </c>
      <c r="EY104" s="239">
        <v>2</v>
      </c>
      <c r="EZ104"/>
      <c r="FA104" s="237" t="s">
        <v>572</v>
      </c>
      <c r="FB104" s="237" t="s">
        <v>104</v>
      </c>
      <c r="FC104" s="237" t="s">
        <v>88</v>
      </c>
      <c r="FD104" s="238">
        <v>43162</v>
      </c>
      <c r="FE104" s="239">
        <v>19</v>
      </c>
      <c r="FF104" s="239">
        <v>17</v>
      </c>
      <c r="FG104"/>
      <c r="FH104" s="237" t="s">
        <v>542</v>
      </c>
      <c r="FI104" s="237" t="s">
        <v>104</v>
      </c>
      <c r="FJ104" s="237" t="s">
        <v>198</v>
      </c>
      <c r="FK104" s="238">
        <v>43148</v>
      </c>
      <c r="FL104" s="239">
        <v>7</v>
      </c>
      <c r="FM104"/>
      <c r="FN104" s="237" t="s">
        <v>500</v>
      </c>
      <c r="FO104" s="237" t="s">
        <v>104</v>
      </c>
      <c r="FP104" s="237" t="s">
        <v>197</v>
      </c>
      <c r="FQ104" s="238">
        <v>43125</v>
      </c>
      <c r="FR104" s="239">
        <v>22</v>
      </c>
      <c r="FS104"/>
      <c r="FT104" s="237" t="s">
        <v>543</v>
      </c>
      <c r="FU104" s="237" t="s">
        <v>104</v>
      </c>
      <c r="FV104" s="237" t="s">
        <v>186</v>
      </c>
      <c r="FW104" s="238">
        <v>43147</v>
      </c>
      <c r="FX104" s="239">
        <v>9</v>
      </c>
      <c r="FY104" s="169"/>
      <c r="FZ104" s="237" t="s">
        <v>542</v>
      </c>
      <c r="GA104" s="237" t="s">
        <v>104</v>
      </c>
      <c r="GB104" s="237" t="s">
        <v>198</v>
      </c>
      <c r="GC104" s="238">
        <v>43148</v>
      </c>
      <c r="GD104" s="239">
        <v>33</v>
      </c>
      <c r="GE104"/>
      <c r="GF104" s="237" t="s">
        <v>522</v>
      </c>
      <c r="GG104" s="237" t="s">
        <v>104</v>
      </c>
      <c r="GH104" s="237" t="s">
        <v>197</v>
      </c>
      <c r="GI104" s="238">
        <v>43137</v>
      </c>
      <c r="GJ104" s="239">
        <v>67</v>
      </c>
      <c r="GK104"/>
      <c r="GL104" s="237" t="s">
        <v>396</v>
      </c>
      <c r="GM104" s="237" t="s">
        <v>104</v>
      </c>
      <c r="GN104" s="237" t="s">
        <v>52</v>
      </c>
      <c r="GO104" s="238">
        <v>43077</v>
      </c>
      <c r="GP104" s="239">
        <v>0.52777777777777779</v>
      </c>
      <c r="GQ104" s="180"/>
      <c r="GR104" s="237" t="s">
        <v>480</v>
      </c>
      <c r="GS104" s="237" t="s">
        <v>104</v>
      </c>
      <c r="GT104" s="237" t="s">
        <v>192</v>
      </c>
      <c r="GU104" s="238">
        <v>43118</v>
      </c>
      <c r="GV104" s="239">
        <v>0.29411764705882354</v>
      </c>
      <c r="GW104" s="169"/>
      <c r="GX104" s="237" t="s">
        <v>476</v>
      </c>
      <c r="GY104" s="237" t="s">
        <v>104</v>
      </c>
      <c r="GZ104" s="237" t="s">
        <v>464</v>
      </c>
      <c r="HA104" s="238">
        <v>43112</v>
      </c>
      <c r="HB104" s="239">
        <v>17</v>
      </c>
      <c r="HC104"/>
      <c r="HD104" s="237" t="s">
        <v>602</v>
      </c>
      <c r="HE104" s="237" t="s">
        <v>104</v>
      </c>
      <c r="HF104" s="237" t="s">
        <v>587</v>
      </c>
      <c r="HG104" s="238">
        <v>43155</v>
      </c>
      <c r="HH104" s="239">
        <v>26</v>
      </c>
      <c r="HI104"/>
      <c r="HJ104" s="237" t="s">
        <v>481</v>
      </c>
      <c r="HK104" s="237" t="s">
        <v>104</v>
      </c>
      <c r="HL104" s="237" t="s">
        <v>199</v>
      </c>
      <c r="HM104" s="238">
        <v>43120</v>
      </c>
      <c r="HN104" s="239">
        <v>0.76470588235294112</v>
      </c>
      <c r="HO104" s="169"/>
      <c r="HP104" s="237" t="s">
        <v>446</v>
      </c>
      <c r="HQ104" s="237" t="s">
        <v>104</v>
      </c>
      <c r="HR104" s="237" t="s">
        <v>29</v>
      </c>
      <c r="HS104" s="238">
        <v>43084</v>
      </c>
      <c r="HT104" s="239">
        <v>10</v>
      </c>
      <c r="HU104"/>
      <c r="HV104" s="237" t="s">
        <v>481</v>
      </c>
      <c r="HW104" s="237" t="s">
        <v>104</v>
      </c>
      <c r="HX104" s="237" t="s">
        <v>199</v>
      </c>
      <c r="HY104" s="238">
        <v>43120</v>
      </c>
      <c r="HZ104" s="239">
        <v>28</v>
      </c>
      <c r="IA104"/>
      <c r="IB104" s="237" t="s">
        <v>456</v>
      </c>
      <c r="IC104" s="237" t="s">
        <v>104</v>
      </c>
      <c r="ID104" s="237" t="s">
        <v>455</v>
      </c>
      <c r="IE104" s="238">
        <v>43111</v>
      </c>
      <c r="IF104" s="239">
        <v>0.42857142857142855</v>
      </c>
      <c r="IG104"/>
    </row>
    <row r="105" spans="1:241" ht="15" x14ac:dyDescent="0.25">
      <c r="A105" s="237" t="s">
        <v>542</v>
      </c>
      <c r="B105" s="237" t="s">
        <v>104</v>
      </c>
      <c r="C105" s="237" t="s">
        <v>198</v>
      </c>
      <c r="D105" s="238">
        <v>43148</v>
      </c>
      <c r="E105" s="239">
        <v>81</v>
      </c>
      <c r="F105" s="169"/>
      <c r="G105" s="237" t="s">
        <v>543</v>
      </c>
      <c r="H105" s="237" t="s">
        <v>104</v>
      </c>
      <c r="I105" s="237" t="s">
        <v>186</v>
      </c>
      <c r="J105" s="238">
        <v>43147</v>
      </c>
      <c r="K105" s="239">
        <v>55</v>
      </c>
      <c r="L105" s="169"/>
      <c r="M105" s="237" t="s">
        <v>521</v>
      </c>
      <c r="N105" s="237" t="s">
        <v>104</v>
      </c>
      <c r="O105" s="237" t="s">
        <v>198</v>
      </c>
      <c r="P105" s="238">
        <v>43133</v>
      </c>
      <c r="Q105" s="239">
        <v>65</v>
      </c>
      <c r="R105"/>
      <c r="S105" s="237" t="s">
        <v>480</v>
      </c>
      <c r="T105" s="237" t="s">
        <v>104</v>
      </c>
      <c r="U105" s="237" t="s">
        <v>192</v>
      </c>
      <c r="V105" s="238">
        <v>43118</v>
      </c>
      <c r="W105" s="239">
        <v>38</v>
      </c>
      <c r="X105" s="169"/>
      <c r="Y105" s="237" t="s">
        <v>601</v>
      </c>
      <c r="Z105" s="237" t="s">
        <v>104</v>
      </c>
      <c r="AA105" s="237" t="s">
        <v>588</v>
      </c>
      <c r="AB105" s="238">
        <v>43154</v>
      </c>
      <c r="AC105" s="239">
        <v>36</v>
      </c>
      <c r="AD105"/>
      <c r="AE105" s="237" t="s">
        <v>602</v>
      </c>
      <c r="AF105" s="237" t="s">
        <v>104</v>
      </c>
      <c r="AG105" s="237" t="s">
        <v>587</v>
      </c>
      <c r="AH105" s="238">
        <v>43155</v>
      </c>
      <c r="AI105" s="239">
        <v>42</v>
      </c>
      <c r="AJ105" s="169"/>
      <c r="AK105" s="237" t="s">
        <v>572</v>
      </c>
      <c r="AL105" s="237" t="s">
        <v>104</v>
      </c>
      <c r="AM105" s="237" t="s">
        <v>88</v>
      </c>
      <c r="AN105" s="238">
        <v>43162</v>
      </c>
      <c r="AO105" s="239">
        <v>30</v>
      </c>
      <c r="AP105" s="169"/>
      <c r="AQ105" s="237" t="s">
        <v>529</v>
      </c>
      <c r="AR105" s="237" t="s">
        <v>104</v>
      </c>
      <c r="AS105" s="237" t="s">
        <v>199</v>
      </c>
      <c r="AT105" s="238">
        <v>43139</v>
      </c>
      <c r="AU105" s="239">
        <v>34</v>
      </c>
      <c r="AV105" s="169"/>
      <c r="AW105" s="237" t="s">
        <v>522</v>
      </c>
      <c r="AX105" s="237" t="s">
        <v>104</v>
      </c>
      <c r="AY105" s="237" t="s">
        <v>197</v>
      </c>
      <c r="AZ105" s="238">
        <v>43137</v>
      </c>
      <c r="BA105" s="239">
        <v>25</v>
      </c>
      <c r="BB105"/>
      <c r="BC105" s="237" t="s">
        <v>481</v>
      </c>
      <c r="BD105" s="237" t="s">
        <v>104</v>
      </c>
      <c r="BE105" s="237" t="s">
        <v>199</v>
      </c>
      <c r="BF105" s="238">
        <v>43120</v>
      </c>
      <c r="BG105" s="239">
        <v>18</v>
      </c>
      <c r="BH105" s="169"/>
      <c r="BI105" s="237" t="s">
        <v>476</v>
      </c>
      <c r="BJ105" s="237" t="s">
        <v>104</v>
      </c>
      <c r="BK105" s="237" t="s">
        <v>464</v>
      </c>
      <c r="BL105" s="238">
        <v>43112</v>
      </c>
      <c r="BM105" s="239">
        <v>9</v>
      </c>
      <c r="BN105" s="169"/>
      <c r="BO105" s="237" t="s">
        <v>569</v>
      </c>
      <c r="BP105" s="237" t="s">
        <v>104</v>
      </c>
      <c r="BQ105" s="237" t="s">
        <v>186</v>
      </c>
      <c r="BR105" s="238">
        <v>43155</v>
      </c>
      <c r="BS105" s="239">
        <v>13</v>
      </c>
      <c r="BT105"/>
      <c r="BU105" s="237" t="s">
        <v>446</v>
      </c>
      <c r="BV105" s="237" t="s">
        <v>104</v>
      </c>
      <c r="BW105" s="237" t="s">
        <v>29</v>
      </c>
      <c r="BX105" s="238">
        <v>43084</v>
      </c>
      <c r="BY105" s="239">
        <v>6</v>
      </c>
      <c r="BZ105"/>
      <c r="CA105" s="237" t="s">
        <v>476</v>
      </c>
      <c r="CB105" s="237" t="s">
        <v>104</v>
      </c>
      <c r="CC105" s="237" t="s">
        <v>464</v>
      </c>
      <c r="CD105" s="238">
        <v>43112</v>
      </c>
      <c r="CE105" s="239">
        <v>27</v>
      </c>
      <c r="CF105"/>
      <c r="CG105" s="237" t="s">
        <v>521</v>
      </c>
      <c r="CH105" s="237" t="s">
        <v>104</v>
      </c>
      <c r="CI105" s="237" t="s">
        <v>198</v>
      </c>
      <c r="CJ105" s="238">
        <v>43133</v>
      </c>
      <c r="CK105" s="239">
        <v>18</v>
      </c>
      <c r="CL105"/>
      <c r="CM105" s="237" t="s">
        <v>396</v>
      </c>
      <c r="CN105" s="237" t="s">
        <v>104</v>
      </c>
      <c r="CO105" s="237" t="s">
        <v>52</v>
      </c>
      <c r="CP105" s="238">
        <v>43077</v>
      </c>
      <c r="CQ105" s="239">
        <v>25</v>
      </c>
      <c r="CR105"/>
      <c r="CS105" s="237" t="s">
        <v>476</v>
      </c>
      <c r="CT105" s="237" t="s">
        <v>104</v>
      </c>
      <c r="CU105" s="237" t="s">
        <v>464</v>
      </c>
      <c r="CV105" s="238">
        <v>43112</v>
      </c>
      <c r="CW105" s="239">
        <v>16</v>
      </c>
      <c r="CX105"/>
      <c r="CY105" s="237" t="s">
        <v>480</v>
      </c>
      <c r="CZ105" s="237" t="s">
        <v>104</v>
      </c>
      <c r="DA105" s="237" t="s">
        <v>192</v>
      </c>
      <c r="DB105" s="238">
        <v>43118</v>
      </c>
      <c r="DC105" s="239">
        <v>14</v>
      </c>
      <c r="DD105"/>
      <c r="DE105" s="237" t="s">
        <v>528</v>
      </c>
      <c r="DF105" s="237" t="s">
        <v>104</v>
      </c>
      <c r="DG105" s="237" t="s">
        <v>527</v>
      </c>
      <c r="DH105" s="238">
        <v>43141</v>
      </c>
      <c r="DI105" s="239">
        <v>-3</v>
      </c>
      <c r="DJ105"/>
      <c r="DK105" s="237" t="s">
        <v>572</v>
      </c>
      <c r="DL105" s="237" t="s">
        <v>104</v>
      </c>
      <c r="DM105" s="237" t="s">
        <v>88</v>
      </c>
      <c r="DN105" s="238">
        <v>43162</v>
      </c>
      <c r="DO105" s="239">
        <v>8</v>
      </c>
      <c r="DP105"/>
      <c r="DQ105" s="237" t="s">
        <v>543</v>
      </c>
      <c r="DR105" s="237" t="s">
        <v>104</v>
      </c>
      <c r="DS105" s="237" t="s">
        <v>186</v>
      </c>
      <c r="DT105" s="238">
        <v>43147</v>
      </c>
      <c r="DU105" s="239">
        <v>-1</v>
      </c>
      <c r="DV105"/>
      <c r="DW105" s="237" t="s">
        <v>444</v>
      </c>
      <c r="DX105" s="237" t="s">
        <v>104</v>
      </c>
      <c r="DY105" s="237" t="s">
        <v>82</v>
      </c>
      <c r="DZ105" s="238">
        <v>43083</v>
      </c>
      <c r="EA105" s="239">
        <v>8</v>
      </c>
      <c r="EB105"/>
      <c r="EC105" s="237" t="s">
        <v>573</v>
      </c>
      <c r="ED105" s="237" t="s">
        <v>104</v>
      </c>
      <c r="EE105" s="237" t="s">
        <v>570</v>
      </c>
      <c r="EF105" s="238">
        <v>43161</v>
      </c>
      <c r="EG105" s="239">
        <v>-3</v>
      </c>
      <c r="EH105"/>
      <c r="EI105" s="237" t="s">
        <v>542</v>
      </c>
      <c r="EJ105" s="237" t="s">
        <v>104</v>
      </c>
      <c r="EK105" s="237" t="s">
        <v>198</v>
      </c>
      <c r="EL105" s="238">
        <v>43148</v>
      </c>
      <c r="EM105" s="239">
        <v>24</v>
      </c>
      <c r="EN105"/>
      <c r="EO105" s="237" t="s">
        <v>601</v>
      </c>
      <c r="EP105" s="237" t="s">
        <v>104</v>
      </c>
      <c r="EQ105" s="237" t="s">
        <v>588</v>
      </c>
      <c r="ER105" s="238">
        <v>43154</v>
      </c>
      <c r="ES105" s="239">
        <v>15</v>
      </c>
      <c r="ET105"/>
      <c r="EU105" s="237" t="s">
        <v>568</v>
      </c>
      <c r="EV105" s="237" t="s">
        <v>104</v>
      </c>
      <c r="EW105" s="237" t="s">
        <v>554</v>
      </c>
      <c r="EX105" s="238">
        <v>43153</v>
      </c>
      <c r="EY105" s="239">
        <v>2</v>
      </c>
      <c r="EZ105"/>
      <c r="FA105" s="237" t="s">
        <v>507</v>
      </c>
      <c r="FB105" s="237" t="s">
        <v>104</v>
      </c>
      <c r="FC105" s="237" t="s">
        <v>186</v>
      </c>
      <c r="FD105" s="238">
        <v>43127</v>
      </c>
      <c r="FE105" s="239">
        <v>19</v>
      </c>
      <c r="FF105" s="239">
        <v>9</v>
      </c>
      <c r="FG105"/>
      <c r="FH105" s="237" t="s">
        <v>398</v>
      </c>
      <c r="FI105" s="237" t="s">
        <v>104</v>
      </c>
      <c r="FJ105" s="237" t="s">
        <v>98</v>
      </c>
      <c r="FK105" s="238">
        <v>43078</v>
      </c>
      <c r="FL105" s="239">
        <v>9</v>
      </c>
      <c r="FM105"/>
      <c r="FN105" s="237" t="s">
        <v>568</v>
      </c>
      <c r="FO105" s="237" t="s">
        <v>104</v>
      </c>
      <c r="FP105" s="237" t="s">
        <v>554</v>
      </c>
      <c r="FQ105" s="238">
        <v>43153</v>
      </c>
      <c r="FR105" s="239">
        <v>21</v>
      </c>
      <c r="FS105"/>
      <c r="FT105" s="237" t="s">
        <v>446</v>
      </c>
      <c r="FU105" s="237" t="s">
        <v>104</v>
      </c>
      <c r="FV105" s="237" t="s">
        <v>29</v>
      </c>
      <c r="FW105" s="238">
        <v>43084</v>
      </c>
      <c r="FX105" s="239">
        <v>9</v>
      </c>
      <c r="FY105" s="169"/>
      <c r="FZ105" s="237" t="s">
        <v>601</v>
      </c>
      <c r="GA105" s="237" t="s">
        <v>104</v>
      </c>
      <c r="GB105" s="237" t="s">
        <v>588</v>
      </c>
      <c r="GC105" s="238">
        <v>43154</v>
      </c>
      <c r="GD105" s="239">
        <v>30</v>
      </c>
      <c r="GE105"/>
      <c r="GF105" s="237" t="s">
        <v>602</v>
      </c>
      <c r="GG105" s="237" t="s">
        <v>104</v>
      </c>
      <c r="GH105" s="237" t="s">
        <v>587</v>
      </c>
      <c r="GI105" s="238">
        <v>43155</v>
      </c>
      <c r="GJ105" s="239">
        <v>67</v>
      </c>
      <c r="GK105"/>
      <c r="GL105" s="237" t="s">
        <v>445</v>
      </c>
      <c r="GM105" s="237" t="s">
        <v>104</v>
      </c>
      <c r="GN105" s="237" t="s">
        <v>92</v>
      </c>
      <c r="GO105" s="238">
        <v>43085</v>
      </c>
      <c r="GP105" s="239">
        <v>0.50877192982456143</v>
      </c>
      <c r="GQ105" s="180"/>
      <c r="GR105" s="237" t="s">
        <v>445</v>
      </c>
      <c r="GS105" s="237" t="s">
        <v>104</v>
      </c>
      <c r="GT105" s="237" t="s">
        <v>92</v>
      </c>
      <c r="GU105" s="238">
        <v>43085</v>
      </c>
      <c r="GV105" s="239">
        <v>0.29411764705882354</v>
      </c>
      <c r="GW105" s="169"/>
      <c r="GX105" s="237" t="s">
        <v>571</v>
      </c>
      <c r="GY105" s="237" t="s">
        <v>104</v>
      </c>
      <c r="GZ105" s="237" t="s">
        <v>110</v>
      </c>
      <c r="HA105" s="238">
        <v>43160</v>
      </c>
      <c r="HB105" s="239">
        <v>16</v>
      </c>
      <c r="HC105"/>
      <c r="HD105" s="237" t="s">
        <v>528</v>
      </c>
      <c r="HE105" s="237" t="s">
        <v>104</v>
      </c>
      <c r="HF105" s="237" t="s">
        <v>527</v>
      </c>
      <c r="HG105" s="238">
        <v>43141</v>
      </c>
      <c r="HH105" s="239">
        <v>26</v>
      </c>
      <c r="HI105"/>
      <c r="HJ105" s="237" t="s">
        <v>573</v>
      </c>
      <c r="HK105" s="237" t="s">
        <v>104</v>
      </c>
      <c r="HL105" s="237" t="s">
        <v>570</v>
      </c>
      <c r="HM105" s="238">
        <v>43161</v>
      </c>
      <c r="HN105" s="239">
        <v>0.75</v>
      </c>
      <c r="HO105" s="169"/>
      <c r="HP105" s="237" t="s">
        <v>456</v>
      </c>
      <c r="HQ105" s="237" t="s">
        <v>104</v>
      </c>
      <c r="HR105" s="237" t="s">
        <v>455</v>
      </c>
      <c r="HS105" s="238">
        <v>43111</v>
      </c>
      <c r="HT105" s="239">
        <v>9</v>
      </c>
      <c r="HU105"/>
      <c r="HV105" s="237" t="s">
        <v>568</v>
      </c>
      <c r="HW105" s="237" t="s">
        <v>104</v>
      </c>
      <c r="HX105" s="237" t="s">
        <v>554</v>
      </c>
      <c r="HY105" s="238">
        <v>43153</v>
      </c>
      <c r="HZ105" s="239">
        <v>26</v>
      </c>
      <c r="IA105"/>
      <c r="IB105" s="237" t="s">
        <v>480</v>
      </c>
      <c r="IC105" s="237" t="s">
        <v>104</v>
      </c>
      <c r="ID105" s="237" t="s">
        <v>192</v>
      </c>
      <c r="IE105" s="238">
        <v>43118</v>
      </c>
      <c r="IF105" s="239">
        <v>0.42105263157894735</v>
      </c>
      <c r="IG105"/>
    </row>
    <row r="106" spans="1:241" ht="15" x14ac:dyDescent="0.25">
      <c r="A106" s="237" t="s">
        <v>444</v>
      </c>
      <c r="B106" s="237" t="s">
        <v>104</v>
      </c>
      <c r="C106" s="237" t="s">
        <v>82</v>
      </c>
      <c r="D106" s="238">
        <v>43083</v>
      </c>
      <c r="E106" s="239">
        <v>78</v>
      </c>
      <c r="F106" s="169"/>
      <c r="G106" s="237" t="s">
        <v>572</v>
      </c>
      <c r="H106" s="237" t="s">
        <v>104</v>
      </c>
      <c r="I106" s="237" t="s">
        <v>88</v>
      </c>
      <c r="J106" s="238">
        <v>43162</v>
      </c>
      <c r="K106" s="239">
        <v>56</v>
      </c>
      <c r="L106" s="169"/>
      <c r="M106" s="237" t="s">
        <v>569</v>
      </c>
      <c r="N106" s="237" t="s">
        <v>104</v>
      </c>
      <c r="O106" s="237" t="s">
        <v>186</v>
      </c>
      <c r="P106" s="238">
        <v>43155</v>
      </c>
      <c r="Q106" s="239">
        <v>62</v>
      </c>
      <c r="R106"/>
      <c r="S106" s="237" t="s">
        <v>456</v>
      </c>
      <c r="T106" s="237" t="s">
        <v>104</v>
      </c>
      <c r="U106" s="237" t="s">
        <v>455</v>
      </c>
      <c r="V106" s="238">
        <v>43111</v>
      </c>
      <c r="W106" s="239">
        <v>41</v>
      </c>
      <c r="X106" s="169"/>
      <c r="Y106" s="237" t="s">
        <v>528</v>
      </c>
      <c r="Z106" s="237" t="s">
        <v>104</v>
      </c>
      <c r="AA106" s="237" t="s">
        <v>527</v>
      </c>
      <c r="AB106" s="238">
        <v>43141</v>
      </c>
      <c r="AC106" s="239">
        <v>34</v>
      </c>
      <c r="AD106"/>
      <c r="AE106" s="237" t="s">
        <v>396</v>
      </c>
      <c r="AF106" s="237" t="s">
        <v>104</v>
      </c>
      <c r="AG106" s="237" t="s">
        <v>52</v>
      </c>
      <c r="AH106" s="238">
        <v>43077</v>
      </c>
      <c r="AI106" s="239">
        <v>41</v>
      </c>
      <c r="AJ106" s="169"/>
      <c r="AK106" s="237" t="s">
        <v>477</v>
      </c>
      <c r="AL106" s="237" t="s">
        <v>104</v>
      </c>
      <c r="AM106" s="237" t="s">
        <v>465</v>
      </c>
      <c r="AN106" s="238">
        <v>43113</v>
      </c>
      <c r="AO106" s="239">
        <v>31</v>
      </c>
      <c r="AP106" s="169"/>
      <c r="AQ106" s="237" t="s">
        <v>481</v>
      </c>
      <c r="AR106" s="237" t="s">
        <v>104</v>
      </c>
      <c r="AS106" s="237" t="s">
        <v>199</v>
      </c>
      <c r="AT106" s="238">
        <v>43120</v>
      </c>
      <c r="AU106" s="239">
        <v>34</v>
      </c>
      <c r="AV106" s="169"/>
      <c r="AW106" s="237" t="s">
        <v>444</v>
      </c>
      <c r="AX106" s="237" t="s">
        <v>104</v>
      </c>
      <c r="AY106" s="237" t="s">
        <v>82</v>
      </c>
      <c r="AZ106" s="238">
        <v>43083</v>
      </c>
      <c r="BA106" s="239">
        <v>26</v>
      </c>
      <c r="BB106"/>
      <c r="BC106" s="237" t="s">
        <v>569</v>
      </c>
      <c r="BD106" s="237" t="s">
        <v>104</v>
      </c>
      <c r="BE106" s="237" t="s">
        <v>186</v>
      </c>
      <c r="BF106" s="238">
        <v>43155</v>
      </c>
      <c r="BG106" s="239">
        <v>16</v>
      </c>
      <c r="BH106" s="169"/>
      <c r="BI106" s="237" t="s">
        <v>543</v>
      </c>
      <c r="BJ106" s="237" t="s">
        <v>104</v>
      </c>
      <c r="BK106" s="237" t="s">
        <v>186</v>
      </c>
      <c r="BL106" s="238">
        <v>43147</v>
      </c>
      <c r="BM106" s="239">
        <v>9</v>
      </c>
      <c r="BN106" s="169"/>
      <c r="BO106" s="237" t="s">
        <v>601</v>
      </c>
      <c r="BP106" s="237" t="s">
        <v>104</v>
      </c>
      <c r="BQ106" s="237" t="s">
        <v>588</v>
      </c>
      <c r="BR106" s="238">
        <v>43154</v>
      </c>
      <c r="BS106" s="239">
        <v>12</v>
      </c>
      <c r="BT106"/>
      <c r="BU106" s="237" t="s">
        <v>571</v>
      </c>
      <c r="BV106" s="237" t="s">
        <v>104</v>
      </c>
      <c r="BW106" s="237" t="s">
        <v>110</v>
      </c>
      <c r="BX106" s="238">
        <v>43160</v>
      </c>
      <c r="BY106" s="239">
        <v>6</v>
      </c>
      <c r="BZ106"/>
      <c r="CA106" s="237" t="s">
        <v>601</v>
      </c>
      <c r="CB106" s="237" t="s">
        <v>104</v>
      </c>
      <c r="CC106" s="237" t="s">
        <v>588</v>
      </c>
      <c r="CD106" s="238">
        <v>43154</v>
      </c>
      <c r="CE106" s="239">
        <v>26</v>
      </c>
      <c r="CF106"/>
      <c r="CG106" s="237" t="s">
        <v>397</v>
      </c>
      <c r="CH106" s="237" t="s">
        <v>104</v>
      </c>
      <c r="CI106" s="237" t="s">
        <v>54</v>
      </c>
      <c r="CJ106" s="238">
        <v>43078</v>
      </c>
      <c r="CK106" s="239">
        <v>19</v>
      </c>
      <c r="CL106"/>
      <c r="CM106" s="237" t="s">
        <v>529</v>
      </c>
      <c r="CN106" s="237" t="s">
        <v>104</v>
      </c>
      <c r="CO106" s="237" t="s">
        <v>199</v>
      </c>
      <c r="CP106" s="238">
        <v>43139</v>
      </c>
      <c r="CQ106" s="239">
        <v>25</v>
      </c>
      <c r="CR106"/>
      <c r="CS106" s="237" t="s">
        <v>543</v>
      </c>
      <c r="CT106" s="237" t="s">
        <v>104</v>
      </c>
      <c r="CU106" s="237" t="s">
        <v>186</v>
      </c>
      <c r="CV106" s="238">
        <v>43147</v>
      </c>
      <c r="CW106" s="239">
        <v>17</v>
      </c>
      <c r="CX106"/>
      <c r="CY106" s="237" t="s">
        <v>601</v>
      </c>
      <c r="CZ106" s="237" t="s">
        <v>104</v>
      </c>
      <c r="DA106" s="237" t="s">
        <v>588</v>
      </c>
      <c r="DB106" s="238">
        <v>43154</v>
      </c>
      <c r="DC106" s="239">
        <v>13</v>
      </c>
      <c r="DD106"/>
      <c r="DE106" s="237" t="s">
        <v>397</v>
      </c>
      <c r="DF106" s="237" t="s">
        <v>104</v>
      </c>
      <c r="DG106" s="237" t="s">
        <v>54</v>
      </c>
      <c r="DH106" s="238">
        <v>43078</v>
      </c>
      <c r="DI106" s="239">
        <v>-2</v>
      </c>
      <c r="DJ106"/>
      <c r="DK106" s="237" t="s">
        <v>445</v>
      </c>
      <c r="DL106" s="237" t="s">
        <v>104</v>
      </c>
      <c r="DM106" s="237" t="s">
        <v>92</v>
      </c>
      <c r="DN106" s="238">
        <v>43085</v>
      </c>
      <c r="DO106" s="239">
        <v>8</v>
      </c>
      <c r="DP106"/>
      <c r="DQ106" s="237" t="s">
        <v>397</v>
      </c>
      <c r="DR106" s="237" t="s">
        <v>104</v>
      </c>
      <c r="DS106" s="237" t="s">
        <v>54</v>
      </c>
      <c r="DT106" s="238">
        <v>43078</v>
      </c>
      <c r="DU106" s="239">
        <v>-1</v>
      </c>
      <c r="DV106"/>
      <c r="DW106" s="237" t="s">
        <v>454</v>
      </c>
      <c r="DX106" s="237" t="s">
        <v>104</v>
      </c>
      <c r="DY106" s="237" t="s">
        <v>448</v>
      </c>
      <c r="DZ106" s="238">
        <v>43104</v>
      </c>
      <c r="EA106" s="239">
        <v>6</v>
      </c>
      <c r="EB106"/>
      <c r="EC106" s="237" t="s">
        <v>477</v>
      </c>
      <c r="ED106" s="237" t="s">
        <v>104</v>
      </c>
      <c r="EE106" s="237" t="s">
        <v>465</v>
      </c>
      <c r="EF106" s="238">
        <v>43113</v>
      </c>
      <c r="EG106" s="239">
        <v>-5</v>
      </c>
      <c r="EH106"/>
      <c r="EI106" s="237" t="s">
        <v>602</v>
      </c>
      <c r="EJ106" s="237" t="s">
        <v>104</v>
      </c>
      <c r="EK106" s="237" t="s">
        <v>587</v>
      </c>
      <c r="EL106" s="238">
        <v>43155</v>
      </c>
      <c r="EM106" s="239">
        <v>23</v>
      </c>
      <c r="EN106"/>
      <c r="EO106" s="237" t="s">
        <v>528</v>
      </c>
      <c r="EP106" s="237" t="s">
        <v>104</v>
      </c>
      <c r="EQ106" s="237" t="s">
        <v>527</v>
      </c>
      <c r="ER106" s="238">
        <v>43141</v>
      </c>
      <c r="ES106" s="239">
        <v>14</v>
      </c>
      <c r="ET106"/>
      <c r="EU106" s="237" t="s">
        <v>454</v>
      </c>
      <c r="EV106" s="237" t="s">
        <v>104</v>
      </c>
      <c r="EW106" s="237" t="s">
        <v>448</v>
      </c>
      <c r="EX106" s="238">
        <v>43104</v>
      </c>
      <c r="EY106" s="239">
        <v>1</v>
      </c>
      <c r="EZ106"/>
      <c r="FA106" s="237" t="s">
        <v>476</v>
      </c>
      <c r="FB106" s="237" t="s">
        <v>104</v>
      </c>
      <c r="FC106" s="237" t="s">
        <v>464</v>
      </c>
      <c r="FD106" s="238">
        <v>43112</v>
      </c>
      <c r="FE106" s="239">
        <v>17</v>
      </c>
      <c r="FF106" s="239">
        <v>15</v>
      </c>
      <c r="FG106"/>
      <c r="FH106" s="237" t="s">
        <v>456</v>
      </c>
      <c r="FI106" s="237" t="s">
        <v>104</v>
      </c>
      <c r="FJ106" s="237" t="s">
        <v>455</v>
      </c>
      <c r="FK106" s="238">
        <v>43111</v>
      </c>
      <c r="FL106" s="239">
        <v>10</v>
      </c>
      <c r="FM106"/>
      <c r="FN106" s="237" t="s">
        <v>569</v>
      </c>
      <c r="FO106" s="237" t="s">
        <v>104</v>
      </c>
      <c r="FP106" s="237" t="s">
        <v>186</v>
      </c>
      <c r="FQ106" s="238">
        <v>43155</v>
      </c>
      <c r="FR106" s="239">
        <v>21</v>
      </c>
      <c r="FS106"/>
      <c r="FT106" s="237" t="s">
        <v>521</v>
      </c>
      <c r="FU106" s="237" t="s">
        <v>104</v>
      </c>
      <c r="FV106" s="237" t="s">
        <v>198</v>
      </c>
      <c r="FW106" s="238">
        <v>43133</v>
      </c>
      <c r="FX106" s="239">
        <v>10</v>
      </c>
      <c r="FY106" s="169"/>
      <c r="FZ106" s="237" t="s">
        <v>398</v>
      </c>
      <c r="GA106" s="237" t="s">
        <v>104</v>
      </c>
      <c r="GB106" s="237" t="s">
        <v>98</v>
      </c>
      <c r="GC106" s="238">
        <v>43078</v>
      </c>
      <c r="GD106" s="239">
        <v>30</v>
      </c>
      <c r="GE106"/>
      <c r="GF106" s="237" t="s">
        <v>521</v>
      </c>
      <c r="GG106" s="237" t="s">
        <v>104</v>
      </c>
      <c r="GH106" s="237" t="s">
        <v>198</v>
      </c>
      <c r="GI106" s="238">
        <v>43133</v>
      </c>
      <c r="GJ106" s="239">
        <v>62</v>
      </c>
      <c r="GK106"/>
      <c r="GL106" s="237" t="s">
        <v>398</v>
      </c>
      <c r="GM106" s="237" t="s">
        <v>104</v>
      </c>
      <c r="GN106" s="237" t="s">
        <v>98</v>
      </c>
      <c r="GO106" s="238">
        <v>43078</v>
      </c>
      <c r="GP106" s="239">
        <v>0.5</v>
      </c>
      <c r="GQ106" s="180"/>
      <c r="GR106" s="237" t="s">
        <v>476</v>
      </c>
      <c r="GS106" s="237" t="s">
        <v>104</v>
      </c>
      <c r="GT106" s="237" t="s">
        <v>464</v>
      </c>
      <c r="GU106" s="238">
        <v>43112</v>
      </c>
      <c r="GV106" s="239">
        <v>0.30909090909090908</v>
      </c>
      <c r="GW106" s="169"/>
      <c r="GX106" s="237" t="s">
        <v>477</v>
      </c>
      <c r="GY106" s="237" t="s">
        <v>104</v>
      </c>
      <c r="GZ106" s="237" t="s">
        <v>465</v>
      </c>
      <c r="HA106" s="238">
        <v>43113</v>
      </c>
      <c r="HB106" s="239">
        <v>16</v>
      </c>
      <c r="HC106"/>
      <c r="HD106" s="237" t="s">
        <v>571</v>
      </c>
      <c r="HE106" s="237" t="s">
        <v>104</v>
      </c>
      <c r="HF106" s="237" t="s">
        <v>110</v>
      </c>
      <c r="HG106" s="238">
        <v>43160</v>
      </c>
      <c r="HH106" s="239">
        <v>25</v>
      </c>
      <c r="HI106"/>
      <c r="HJ106" s="237" t="s">
        <v>602</v>
      </c>
      <c r="HK106" s="237" t="s">
        <v>104</v>
      </c>
      <c r="HL106" s="237" t="s">
        <v>587</v>
      </c>
      <c r="HM106" s="238">
        <v>43155</v>
      </c>
      <c r="HN106" s="239">
        <v>0.73076923076923073</v>
      </c>
      <c r="HO106" s="169"/>
      <c r="HP106" s="237" t="s">
        <v>602</v>
      </c>
      <c r="HQ106" s="237" t="s">
        <v>104</v>
      </c>
      <c r="HR106" s="237" t="s">
        <v>587</v>
      </c>
      <c r="HS106" s="238">
        <v>43155</v>
      </c>
      <c r="HT106" s="239">
        <v>9</v>
      </c>
      <c r="HU106"/>
      <c r="HV106" s="237" t="s">
        <v>528</v>
      </c>
      <c r="HW106" s="237" t="s">
        <v>104</v>
      </c>
      <c r="HX106" s="237" t="s">
        <v>527</v>
      </c>
      <c r="HY106" s="238">
        <v>43141</v>
      </c>
      <c r="HZ106" s="239">
        <v>25</v>
      </c>
      <c r="IA106"/>
      <c r="IB106" s="237" t="s">
        <v>445</v>
      </c>
      <c r="IC106" s="237" t="s">
        <v>104</v>
      </c>
      <c r="ID106" s="237" t="s">
        <v>92</v>
      </c>
      <c r="IE106" s="238">
        <v>43085</v>
      </c>
      <c r="IF106" s="239">
        <v>0.41666666666666669</v>
      </c>
      <c r="IG106"/>
    </row>
    <row r="107" spans="1:241" ht="15" x14ac:dyDescent="0.25">
      <c r="A107" s="237" t="s">
        <v>398</v>
      </c>
      <c r="B107" s="237" t="s">
        <v>104</v>
      </c>
      <c r="C107" s="237" t="s">
        <v>98</v>
      </c>
      <c r="D107" s="238">
        <v>43078</v>
      </c>
      <c r="E107" s="239">
        <v>77</v>
      </c>
      <c r="F107" s="169"/>
      <c r="G107" s="237" t="s">
        <v>454</v>
      </c>
      <c r="H107" s="237" t="s">
        <v>104</v>
      </c>
      <c r="I107" s="237" t="s">
        <v>448</v>
      </c>
      <c r="J107" s="238">
        <v>43104</v>
      </c>
      <c r="K107" s="239">
        <v>59</v>
      </c>
      <c r="L107" s="169"/>
      <c r="M107" s="237" t="s">
        <v>397</v>
      </c>
      <c r="N107" s="237" t="s">
        <v>104</v>
      </c>
      <c r="O107" s="237" t="s">
        <v>54</v>
      </c>
      <c r="P107" s="238">
        <v>43078</v>
      </c>
      <c r="Q107" s="239">
        <v>61</v>
      </c>
      <c r="R107"/>
      <c r="S107" s="237" t="s">
        <v>508</v>
      </c>
      <c r="T107" s="237" t="s">
        <v>104</v>
      </c>
      <c r="U107" s="237" t="s">
        <v>192</v>
      </c>
      <c r="V107" s="238">
        <v>43132</v>
      </c>
      <c r="W107" s="239">
        <v>41</v>
      </c>
      <c r="X107" s="169"/>
      <c r="Y107" s="237" t="s">
        <v>398</v>
      </c>
      <c r="Z107" s="237" t="s">
        <v>104</v>
      </c>
      <c r="AA107" s="237" t="s">
        <v>98</v>
      </c>
      <c r="AB107" s="238">
        <v>43078</v>
      </c>
      <c r="AC107" s="239">
        <v>34</v>
      </c>
      <c r="AD107"/>
      <c r="AE107" s="237" t="s">
        <v>571</v>
      </c>
      <c r="AF107" s="237" t="s">
        <v>104</v>
      </c>
      <c r="AG107" s="237" t="s">
        <v>110</v>
      </c>
      <c r="AH107" s="238">
        <v>43160</v>
      </c>
      <c r="AI107" s="239">
        <v>41</v>
      </c>
      <c r="AJ107" s="169"/>
      <c r="AK107" s="237" t="s">
        <v>397</v>
      </c>
      <c r="AL107" s="237" t="s">
        <v>104</v>
      </c>
      <c r="AM107" s="237" t="s">
        <v>54</v>
      </c>
      <c r="AN107" s="238">
        <v>43078</v>
      </c>
      <c r="AO107" s="239">
        <v>31</v>
      </c>
      <c r="AP107" s="169"/>
      <c r="AQ107" s="237" t="s">
        <v>521</v>
      </c>
      <c r="AR107" s="237" t="s">
        <v>104</v>
      </c>
      <c r="AS107" s="237" t="s">
        <v>198</v>
      </c>
      <c r="AT107" s="238">
        <v>43133</v>
      </c>
      <c r="AU107" s="239">
        <v>34</v>
      </c>
      <c r="AV107" s="169"/>
      <c r="AW107" s="237" t="s">
        <v>601</v>
      </c>
      <c r="AX107" s="237" t="s">
        <v>104</v>
      </c>
      <c r="AY107" s="237" t="s">
        <v>588</v>
      </c>
      <c r="AZ107" s="238">
        <v>43154</v>
      </c>
      <c r="BA107" s="239">
        <v>27</v>
      </c>
      <c r="BB107"/>
      <c r="BC107" s="237" t="s">
        <v>396</v>
      </c>
      <c r="BD107" s="237" t="s">
        <v>104</v>
      </c>
      <c r="BE107" s="237" t="s">
        <v>52</v>
      </c>
      <c r="BF107" s="238">
        <v>43077</v>
      </c>
      <c r="BG107" s="239">
        <v>16</v>
      </c>
      <c r="BH107" s="169"/>
      <c r="BI107" s="237" t="s">
        <v>528</v>
      </c>
      <c r="BJ107" s="237" t="s">
        <v>104</v>
      </c>
      <c r="BK107" s="237" t="s">
        <v>527</v>
      </c>
      <c r="BL107" s="238">
        <v>43141</v>
      </c>
      <c r="BM107" s="239">
        <v>10</v>
      </c>
      <c r="BN107" s="169"/>
      <c r="BO107" s="237" t="s">
        <v>476</v>
      </c>
      <c r="BP107" s="237" t="s">
        <v>104</v>
      </c>
      <c r="BQ107" s="237" t="s">
        <v>464</v>
      </c>
      <c r="BR107" s="238">
        <v>43112</v>
      </c>
      <c r="BS107" s="239">
        <v>12</v>
      </c>
      <c r="BT107"/>
      <c r="BU107" s="237" t="s">
        <v>602</v>
      </c>
      <c r="BV107" s="237" t="s">
        <v>104</v>
      </c>
      <c r="BW107" s="237" t="s">
        <v>587</v>
      </c>
      <c r="BX107" s="238">
        <v>43155</v>
      </c>
      <c r="BY107" s="239">
        <v>7</v>
      </c>
      <c r="BZ107"/>
      <c r="CA107" s="237" t="s">
        <v>507</v>
      </c>
      <c r="CB107" s="237" t="s">
        <v>104</v>
      </c>
      <c r="CC107" s="237" t="s">
        <v>186</v>
      </c>
      <c r="CD107" s="238">
        <v>43127</v>
      </c>
      <c r="CE107" s="239">
        <v>26</v>
      </c>
      <c r="CF107"/>
      <c r="CG107" s="237" t="s">
        <v>398</v>
      </c>
      <c r="CH107" s="237" t="s">
        <v>104</v>
      </c>
      <c r="CI107" s="237" t="s">
        <v>98</v>
      </c>
      <c r="CJ107" s="238">
        <v>43078</v>
      </c>
      <c r="CK107" s="239">
        <v>19</v>
      </c>
      <c r="CL107"/>
      <c r="CM107" s="237" t="s">
        <v>500</v>
      </c>
      <c r="CN107" s="237" t="s">
        <v>104</v>
      </c>
      <c r="CO107" s="237" t="s">
        <v>197</v>
      </c>
      <c r="CP107" s="238">
        <v>43125</v>
      </c>
      <c r="CQ107" s="239">
        <v>24</v>
      </c>
      <c r="CR107"/>
      <c r="CS107" s="237" t="s">
        <v>456</v>
      </c>
      <c r="CT107" s="237" t="s">
        <v>104</v>
      </c>
      <c r="CU107" s="237" t="s">
        <v>455</v>
      </c>
      <c r="CV107" s="238">
        <v>43111</v>
      </c>
      <c r="CW107" s="239">
        <v>17</v>
      </c>
      <c r="CX107"/>
      <c r="CY107" s="237" t="s">
        <v>542</v>
      </c>
      <c r="CZ107" s="237" t="s">
        <v>104</v>
      </c>
      <c r="DA107" s="237" t="s">
        <v>198</v>
      </c>
      <c r="DB107" s="238">
        <v>43148</v>
      </c>
      <c r="DC107" s="239">
        <v>13</v>
      </c>
      <c r="DD107"/>
      <c r="DE107" s="237" t="s">
        <v>507</v>
      </c>
      <c r="DF107" s="237" t="s">
        <v>104</v>
      </c>
      <c r="DG107" s="237" t="s">
        <v>186</v>
      </c>
      <c r="DH107" s="238">
        <v>43127</v>
      </c>
      <c r="DI107" s="239">
        <v>-2</v>
      </c>
      <c r="DJ107"/>
      <c r="DK107" s="237" t="s">
        <v>481</v>
      </c>
      <c r="DL107" s="237" t="s">
        <v>104</v>
      </c>
      <c r="DM107" s="237" t="s">
        <v>199</v>
      </c>
      <c r="DN107" s="238">
        <v>43120</v>
      </c>
      <c r="DO107" s="239">
        <v>8</v>
      </c>
      <c r="DP107"/>
      <c r="DQ107" s="237" t="s">
        <v>477</v>
      </c>
      <c r="DR107" s="237" t="s">
        <v>104</v>
      </c>
      <c r="DS107" s="237" t="s">
        <v>465</v>
      </c>
      <c r="DT107" s="238">
        <v>43113</v>
      </c>
      <c r="DU107" s="239">
        <v>1</v>
      </c>
      <c r="DV107"/>
      <c r="DW107" s="237" t="s">
        <v>569</v>
      </c>
      <c r="DX107" s="237" t="s">
        <v>104</v>
      </c>
      <c r="DY107" s="237" t="s">
        <v>186</v>
      </c>
      <c r="DZ107" s="238">
        <v>43155</v>
      </c>
      <c r="EA107" s="239">
        <v>6</v>
      </c>
      <c r="EB107"/>
      <c r="EC107" s="237" t="s">
        <v>481</v>
      </c>
      <c r="ED107" s="237" t="s">
        <v>104</v>
      </c>
      <c r="EE107" s="237" t="s">
        <v>199</v>
      </c>
      <c r="EF107" s="238">
        <v>43120</v>
      </c>
      <c r="EG107" s="239">
        <v>-7</v>
      </c>
      <c r="EH107"/>
      <c r="EI107" s="237" t="s">
        <v>476</v>
      </c>
      <c r="EJ107" s="237" t="s">
        <v>104</v>
      </c>
      <c r="EK107" s="237" t="s">
        <v>464</v>
      </c>
      <c r="EL107" s="238">
        <v>43112</v>
      </c>
      <c r="EM107" s="239">
        <v>23</v>
      </c>
      <c r="EN107"/>
      <c r="EO107" s="237" t="s">
        <v>572</v>
      </c>
      <c r="EP107" s="237" t="s">
        <v>104</v>
      </c>
      <c r="EQ107" s="237" t="s">
        <v>88</v>
      </c>
      <c r="ER107" s="238">
        <v>43162</v>
      </c>
      <c r="ES107" s="239">
        <v>14</v>
      </c>
      <c r="ET107"/>
      <c r="EU107" s="237" t="s">
        <v>481</v>
      </c>
      <c r="EV107" s="237" t="s">
        <v>104</v>
      </c>
      <c r="EW107" s="237" t="s">
        <v>199</v>
      </c>
      <c r="EX107" s="238">
        <v>43120</v>
      </c>
      <c r="EY107" s="239">
        <v>1</v>
      </c>
      <c r="EZ107"/>
      <c r="FA107" s="237" t="s">
        <v>397</v>
      </c>
      <c r="FB107" s="237" t="s">
        <v>104</v>
      </c>
      <c r="FC107" s="237" t="s">
        <v>54</v>
      </c>
      <c r="FD107" s="238">
        <v>43078</v>
      </c>
      <c r="FE107" s="239">
        <v>17</v>
      </c>
      <c r="FF107" s="239">
        <v>16</v>
      </c>
      <c r="FG107"/>
      <c r="FH107" s="237" t="s">
        <v>601</v>
      </c>
      <c r="FI107" s="237" t="s">
        <v>104</v>
      </c>
      <c r="FJ107" s="237" t="s">
        <v>588</v>
      </c>
      <c r="FK107" s="238">
        <v>43154</v>
      </c>
      <c r="FL107" s="239">
        <v>11</v>
      </c>
      <c r="FM107"/>
      <c r="FN107" s="237" t="s">
        <v>481</v>
      </c>
      <c r="FO107" s="237" t="s">
        <v>104</v>
      </c>
      <c r="FP107" s="237" t="s">
        <v>199</v>
      </c>
      <c r="FQ107" s="238">
        <v>43120</v>
      </c>
      <c r="FR107" s="239">
        <v>20</v>
      </c>
      <c r="FS107"/>
      <c r="FT107" s="237" t="s">
        <v>480</v>
      </c>
      <c r="FU107" s="237" t="s">
        <v>104</v>
      </c>
      <c r="FV107" s="237" t="s">
        <v>192</v>
      </c>
      <c r="FW107" s="238">
        <v>43118</v>
      </c>
      <c r="FX107" s="239">
        <v>11</v>
      </c>
      <c r="FY107" s="169"/>
      <c r="FZ107" s="237" t="s">
        <v>480</v>
      </c>
      <c r="GA107" s="237" t="s">
        <v>104</v>
      </c>
      <c r="GB107" s="237" t="s">
        <v>192</v>
      </c>
      <c r="GC107" s="238">
        <v>43118</v>
      </c>
      <c r="GD107" s="239">
        <v>30</v>
      </c>
      <c r="GE107"/>
      <c r="GF107" s="237" t="s">
        <v>480</v>
      </c>
      <c r="GG107" s="237" t="s">
        <v>104</v>
      </c>
      <c r="GH107" s="237" t="s">
        <v>192</v>
      </c>
      <c r="GI107" s="238">
        <v>43118</v>
      </c>
      <c r="GJ107" s="239">
        <v>61</v>
      </c>
      <c r="GK107"/>
      <c r="GL107" s="237" t="s">
        <v>480</v>
      </c>
      <c r="GM107" s="237" t="s">
        <v>104</v>
      </c>
      <c r="GN107" s="237" t="s">
        <v>192</v>
      </c>
      <c r="GO107" s="238">
        <v>43118</v>
      </c>
      <c r="GP107" s="239">
        <v>0.49180327868852458</v>
      </c>
      <c r="GQ107" s="180"/>
      <c r="GR107" s="237" t="s">
        <v>528</v>
      </c>
      <c r="GS107" s="237" t="s">
        <v>104</v>
      </c>
      <c r="GT107" s="237" t="s">
        <v>527</v>
      </c>
      <c r="GU107" s="238">
        <v>43141</v>
      </c>
      <c r="GV107" s="239">
        <v>0.32075471698113206</v>
      </c>
      <c r="GW107" s="169"/>
      <c r="GX107" s="237" t="s">
        <v>528</v>
      </c>
      <c r="GY107" s="237" t="s">
        <v>104</v>
      </c>
      <c r="GZ107" s="237" t="s">
        <v>527</v>
      </c>
      <c r="HA107" s="238">
        <v>43141</v>
      </c>
      <c r="HB107" s="239">
        <v>16</v>
      </c>
      <c r="HC107"/>
      <c r="HD107" s="237" t="s">
        <v>601</v>
      </c>
      <c r="HE107" s="237" t="s">
        <v>104</v>
      </c>
      <c r="HF107" s="237" t="s">
        <v>588</v>
      </c>
      <c r="HG107" s="238">
        <v>43154</v>
      </c>
      <c r="HH107" s="239">
        <v>23</v>
      </c>
      <c r="HI107"/>
      <c r="HJ107" s="237" t="s">
        <v>543</v>
      </c>
      <c r="HK107" s="237" t="s">
        <v>104</v>
      </c>
      <c r="HL107" s="237" t="s">
        <v>186</v>
      </c>
      <c r="HM107" s="238">
        <v>43147</v>
      </c>
      <c r="HN107" s="239">
        <v>0.72222222222222221</v>
      </c>
      <c r="HO107" s="169"/>
      <c r="HP107" s="237" t="s">
        <v>528</v>
      </c>
      <c r="HQ107" s="237" t="s">
        <v>104</v>
      </c>
      <c r="HR107" s="237" t="s">
        <v>527</v>
      </c>
      <c r="HS107" s="238">
        <v>43141</v>
      </c>
      <c r="HT107" s="239">
        <v>9</v>
      </c>
      <c r="HU107"/>
      <c r="HV107" s="237" t="s">
        <v>529</v>
      </c>
      <c r="HW107" s="237" t="s">
        <v>104</v>
      </c>
      <c r="HX107" s="237" t="s">
        <v>199</v>
      </c>
      <c r="HY107" s="238">
        <v>43139</v>
      </c>
      <c r="HZ107" s="239">
        <v>25</v>
      </c>
      <c r="IA107"/>
      <c r="IB107" s="237" t="s">
        <v>446</v>
      </c>
      <c r="IC107" s="237" t="s">
        <v>104</v>
      </c>
      <c r="ID107" s="237" t="s">
        <v>29</v>
      </c>
      <c r="IE107" s="238">
        <v>43084</v>
      </c>
      <c r="IF107" s="239">
        <v>0.41666666666666669</v>
      </c>
      <c r="IG107"/>
    </row>
    <row r="108" spans="1:241" ht="15" x14ac:dyDescent="0.25">
      <c r="A108" s="237" t="s">
        <v>476</v>
      </c>
      <c r="B108" s="237" t="s">
        <v>104</v>
      </c>
      <c r="C108" s="237" t="s">
        <v>464</v>
      </c>
      <c r="D108" s="238">
        <v>43112</v>
      </c>
      <c r="E108" s="239">
        <v>77</v>
      </c>
      <c r="F108" s="169"/>
      <c r="G108" s="237" t="s">
        <v>529</v>
      </c>
      <c r="H108" s="237" t="s">
        <v>104</v>
      </c>
      <c r="I108" s="237" t="s">
        <v>199</v>
      </c>
      <c r="J108" s="238">
        <v>43139</v>
      </c>
      <c r="K108" s="239">
        <v>60</v>
      </c>
      <c r="L108" s="169"/>
      <c r="M108" s="237" t="s">
        <v>572</v>
      </c>
      <c r="N108" s="237" t="s">
        <v>104</v>
      </c>
      <c r="O108" s="237" t="s">
        <v>88</v>
      </c>
      <c r="P108" s="238">
        <v>43162</v>
      </c>
      <c r="Q108" s="239">
        <v>60</v>
      </c>
      <c r="R108"/>
      <c r="S108" s="237" t="s">
        <v>528</v>
      </c>
      <c r="T108" s="237" t="s">
        <v>104</v>
      </c>
      <c r="U108" s="237" t="s">
        <v>527</v>
      </c>
      <c r="V108" s="238">
        <v>43141</v>
      </c>
      <c r="W108" s="239">
        <v>41</v>
      </c>
      <c r="X108" s="169"/>
      <c r="Y108" s="237" t="s">
        <v>456</v>
      </c>
      <c r="Z108" s="237" t="s">
        <v>104</v>
      </c>
      <c r="AA108" s="237" t="s">
        <v>455</v>
      </c>
      <c r="AB108" s="238">
        <v>43111</v>
      </c>
      <c r="AC108" s="239">
        <v>30</v>
      </c>
      <c r="AD108"/>
      <c r="AE108" s="237" t="s">
        <v>507</v>
      </c>
      <c r="AF108" s="237" t="s">
        <v>104</v>
      </c>
      <c r="AG108" s="237" t="s">
        <v>186</v>
      </c>
      <c r="AH108" s="238">
        <v>43127</v>
      </c>
      <c r="AI108" s="239">
        <v>41</v>
      </c>
      <c r="AJ108" s="169"/>
      <c r="AK108" s="237" t="s">
        <v>456</v>
      </c>
      <c r="AL108" s="237" t="s">
        <v>104</v>
      </c>
      <c r="AM108" s="237" t="s">
        <v>455</v>
      </c>
      <c r="AN108" s="238">
        <v>43111</v>
      </c>
      <c r="AO108" s="239">
        <v>31</v>
      </c>
      <c r="AP108" s="169"/>
      <c r="AQ108" s="237" t="s">
        <v>528</v>
      </c>
      <c r="AR108" s="237" t="s">
        <v>104</v>
      </c>
      <c r="AS108" s="237" t="s">
        <v>527</v>
      </c>
      <c r="AT108" s="238">
        <v>43141</v>
      </c>
      <c r="AU108" s="239">
        <v>33</v>
      </c>
      <c r="AV108" s="169"/>
      <c r="AW108" s="237" t="s">
        <v>543</v>
      </c>
      <c r="AX108" s="237" t="s">
        <v>104</v>
      </c>
      <c r="AY108" s="237" t="s">
        <v>186</v>
      </c>
      <c r="AZ108" s="238">
        <v>43147</v>
      </c>
      <c r="BA108" s="239">
        <v>27</v>
      </c>
      <c r="BB108"/>
      <c r="BC108" s="237" t="s">
        <v>572</v>
      </c>
      <c r="BD108" s="237" t="s">
        <v>104</v>
      </c>
      <c r="BE108" s="237" t="s">
        <v>88</v>
      </c>
      <c r="BF108" s="238">
        <v>43162</v>
      </c>
      <c r="BG108" s="239">
        <v>16</v>
      </c>
      <c r="BH108" s="169"/>
      <c r="BI108" s="237" t="s">
        <v>571</v>
      </c>
      <c r="BJ108" s="237" t="s">
        <v>104</v>
      </c>
      <c r="BK108" s="237" t="s">
        <v>110</v>
      </c>
      <c r="BL108" s="238">
        <v>43160</v>
      </c>
      <c r="BM108" s="239">
        <v>10</v>
      </c>
      <c r="BN108" s="169"/>
      <c r="BO108" s="237" t="s">
        <v>444</v>
      </c>
      <c r="BP108" s="237" t="s">
        <v>104</v>
      </c>
      <c r="BQ108" s="237" t="s">
        <v>82</v>
      </c>
      <c r="BR108" s="238">
        <v>43083</v>
      </c>
      <c r="BS108" s="239">
        <v>11</v>
      </c>
      <c r="BT108"/>
      <c r="BU108" s="237" t="s">
        <v>454</v>
      </c>
      <c r="BV108" s="237" t="s">
        <v>104</v>
      </c>
      <c r="BW108" s="237" t="s">
        <v>448</v>
      </c>
      <c r="BX108" s="238">
        <v>43104</v>
      </c>
      <c r="BY108" s="239">
        <v>7</v>
      </c>
      <c r="BZ108"/>
      <c r="CA108" s="237" t="s">
        <v>508</v>
      </c>
      <c r="CB108" s="237" t="s">
        <v>104</v>
      </c>
      <c r="CC108" s="237" t="s">
        <v>192</v>
      </c>
      <c r="CD108" s="238">
        <v>43132</v>
      </c>
      <c r="CE108" s="239">
        <v>25</v>
      </c>
      <c r="CF108"/>
      <c r="CG108" s="237" t="s">
        <v>528</v>
      </c>
      <c r="CH108" s="237" t="s">
        <v>104</v>
      </c>
      <c r="CI108" s="237" t="s">
        <v>527</v>
      </c>
      <c r="CJ108" s="238">
        <v>43141</v>
      </c>
      <c r="CK108" s="239">
        <v>20</v>
      </c>
      <c r="CL108"/>
      <c r="CM108" s="237" t="s">
        <v>542</v>
      </c>
      <c r="CN108" s="237" t="s">
        <v>104</v>
      </c>
      <c r="CO108" s="237" t="s">
        <v>198</v>
      </c>
      <c r="CP108" s="238">
        <v>43148</v>
      </c>
      <c r="CQ108" s="239">
        <v>24</v>
      </c>
      <c r="CR108"/>
      <c r="CS108" s="237" t="s">
        <v>528</v>
      </c>
      <c r="CT108" s="237" t="s">
        <v>104</v>
      </c>
      <c r="CU108" s="237" t="s">
        <v>527</v>
      </c>
      <c r="CV108" s="238">
        <v>43141</v>
      </c>
      <c r="CW108" s="239">
        <v>18</v>
      </c>
      <c r="CX108"/>
      <c r="CY108" s="237" t="s">
        <v>454</v>
      </c>
      <c r="CZ108" s="237" t="s">
        <v>104</v>
      </c>
      <c r="DA108" s="237" t="s">
        <v>448</v>
      </c>
      <c r="DB108" s="238">
        <v>43104</v>
      </c>
      <c r="DC108" s="239">
        <v>11</v>
      </c>
      <c r="DD108"/>
      <c r="DE108" s="237" t="s">
        <v>573</v>
      </c>
      <c r="DF108" s="237" t="s">
        <v>104</v>
      </c>
      <c r="DG108" s="237" t="s">
        <v>570</v>
      </c>
      <c r="DH108" s="238">
        <v>43161</v>
      </c>
      <c r="DI108" s="239">
        <v>-2</v>
      </c>
      <c r="DJ108"/>
      <c r="DK108" s="237" t="s">
        <v>542</v>
      </c>
      <c r="DL108" s="237" t="s">
        <v>104</v>
      </c>
      <c r="DM108" s="237" t="s">
        <v>198</v>
      </c>
      <c r="DN108" s="238">
        <v>43148</v>
      </c>
      <c r="DO108" s="239">
        <v>7</v>
      </c>
      <c r="DP108"/>
      <c r="DQ108" s="237" t="s">
        <v>573</v>
      </c>
      <c r="DR108" s="237" t="s">
        <v>104</v>
      </c>
      <c r="DS108" s="237" t="s">
        <v>570</v>
      </c>
      <c r="DT108" s="238">
        <v>43161</v>
      </c>
      <c r="DU108" s="239">
        <v>1</v>
      </c>
      <c r="DV108"/>
      <c r="DW108" s="237" t="s">
        <v>543</v>
      </c>
      <c r="DX108" s="237" t="s">
        <v>104</v>
      </c>
      <c r="DY108" s="237" t="s">
        <v>186</v>
      </c>
      <c r="DZ108" s="238">
        <v>43147</v>
      </c>
      <c r="EA108" s="239">
        <v>6</v>
      </c>
      <c r="EB108"/>
      <c r="EC108" s="237" t="s">
        <v>568</v>
      </c>
      <c r="ED108" s="237" t="s">
        <v>104</v>
      </c>
      <c r="EE108" s="237" t="s">
        <v>554</v>
      </c>
      <c r="EF108" s="238">
        <v>43153</v>
      </c>
      <c r="EG108" s="239">
        <v>-8</v>
      </c>
      <c r="EH108"/>
      <c r="EI108" s="237" t="s">
        <v>456</v>
      </c>
      <c r="EJ108" s="237" t="s">
        <v>104</v>
      </c>
      <c r="EK108" s="237" t="s">
        <v>455</v>
      </c>
      <c r="EL108" s="238">
        <v>43111</v>
      </c>
      <c r="EM108" s="239">
        <v>22</v>
      </c>
      <c r="EN108"/>
      <c r="EO108" s="237" t="s">
        <v>602</v>
      </c>
      <c r="EP108" s="237" t="s">
        <v>104</v>
      </c>
      <c r="EQ108" s="237" t="s">
        <v>587</v>
      </c>
      <c r="ER108" s="238">
        <v>43155</v>
      </c>
      <c r="ES108" s="239">
        <v>14</v>
      </c>
      <c r="ET108"/>
      <c r="EU108" s="237" t="s">
        <v>477</v>
      </c>
      <c r="EV108" s="237" t="s">
        <v>104</v>
      </c>
      <c r="EW108" s="237" t="s">
        <v>465</v>
      </c>
      <c r="EX108" s="238">
        <v>43113</v>
      </c>
      <c r="EY108" s="239">
        <v>1</v>
      </c>
      <c r="EZ108"/>
      <c r="FA108" s="237" t="s">
        <v>573</v>
      </c>
      <c r="FB108" s="237" t="s">
        <v>104</v>
      </c>
      <c r="FC108" s="237" t="s">
        <v>570</v>
      </c>
      <c r="FD108" s="238">
        <v>43161</v>
      </c>
      <c r="FE108" s="239">
        <v>15</v>
      </c>
      <c r="FF108" s="239">
        <v>18</v>
      </c>
      <c r="FG108"/>
      <c r="FH108" s="237" t="s">
        <v>444</v>
      </c>
      <c r="FI108" s="237" t="s">
        <v>104</v>
      </c>
      <c r="FJ108" s="237" t="s">
        <v>82</v>
      </c>
      <c r="FK108" s="238">
        <v>43083</v>
      </c>
      <c r="FL108" s="239">
        <v>11</v>
      </c>
      <c r="FM108"/>
      <c r="FN108" s="237" t="s">
        <v>454</v>
      </c>
      <c r="FO108" s="237" t="s">
        <v>104</v>
      </c>
      <c r="FP108" s="237" t="s">
        <v>448</v>
      </c>
      <c r="FQ108" s="238">
        <v>43104</v>
      </c>
      <c r="FR108" s="239">
        <v>19</v>
      </c>
      <c r="FS108"/>
      <c r="FT108" s="237" t="s">
        <v>528</v>
      </c>
      <c r="FU108" s="237" t="s">
        <v>104</v>
      </c>
      <c r="FV108" s="237" t="s">
        <v>527</v>
      </c>
      <c r="FW108" s="238">
        <v>43141</v>
      </c>
      <c r="FX108" s="239">
        <v>11</v>
      </c>
      <c r="FY108" s="169"/>
      <c r="FZ108" s="237" t="s">
        <v>445</v>
      </c>
      <c r="GA108" s="237" t="s">
        <v>104</v>
      </c>
      <c r="GB108" s="237" t="s">
        <v>92</v>
      </c>
      <c r="GC108" s="238">
        <v>43085</v>
      </c>
      <c r="GD108" s="239">
        <v>29</v>
      </c>
      <c r="GE108"/>
      <c r="GF108" s="237" t="s">
        <v>507</v>
      </c>
      <c r="GG108" s="237" t="s">
        <v>104</v>
      </c>
      <c r="GH108" s="237" t="s">
        <v>186</v>
      </c>
      <c r="GI108" s="238">
        <v>43127</v>
      </c>
      <c r="GJ108" s="239">
        <v>61</v>
      </c>
      <c r="GK108"/>
      <c r="GL108" s="237" t="s">
        <v>454</v>
      </c>
      <c r="GM108" s="237" t="s">
        <v>104</v>
      </c>
      <c r="GN108" s="237" t="s">
        <v>448</v>
      </c>
      <c r="GO108" s="238">
        <v>43104</v>
      </c>
      <c r="GP108" s="239">
        <v>0.49019607843137253</v>
      </c>
      <c r="GQ108" s="180"/>
      <c r="GR108" s="237" t="s">
        <v>508</v>
      </c>
      <c r="GS108" s="237" t="s">
        <v>104</v>
      </c>
      <c r="GT108" s="237" t="s">
        <v>192</v>
      </c>
      <c r="GU108" s="238">
        <v>43132</v>
      </c>
      <c r="GV108" s="239">
        <v>0.34</v>
      </c>
      <c r="GW108" s="169"/>
      <c r="GX108" s="237" t="s">
        <v>396</v>
      </c>
      <c r="GY108" s="237" t="s">
        <v>104</v>
      </c>
      <c r="GZ108" s="237" t="s">
        <v>52</v>
      </c>
      <c r="HA108" s="238">
        <v>43077</v>
      </c>
      <c r="HB108" s="239">
        <v>14</v>
      </c>
      <c r="HC108"/>
      <c r="HD108" s="237" t="s">
        <v>396</v>
      </c>
      <c r="HE108" s="237" t="s">
        <v>104</v>
      </c>
      <c r="HF108" s="237" t="s">
        <v>52</v>
      </c>
      <c r="HG108" s="238">
        <v>43077</v>
      </c>
      <c r="HH108" s="239">
        <v>23</v>
      </c>
      <c r="HI108"/>
      <c r="HJ108" s="237" t="s">
        <v>529</v>
      </c>
      <c r="HK108" s="237" t="s">
        <v>104</v>
      </c>
      <c r="HL108" s="237" t="s">
        <v>199</v>
      </c>
      <c r="HM108" s="238">
        <v>43139</v>
      </c>
      <c r="HN108" s="239">
        <v>0.68965517241379315</v>
      </c>
      <c r="HO108" s="169"/>
      <c r="HP108" s="237" t="s">
        <v>521</v>
      </c>
      <c r="HQ108" s="237" t="s">
        <v>104</v>
      </c>
      <c r="HR108" s="237" t="s">
        <v>198</v>
      </c>
      <c r="HS108" s="238">
        <v>43133</v>
      </c>
      <c r="HT108" s="239">
        <v>8</v>
      </c>
      <c r="HU108"/>
      <c r="HV108" s="237" t="s">
        <v>522</v>
      </c>
      <c r="HW108" s="237" t="s">
        <v>104</v>
      </c>
      <c r="HX108" s="237" t="s">
        <v>197</v>
      </c>
      <c r="HY108" s="238">
        <v>43137</v>
      </c>
      <c r="HZ108" s="239">
        <v>25</v>
      </c>
      <c r="IA108"/>
      <c r="IB108" s="237" t="s">
        <v>528</v>
      </c>
      <c r="IC108" s="237" t="s">
        <v>104</v>
      </c>
      <c r="ID108" s="237" t="s">
        <v>527</v>
      </c>
      <c r="IE108" s="238">
        <v>43141</v>
      </c>
      <c r="IF108" s="239">
        <v>0.36</v>
      </c>
      <c r="IG108"/>
    </row>
    <row r="109" spans="1:241" ht="15" x14ac:dyDescent="0.25">
      <c r="A109" s="237" t="s">
        <v>500</v>
      </c>
      <c r="B109" s="237" t="s">
        <v>104</v>
      </c>
      <c r="C109" s="237" t="s">
        <v>197</v>
      </c>
      <c r="D109" s="238">
        <v>43125</v>
      </c>
      <c r="E109" s="239">
        <v>76</v>
      </c>
      <c r="F109" s="169"/>
      <c r="G109" s="237" t="s">
        <v>397</v>
      </c>
      <c r="H109" s="237" t="s">
        <v>104</v>
      </c>
      <c r="I109" s="237" t="s">
        <v>54</v>
      </c>
      <c r="J109" s="238">
        <v>43078</v>
      </c>
      <c r="K109" s="239">
        <v>61</v>
      </c>
      <c r="L109" s="169"/>
      <c r="M109" s="237" t="s">
        <v>573</v>
      </c>
      <c r="N109" s="237" t="s">
        <v>104</v>
      </c>
      <c r="O109" s="237" t="s">
        <v>570</v>
      </c>
      <c r="P109" s="238">
        <v>43161</v>
      </c>
      <c r="Q109" s="239">
        <v>60</v>
      </c>
      <c r="R109"/>
      <c r="S109" s="237" t="s">
        <v>398</v>
      </c>
      <c r="T109" s="237" t="s">
        <v>104</v>
      </c>
      <c r="U109" s="237" t="s">
        <v>98</v>
      </c>
      <c r="V109" s="238">
        <v>43078</v>
      </c>
      <c r="W109" s="239">
        <v>43</v>
      </c>
      <c r="X109" s="169"/>
      <c r="Y109" s="237" t="s">
        <v>454</v>
      </c>
      <c r="Z109" s="237" t="s">
        <v>104</v>
      </c>
      <c r="AA109" s="237" t="s">
        <v>448</v>
      </c>
      <c r="AB109" s="238">
        <v>43104</v>
      </c>
      <c r="AC109" s="239">
        <v>30</v>
      </c>
      <c r="AD109"/>
      <c r="AE109" s="237" t="s">
        <v>601</v>
      </c>
      <c r="AF109" s="237" t="s">
        <v>104</v>
      </c>
      <c r="AG109" s="237" t="s">
        <v>588</v>
      </c>
      <c r="AH109" s="238">
        <v>43154</v>
      </c>
      <c r="AI109" s="239">
        <v>40</v>
      </c>
      <c r="AJ109" s="169"/>
      <c r="AK109" s="237" t="s">
        <v>543</v>
      </c>
      <c r="AL109" s="237" t="s">
        <v>104</v>
      </c>
      <c r="AM109" s="237" t="s">
        <v>186</v>
      </c>
      <c r="AN109" s="238">
        <v>43147</v>
      </c>
      <c r="AO109" s="239">
        <v>32</v>
      </c>
      <c r="AP109" s="169"/>
      <c r="AQ109" s="237" t="s">
        <v>397</v>
      </c>
      <c r="AR109" s="237" t="s">
        <v>104</v>
      </c>
      <c r="AS109" s="237" t="s">
        <v>54</v>
      </c>
      <c r="AT109" s="238">
        <v>43078</v>
      </c>
      <c r="AU109" s="239">
        <v>33</v>
      </c>
      <c r="AV109" s="169"/>
      <c r="AW109" s="237" t="s">
        <v>476</v>
      </c>
      <c r="AX109" s="237" t="s">
        <v>104</v>
      </c>
      <c r="AY109" s="237" t="s">
        <v>464</v>
      </c>
      <c r="AZ109" s="238">
        <v>43112</v>
      </c>
      <c r="BA109" s="239">
        <v>28</v>
      </c>
      <c r="BB109"/>
      <c r="BC109" s="237" t="s">
        <v>507</v>
      </c>
      <c r="BD109" s="237" t="s">
        <v>104</v>
      </c>
      <c r="BE109" s="237" t="s">
        <v>186</v>
      </c>
      <c r="BF109" s="238">
        <v>43127</v>
      </c>
      <c r="BG109" s="239">
        <v>15</v>
      </c>
      <c r="BH109" s="169"/>
      <c r="BI109" s="237" t="s">
        <v>568</v>
      </c>
      <c r="BJ109" s="237" t="s">
        <v>104</v>
      </c>
      <c r="BK109" s="237" t="s">
        <v>554</v>
      </c>
      <c r="BL109" s="238">
        <v>43153</v>
      </c>
      <c r="BM109" s="239">
        <v>10</v>
      </c>
      <c r="BN109" s="169"/>
      <c r="BO109" s="237" t="s">
        <v>396</v>
      </c>
      <c r="BP109" s="237" t="s">
        <v>104</v>
      </c>
      <c r="BQ109" s="237" t="s">
        <v>52</v>
      </c>
      <c r="BR109" s="238">
        <v>43077</v>
      </c>
      <c r="BS109" s="239">
        <v>11</v>
      </c>
      <c r="BT109"/>
      <c r="BU109" s="237" t="s">
        <v>573</v>
      </c>
      <c r="BV109" s="237" t="s">
        <v>104</v>
      </c>
      <c r="BW109" s="237" t="s">
        <v>570</v>
      </c>
      <c r="BX109" s="238">
        <v>43161</v>
      </c>
      <c r="BY109" s="239">
        <v>7</v>
      </c>
      <c r="BZ109"/>
      <c r="CA109" s="237" t="s">
        <v>396</v>
      </c>
      <c r="CB109" s="237" t="s">
        <v>104</v>
      </c>
      <c r="CC109" s="237" t="s">
        <v>52</v>
      </c>
      <c r="CD109" s="238">
        <v>43077</v>
      </c>
      <c r="CE109" s="239">
        <v>25</v>
      </c>
      <c r="CF109"/>
      <c r="CG109" s="237" t="s">
        <v>456</v>
      </c>
      <c r="CH109" s="237" t="s">
        <v>104</v>
      </c>
      <c r="CI109" s="237" t="s">
        <v>455</v>
      </c>
      <c r="CJ109" s="238">
        <v>43111</v>
      </c>
      <c r="CK109" s="239">
        <v>20</v>
      </c>
      <c r="CL109"/>
      <c r="CM109" s="237" t="s">
        <v>446</v>
      </c>
      <c r="CN109" s="237" t="s">
        <v>104</v>
      </c>
      <c r="CO109" s="237" t="s">
        <v>29</v>
      </c>
      <c r="CP109" s="238">
        <v>43084</v>
      </c>
      <c r="CQ109" s="239">
        <v>24</v>
      </c>
      <c r="CR109"/>
      <c r="CS109" s="237" t="s">
        <v>569</v>
      </c>
      <c r="CT109" s="237" t="s">
        <v>104</v>
      </c>
      <c r="CU109" s="237" t="s">
        <v>186</v>
      </c>
      <c r="CV109" s="238">
        <v>43155</v>
      </c>
      <c r="CW109" s="239">
        <v>18</v>
      </c>
      <c r="CX109"/>
      <c r="CY109" s="237" t="s">
        <v>456</v>
      </c>
      <c r="CZ109" s="237" t="s">
        <v>104</v>
      </c>
      <c r="DA109" s="237" t="s">
        <v>455</v>
      </c>
      <c r="DB109" s="238">
        <v>43111</v>
      </c>
      <c r="DC109" s="239">
        <v>10</v>
      </c>
      <c r="DD109"/>
      <c r="DE109" s="237" t="s">
        <v>481</v>
      </c>
      <c r="DF109" s="237" t="s">
        <v>104</v>
      </c>
      <c r="DG109" s="237" t="s">
        <v>199</v>
      </c>
      <c r="DH109" s="238">
        <v>43120</v>
      </c>
      <c r="DI109" s="239">
        <v>1</v>
      </c>
      <c r="DJ109"/>
      <c r="DK109" s="237" t="s">
        <v>398</v>
      </c>
      <c r="DL109" s="237" t="s">
        <v>104</v>
      </c>
      <c r="DM109" s="237" t="s">
        <v>98</v>
      </c>
      <c r="DN109" s="238">
        <v>43078</v>
      </c>
      <c r="DO109" s="239">
        <v>7</v>
      </c>
      <c r="DP109"/>
      <c r="DQ109" s="237" t="s">
        <v>446</v>
      </c>
      <c r="DR109" s="237" t="s">
        <v>104</v>
      </c>
      <c r="DS109" s="237" t="s">
        <v>29</v>
      </c>
      <c r="DT109" s="238">
        <v>43084</v>
      </c>
      <c r="DU109" s="239">
        <v>2</v>
      </c>
      <c r="DV109"/>
      <c r="DW109" s="237" t="s">
        <v>445</v>
      </c>
      <c r="DX109" s="237" t="s">
        <v>104</v>
      </c>
      <c r="DY109" s="237" t="s">
        <v>92</v>
      </c>
      <c r="DZ109" s="238">
        <v>43085</v>
      </c>
      <c r="EA109" s="239">
        <v>6</v>
      </c>
      <c r="EB109"/>
      <c r="EC109" s="237" t="s">
        <v>529</v>
      </c>
      <c r="ED109" s="237" t="s">
        <v>104</v>
      </c>
      <c r="EE109" s="237" t="s">
        <v>199</v>
      </c>
      <c r="EF109" s="238">
        <v>43139</v>
      </c>
      <c r="EG109" s="239">
        <v>-9</v>
      </c>
      <c r="EH109"/>
      <c r="EI109" s="237" t="s">
        <v>500</v>
      </c>
      <c r="EJ109" s="237" t="s">
        <v>104</v>
      </c>
      <c r="EK109" s="237" t="s">
        <v>197</v>
      </c>
      <c r="EL109" s="238">
        <v>43125</v>
      </c>
      <c r="EM109" s="239">
        <v>21</v>
      </c>
      <c r="EN109"/>
      <c r="EO109" s="237" t="s">
        <v>444</v>
      </c>
      <c r="EP109" s="237" t="s">
        <v>104</v>
      </c>
      <c r="EQ109" s="237" t="s">
        <v>82</v>
      </c>
      <c r="ER109" s="238">
        <v>43083</v>
      </c>
      <c r="ES109" s="239">
        <v>13</v>
      </c>
      <c r="ET109"/>
      <c r="EU109" s="237" t="s">
        <v>543</v>
      </c>
      <c r="EV109" s="237" t="s">
        <v>104</v>
      </c>
      <c r="EW109" s="237" t="s">
        <v>186</v>
      </c>
      <c r="EX109" s="238">
        <v>43147</v>
      </c>
      <c r="EY109" s="239">
        <v>1</v>
      </c>
      <c r="EZ109"/>
      <c r="FA109" s="237" t="s">
        <v>528</v>
      </c>
      <c r="FB109" s="237" t="s">
        <v>104</v>
      </c>
      <c r="FC109" s="237" t="s">
        <v>527</v>
      </c>
      <c r="FD109" s="238">
        <v>43141</v>
      </c>
      <c r="FE109" s="239">
        <v>15</v>
      </c>
      <c r="FF109" s="239">
        <v>11</v>
      </c>
      <c r="FG109"/>
      <c r="FH109" s="237" t="s">
        <v>508</v>
      </c>
      <c r="FI109" s="237" t="s">
        <v>104</v>
      </c>
      <c r="FJ109" s="237" t="s">
        <v>192</v>
      </c>
      <c r="FK109" s="238">
        <v>43132</v>
      </c>
      <c r="FL109" s="239">
        <v>11</v>
      </c>
      <c r="FM109"/>
      <c r="FN109" s="237" t="s">
        <v>573</v>
      </c>
      <c r="FO109" s="237" t="s">
        <v>104</v>
      </c>
      <c r="FP109" s="237" t="s">
        <v>570</v>
      </c>
      <c r="FQ109" s="238">
        <v>43161</v>
      </c>
      <c r="FR109" s="239">
        <v>18</v>
      </c>
      <c r="FS109"/>
      <c r="FT109" s="237" t="s">
        <v>602</v>
      </c>
      <c r="FU109" s="237" t="s">
        <v>104</v>
      </c>
      <c r="FV109" s="237" t="s">
        <v>587</v>
      </c>
      <c r="FW109" s="238">
        <v>43155</v>
      </c>
      <c r="FX109" s="239">
        <v>12</v>
      </c>
      <c r="FY109" s="169"/>
      <c r="FZ109" s="237" t="s">
        <v>522</v>
      </c>
      <c r="GA109" s="237" t="s">
        <v>104</v>
      </c>
      <c r="GB109" s="237" t="s">
        <v>197</v>
      </c>
      <c r="GC109" s="238">
        <v>43137</v>
      </c>
      <c r="GD109" s="239">
        <v>29</v>
      </c>
      <c r="GE109"/>
      <c r="GF109" s="237" t="s">
        <v>508</v>
      </c>
      <c r="GG109" s="237" t="s">
        <v>104</v>
      </c>
      <c r="GH109" s="237" t="s">
        <v>192</v>
      </c>
      <c r="GI109" s="238">
        <v>43132</v>
      </c>
      <c r="GJ109" s="239">
        <v>60</v>
      </c>
      <c r="GK109"/>
      <c r="GL109" s="237" t="s">
        <v>528</v>
      </c>
      <c r="GM109" s="237" t="s">
        <v>104</v>
      </c>
      <c r="GN109" s="237" t="s">
        <v>527</v>
      </c>
      <c r="GO109" s="238">
        <v>43141</v>
      </c>
      <c r="GP109" s="239">
        <v>0.49019607843137253</v>
      </c>
      <c r="GQ109" s="180"/>
      <c r="GR109" s="237" t="s">
        <v>542</v>
      </c>
      <c r="GS109" s="237" t="s">
        <v>104</v>
      </c>
      <c r="GT109" s="237" t="s">
        <v>198</v>
      </c>
      <c r="GU109" s="238">
        <v>43148</v>
      </c>
      <c r="GV109" s="239">
        <v>0.35087719298245612</v>
      </c>
      <c r="GW109" s="169"/>
      <c r="GX109" s="237" t="s">
        <v>481</v>
      </c>
      <c r="GY109" s="237" t="s">
        <v>104</v>
      </c>
      <c r="GZ109" s="237" t="s">
        <v>199</v>
      </c>
      <c r="HA109" s="238">
        <v>43120</v>
      </c>
      <c r="HB109" s="239">
        <v>13</v>
      </c>
      <c r="HC109"/>
      <c r="HD109" s="237" t="s">
        <v>572</v>
      </c>
      <c r="HE109" s="237" t="s">
        <v>104</v>
      </c>
      <c r="HF109" s="237" t="s">
        <v>88</v>
      </c>
      <c r="HG109" s="238">
        <v>43162</v>
      </c>
      <c r="HH109" s="239">
        <v>23</v>
      </c>
      <c r="HI109"/>
      <c r="HJ109" s="237" t="s">
        <v>569</v>
      </c>
      <c r="HK109" s="237" t="s">
        <v>104</v>
      </c>
      <c r="HL109" s="237" t="s">
        <v>186</v>
      </c>
      <c r="HM109" s="238">
        <v>43155</v>
      </c>
      <c r="HN109" s="239">
        <v>0.6470588235294118</v>
      </c>
      <c r="HO109" s="169"/>
      <c r="HP109" s="237" t="s">
        <v>480</v>
      </c>
      <c r="HQ109" s="237" t="s">
        <v>104</v>
      </c>
      <c r="HR109" s="237" t="s">
        <v>192</v>
      </c>
      <c r="HS109" s="238">
        <v>43118</v>
      </c>
      <c r="HT109" s="239">
        <v>8</v>
      </c>
      <c r="HU109"/>
      <c r="HV109" s="237" t="s">
        <v>521</v>
      </c>
      <c r="HW109" s="237" t="s">
        <v>104</v>
      </c>
      <c r="HX109" s="237" t="s">
        <v>198</v>
      </c>
      <c r="HY109" s="238">
        <v>43133</v>
      </c>
      <c r="HZ109" s="239">
        <v>24</v>
      </c>
      <c r="IA109"/>
      <c r="IB109" s="237" t="s">
        <v>500</v>
      </c>
      <c r="IC109" s="237" t="s">
        <v>104</v>
      </c>
      <c r="ID109" s="237" t="s">
        <v>197</v>
      </c>
      <c r="IE109" s="238">
        <v>43125</v>
      </c>
      <c r="IF109" s="239">
        <v>0.34482758620689657</v>
      </c>
      <c r="IG109"/>
    </row>
    <row r="110" spans="1:241" ht="15" x14ac:dyDescent="0.25">
      <c r="A110" s="237" t="s">
        <v>528</v>
      </c>
      <c r="B110" s="237" t="s">
        <v>104</v>
      </c>
      <c r="C110" s="237" t="s">
        <v>527</v>
      </c>
      <c r="D110" s="238">
        <v>43141</v>
      </c>
      <c r="E110" s="239">
        <v>75</v>
      </c>
      <c r="F110" s="169"/>
      <c r="G110" s="237" t="s">
        <v>446</v>
      </c>
      <c r="H110" s="237" t="s">
        <v>104</v>
      </c>
      <c r="I110" s="237" t="s">
        <v>29</v>
      </c>
      <c r="J110" s="238">
        <v>43084</v>
      </c>
      <c r="K110" s="239">
        <v>62</v>
      </c>
      <c r="L110" s="169"/>
      <c r="M110" s="237" t="s">
        <v>568</v>
      </c>
      <c r="N110" s="237" t="s">
        <v>104</v>
      </c>
      <c r="O110" s="237" t="s">
        <v>554</v>
      </c>
      <c r="P110" s="238">
        <v>43153</v>
      </c>
      <c r="Q110" s="239">
        <v>59</v>
      </c>
      <c r="R110"/>
      <c r="S110" s="237" t="s">
        <v>500</v>
      </c>
      <c r="T110" s="237" t="s">
        <v>104</v>
      </c>
      <c r="U110" s="237" t="s">
        <v>197</v>
      </c>
      <c r="V110" s="238">
        <v>43125</v>
      </c>
      <c r="W110" s="239">
        <v>47</v>
      </c>
      <c r="X110" s="169"/>
      <c r="Y110" s="237" t="s">
        <v>500</v>
      </c>
      <c r="Z110" s="237" t="s">
        <v>104</v>
      </c>
      <c r="AA110" s="237" t="s">
        <v>197</v>
      </c>
      <c r="AB110" s="238">
        <v>43125</v>
      </c>
      <c r="AC110" s="239">
        <v>29</v>
      </c>
      <c r="AD110"/>
      <c r="AE110" s="237" t="s">
        <v>569</v>
      </c>
      <c r="AF110" s="237" t="s">
        <v>104</v>
      </c>
      <c r="AG110" s="237" t="s">
        <v>186</v>
      </c>
      <c r="AH110" s="238">
        <v>43155</v>
      </c>
      <c r="AI110" s="239">
        <v>40</v>
      </c>
      <c r="AJ110" s="169"/>
      <c r="AK110" s="237" t="s">
        <v>454</v>
      </c>
      <c r="AL110" s="237" t="s">
        <v>104</v>
      </c>
      <c r="AM110" s="237" t="s">
        <v>448</v>
      </c>
      <c r="AN110" s="238">
        <v>43104</v>
      </c>
      <c r="AO110" s="239">
        <v>32</v>
      </c>
      <c r="AP110" s="169"/>
      <c r="AQ110" s="237" t="s">
        <v>568</v>
      </c>
      <c r="AR110" s="237" t="s">
        <v>104</v>
      </c>
      <c r="AS110" s="237" t="s">
        <v>554</v>
      </c>
      <c r="AT110" s="238">
        <v>43153</v>
      </c>
      <c r="AU110" s="239">
        <v>33</v>
      </c>
      <c r="AV110" s="169"/>
      <c r="AW110" s="237" t="s">
        <v>480</v>
      </c>
      <c r="AX110" s="237" t="s">
        <v>104</v>
      </c>
      <c r="AY110" s="237" t="s">
        <v>192</v>
      </c>
      <c r="AZ110" s="238">
        <v>43118</v>
      </c>
      <c r="BA110" s="239">
        <v>29</v>
      </c>
      <c r="BB110"/>
      <c r="BC110" s="237" t="s">
        <v>542</v>
      </c>
      <c r="BD110" s="237" t="s">
        <v>104</v>
      </c>
      <c r="BE110" s="237" t="s">
        <v>198</v>
      </c>
      <c r="BF110" s="238">
        <v>43148</v>
      </c>
      <c r="BG110" s="239">
        <v>15</v>
      </c>
      <c r="BH110" s="169"/>
      <c r="BI110" s="237" t="s">
        <v>456</v>
      </c>
      <c r="BJ110" s="237" t="s">
        <v>104</v>
      </c>
      <c r="BK110" s="237" t="s">
        <v>455</v>
      </c>
      <c r="BL110" s="238">
        <v>43111</v>
      </c>
      <c r="BM110" s="239">
        <v>11</v>
      </c>
      <c r="BN110" s="169"/>
      <c r="BO110" s="237" t="s">
        <v>480</v>
      </c>
      <c r="BP110" s="237" t="s">
        <v>104</v>
      </c>
      <c r="BQ110" s="237" t="s">
        <v>192</v>
      </c>
      <c r="BR110" s="238">
        <v>43118</v>
      </c>
      <c r="BS110" s="239">
        <v>10</v>
      </c>
      <c r="BT110"/>
      <c r="BU110" s="237" t="s">
        <v>542</v>
      </c>
      <c r="BV110" s="237" t="s">
        <v>104</v>
      </c>
      <c r="BW110" s="237" t="s">
        <v>198</v>
      </c>
      <c r="BX110" s="238">
        <v>43148</v>
      </c>
      <c r="BY110" s="239">
        <v>8</v>
      </c>
      <c r="BZ110"/>
      <c r="CA110" s="237" t="s">
        <v>500</v>
      </c>
      <c r="CB110" s="237" t="s">
        <v>104</v>
      </c>
      <c r="CC110" s="237" t="s">
        <v>197</v>
      </c>
      <c r="CD110" s="238">
        <v>43125</v>
      </c>
      <c r="CE110" s="239">
        <v>25</v>
      </c>
      <c r="CF110"/>
      <c r="CG110" s="237" t="s">
        <v>454</v>
      </c>
      <c r="CH110" s="237" t="s">
        <v>104</v>
      </c>
      <c r="CI110" s="237" t="s">
        <v>448</v>
      </c>
      <c r="CJ110" s="238">
        <v>43104</v>
      </c>
      <c r="CK110" s="239">
        <v>20</v>
      </c>
      <c r="CL110"/>
      <c r="CM110" s="237" t="s">
        <v>481</v>
      </c>
      <c r="CN110" s="237" t="s">
        <v>104</v>
      </c>
      <c r="CO110" s="237" t="s">
        <v>199</v>
      </c>
      <c r="CP110" s="238">
        <v>43120</v>
      </c>
      <c r="CQ110" s="239">
        <v>24</v>
      </c>
      <c r="CR110"/>
      <c r="CS110" s="237" t="s">
        <v>480</v>
      </c>
      <c r="CT110" s="237" t="s">
        <v>104</v>
      </c>
      <c r="CU110" s="237" t="s">
        <v>192</v>
      </c>
      <c r="CV110" s="238">
        <v>43118</v>
      </c>
      <c r="CW110" s="239">
        <v>19</v>
      </c>
      <c r="CX110"/>
      <c r="CY110" s="237" t="s">
        <v>602</v>
      </c>
      <c r="CZ110" s="237" t="s">
        <v>104</v>
      </c>
      <c r="DA110" s="237" t="s">
        <v>587</v>
      </c>
      <c r="DB110" s="238">
        <v>43155</v>
      </c>
      <c r="DC110" s="239">
        <v>10</v>
      </c>
      <c r="DD110"/>
      <c r="DE110" s="237" t="s">
        <v>529</v>
      </c>
      <c r="DF110" s="237" t="s">
        <v>104</v>
      </c>
      <c r="DG110" s="237" t="s">
        <v>199</v>
      </c>
      <c r="DH110" s="238">
        <v>43139</v>
      </c>
      <c r="DI110" s="239">
        <v>2</v>
      </c>
      <c r="DJ110"/>
      <c r="DK110" s="237" t="s">
        <v>456</v>
      </c>
      <c r="DL110" s="237" t="s">
        <v>104</v>
      </c>
      <c r="DM110" s="237" t="s">
        <v>455</v>
      </c>
      <c r="DN110" s="238">
        <v>43111</v>
      </c>
      <c r="DO110" s="239">
        <v>7</v>
      </c>
      <c r="DP110"/>
      <c r="DQ110" s="237" t="s">
        <v>568</v>
      </c>
      <c r="DR110" s="237" t="s">
        <v>104</v>
      </c>
      <c r="DS110" s="237" t="s">
        <v>554</v>
      </c>
      <c r="DT110" s="238">
        <v>43153</v>
      </c>
      <c r="DU110" s="239">
        <v>2</v>
      </c>
      <c r="DV110"/>
      <c r="DW110" s="237" t="s">
        <v>542</v>
      </c>
      <c r="DX110" s="237" t="s">
        <v>104</v>
      </c>
      <c r="DY110" s="237" t="s">
        <v>198</v>
      </c>
      <c r="DZ110" s="238">
        <v>43148</v>
      </c>
      <c r="EA110" s="239">
        <v>6</v>
      </c>
      <c r="EB110"/>
      <c r="EC110" s="237" t="s">
        <v>572</v>
      </c>
      <c r="ED110" s="237" t="s">
        <v>104</v>
      </c>
      <c r="EE110" s="237" t="s">
        <v>88</v>
      </c>
      <c r="EF110" s="238">
        <v>43162</v>
      </c>
      <c r="EG110" s="239">
        <v>-14</v>
      </c>
      <c r="EH110"/>
      <c r="EI110" s="237" t="s">
        <v>398</v>
      </c>
      <c r="EJ110" s="237" t="s">
        <v>104</v>
      </c>
      <c r="EK110" s="237" t="s">
        <v>98</v>
      </c>
      <c r="EL110" s="238">
        <v>43078</v>
      </c>
      <c r="EM110" s="239">
        <v>21</v>
      </c>
      <c r="EN110"/>
      <c r="EO110" s="237" t="s">
        <v>480</v>
      </c>
      <c r="EP110" s="237" t="s">
        <v>104</v>
      </c>
      <c r="EQ110" s="237" t="s">
        <v>192</v>
      </c>
      <c r="ER110" s="238">
        <v>43118</v>
      </c>
      <c r="ES110" s="239">
        <v>13</v>
      </c>
      <c r="ET110"/>
      <c r="EU110" s="237" t="s">
        <v>571</v>
      </c>
      <c r="EV110" s="237" t="s">
        <v>104</v>
      </c>
      <c r="EW110" s="237" t="s">
        <v>110</v>
      </c>
      <c r="EX110" s="238">
        <v>43160</v>
      </c>
      <c r="EY110" s="239">
        <v>1</v>
      </c>
      <c r="EZ110"/>
      <c r="FA110" s="237" t="s">
        <v>569</v>
      </c>
      <c r="FB110" s="237" t="s">
        <v>104</v>
      </c>
      <c r="FC110" s="237" t="s">
        <v>186</v>
      </c>
      <c r="FD110" s="238">
        <v>43155</v>
      </c>
      <c r="FE110" s="239">
        <v>15</v>
      </c>
      <c r="FF110" s="239">
        <v>21</v>
      </c>
      <c r="FG110"/>
      <c r="FH110" s="237" t="s">
        <v>571</v>
      </c>
      <c r="FI110" s="237" t="s">
        <v>104</v>
      </c>
      <c r="FJ110" s="237" t="s">
        <v>110</v>
      </c>
      <c r="FK110" s="238">
        <v>43160</v>
      </c>
      <c r="FL110" s="239">
        <v>12</v>
      </c>
      <c r="FM110"/>
      <c r="FN110" s="237" t="s">
        <v>445</v>
      </c>
      <c r="FO110" s="237" t="s">
        <v>104</v>
      </c>
      <c r="FP110" s="237" t="s">
        <v>92</v>
      </c>
      <c r="FQ110" s="238">
        <v>43085</v>
      </c>
      <c r="FR110" s="239">
        <v>18</v>
      </c>
      <c r="FS110"/>
      <c r="FT110" s="237" t="s">
        <v>522</v>
      </c>
      <c r="FU110" s="237" t="s">
        <v>104</v>
      </c>
      <c r="FV110" s="237" t="s">
        <v>197</v>
      </c>
      <c r="FW110" s="238">
        <v>43137</v>
      </c>
      <c r="FX110" s="239">
        <v>14</v>
      </c>
      <c r="FY110" s="169"/>
      <c r="FZ110" s="237" t="s">
        <v>508</v>
      </c>
      <c r="GA110" s="237" t="s">
        <v>104</v>
      </c>
      <c r="GB110" s="237" t="s">
        <v>192</v>
      </c>
      <c r="GC110" s="238">
        <v>43132</v>
      </c>
      <c r="GD110" s="239">
        <v>28</v>
      </c>
      <c r="GE110"/>
      <c r="GF110" s="237" t="s">
        <v>398</v>
      </c>
      <c r="GG110" s="237" t="s">
        <v>104</v>
      </c>
      <c r="GH110" s="237" t="s">
        <v>98</v>
      </c>
      <c r="GI110" s="238">
        <v>43078</v>
      </c>
      <c r="GJ110" s="239">
        <v>60</v>
      </c>
      <c r="GK110"/>
      <c r="GL110" s="237" t="s">
        <v>571</v>
      </c>
      <c r="GM110" s="237" t="s">
        <v>104</v>
      </c>
      <c r="GN110" s="237" t="s">
        <v>110</v>
      </c>
      <c r="GO110" s="238">
        <v>43160</v>
      </c>
      <c r="GP110" s="239">
        <v>0.48936170212765956</v>
      </c>
      <c r="GQ110" s="180"/>
      <c r="GR110" s="237" t="s">
        <v>398</v>
      </c>
      <c r="GS110" s="237" t="s">
        <v>104</v>
      </c>
      <c r="GT110" s="237" t="s">
        <v>98</v>
      </c>
      <c r="GU110" s="238">
        <v>43078</v>
      </c>
      <c r="GV110" s="239">
        <v>0.35714285714285715</v>
      </c>
      <c r="GW110" s="169"/>
      <c r="GX110" s="237" t="s">
        <v>543</v>
      </c>
      <c r="GY110" s="237" t="s">
        <v>104</v>
      </c>
      <c r="GZ110" s="237" t="s">
        <v>186</v>
      </c>
      <c r="HA110" s="238">
        <v>43147</v>
      </c>
      <c r="HB110" s="239">
        <v>13</v>
      </c>
      <c r="HC110"/>
      <c r="HD110" s="237" t="s">
        <v>476</v>
      </c>
      <c r="HE110" s="237" t="s">
        <v>104</v>
      </c>
      <c r="HF110" s="237" t="s">
        <v>464</v>
      </c>
      <c r="HG110" s="238">
        <v>43112</v>
      </c>
      <c r="HH110" s="239">
        <v>22</v>
      </c>
      <c r="HI110"/>
      <c r="HJ110" s="237" t="s">
        <v>571</v>
      </c>
      <c r="HK110" s="237" t="s">
        <v>104</v>
      </c>
      <c r="HL110" s="237" t="s">
        <v>110</v>
      </c>
      <c r="HM110" s="238">
        <v>43160</v>
      </c>
      <c r="HN110" s="239">
        <v>0.64</v>
      </c>
      <c r="HO110" s="169"/>
      <c r="HP110" s="237" t="s">
        <v>476</v>
      </c>
      <c r="HQ110" s="237" t="s">
        <v>104</v>
      </c>
      <c r="HR110" s="237" t="s">
        <v>464</v>
      </c>
      <c r="HS110" s="238">
        <v>43112</v>
      </c>
      <c r="HT110" s="239">
        <v>8</v>
      </c>
      <c r="HU110"/>
      <c r="HV110" s="237" t="s">
        <v>507</v>
      </c>
      <c r="HW110" s="237" t="s">
        <v>104</v>
      </c>
      <c r="HX110" s="237" t="s">
        <v>186</v>
      </c>
      <c r="HY110" s="238">
        <v>43127</v>
      </c>
      <c r="HZ110" s="239">
        <v>24</v>
      </c>
      <c r="IA110"/>
      <c r="IB110" s="237" t="s">
        <v>521</v>
      </c>
      <c r="IC110" s="237" t="s">
        <v>104</v>
      </c>
      <c r="ID110" s="237" t="s">
        <v>198</v>
      </c>
      <c r="IE110" s="238">
        <v>43133</v>
      </c>
      <c r="IF110" s="239">
        <v>0.33333333333333331</v>
      </c>
      <c r="IG110"/>
    </row>
    <row r="111" spans="1:241" ht="15" x14ac:dyDescent="0.25">
      <c r="A111"/>
      <c r="B111"/>
      <c r="C111"/>
      <c r="D111"/>
      <c r="E111"/>
      <c r="F111"/>
      <c r="G111"/>
      <c r="H111"/>
      <c r="I111"/>
      <c r="J111"/>
      <c r="K111"/>
      <c r="L111"/>
      <c r="M111"/>
      <c r="N111"/>
      <c r="O111"/>
      <c r="P111"/>
      <c r="Q111"/>
      <c r="R111"/>
      <c r="S111" s="237" t="s">
        <v>601</v>
      </c>
      <c r="T111" s="237" t="s">
        <v>104</v>
      </c>
      <c r="U111" s="237" t="s">
        <v>588</v>
      </c>
      <c r="V111" s="238">
        <v>43154</v>
      </c>
      <c r="W111" s="239">
        <v>47</v>
      </c>
      <c r="X111"/>
      <c r="Y111" s="237" t="s">
        <v>446</v>
      </c>
      <c r="Z111" s="237" t="s">
        <v>104</v>
      </c>
      <c r="AA111" s="237" t="s">
        <v>29</v>
      </c>
      <c r="AB111" s="238">
        <v>43084</v>
      </c>
      <c r="AC111" s="239">
        <v>29</v>
      </c>
      <c r="AD111"/>
      <c r="AE111"/>
      <c r="AF111"/>
      <c r="AG111"/>
      <c r="AH111"/>
      <c r="AI111"/>
      <c r="AJ111"/>
      <c r="AK111"/>
      <c r="AL111"/>
      <c r="AM111"/>
      <c r="AN111"/>
      <c r="AO111"/>
      <c r="AP111"/>
      <c r="AQ111"/>
      <c r="AR111"/>
      <c r="AS111"/>
      <c r="AT111"/>
      <c r="AU111"/>
      <c r="AV111"/>
      <c r="AW111" s="237" t="s">
        <v>508</v>
      </c>
      <c r="AX111" s="237" t="s">
        <v>104</v>
      </c>
      <c r="AY111" s="237" t="s">
        <v>192</v>
      </c>
      <c r="AZ111" s="238">
        <v>43132</v>
      </c>
      <c r="BA111" s="239">
        <v>29</v>
      </c>
      <c r="BB111"/>
      <c r="BC111" s="237" t="s">
        <v>398</v>
      </c>
      <c r="BD111" s="237" t="s">
        <v>104</v>
      </c>
      <c r="BE111" s="237" t="s">
        <v>98</v>
      </c>
      <c r="BF111" s="238">
        <v>43078</v>
      </c>
      <c r="BG111" s="239">
        <v>15</v>
      </c>
      <c r="BH111"/>
      <c r="BI111"/>
      <c r="BJ111"/>
      <c r="BK111"/>
      <c r="BL111"/>
      <c r="BM111"/>
      <c r="BN111"/>
      <c r="BO111" s="237" t="s">
        <v>543</v>
      </c>
      <c r="BP111" s="237" t="s">
        <v>104</v>
      </c>
      <c r="BQ111" s="237" t="s">
        <v>186</v>
      </c>
      <c r="BR111" s="238">
        <v>43147</v>
      </c>
      <c r="BS111" s="239">
        <v>10</v>
      </c>
      <c r="BT111"/>
      <c r="BU111" s="237" t="s">
        <v>398</v>
      </c>
      <c r="BV111" s="237" t="s">
        <v>104</v>
      </c>
      <c r="BW111" s="237" t="s">
        <v>98</v>
      </c>
      <c r="BX111" s="238">
        <v>43078</v>
      </c>
      <c r="BY111" s="239">
        <v>8</v>
      </c>
      <c r="BZ111"/>
      <c r="CA111"/>
      <c r="CB111"/>
      <c r="CC111"/>
      <c r="CD111"/>
      <c r="CE111"/>
      <c r="CF111"/>
      <c r="CG111" s="237" t="s">
        <v>445</v>
      </c>
      <c r="CH111" s="237" t="s">
        <v>104</v>
      </c>
      <c r="CI111" s="237" t="s">
        <v>92</v>
      </c>
      <c r="CJ111" s="238">
        <v>43085</v>
      </c>
      <c r="CK111" s="239">
        <v>20</v>
      </c>
      <c r="CL111"/>
      <c r="CM111" s="237" t="s">
        <v>573</v>
      </c>
      <c r="CN111" s="237" t="s">
        <v>104</v>
      </c>
      <c r="CO111" s="237" t="s">
        <v>570</v>
      </c>
      <c r="CP111" s="238">
        <v>43161</v>
      </c>
      <c r="CQ111" s="239">
        <v>24</v>
      </c>
      <c r="CR111"/>
      <c r="CS111" s="237" t="s">
        <v>571</v>
      </c>
      <c r="CT111" s="237" t="s">
        <v>104</v>
      </c>
      <c r="CU111" s="237" t="s">
        <v>110</v>
      </c>
      <c r="CV111" s="238">
        <v>43160</v>
      </c>
      <c r="CW111" s="239">
        <v>19</v>
      </c>
      <c r="CX111"/>
      <c r="CY111" s="237" t="s">
        <v>508</v>
      </c>
      <c r="CZ111" s="237" t="s">
        <v>104</v>
      </c>
      <c r="DA111" s="237" t="s">
        <v>192</v>
      </c>
      <c r="DB111" s="238">
        <v>43132</v>
      </c>
      <c r="DC111" s="239">
        <v>10</v>
      </c>
      <c r="DD111"/>
      <c r="DE111"/>
      <c r="DF111"/>
      <c r="DG111"/>
      <c r="DH111"/>
      <c r="DI111"/>
      <c r="DJ111"/>
      <c r="DK111"/>
      <c r="DL111"/>
      <c r="DM111"/>
      <c r="DN111"/>
      <c r="DO111"/>
      <c r="DP111"/>
      <c r="DQ111" s="237" t="s">
        <v>601</v>
      </c>
      <c r="DR111" s="237" t="s">
        <v>104</v>
      </c>
      <c r="DS111" s="237" t="s">
        <v>588</v>
      </c>
      <c r="DT111" s="238">
        <v>43154</v>
      </c>
      <c r="DU111" s="239">
        <v>2</v>
      </c>
      <c r="DV111"/>
      <c r="DW111"/>
      <c r="DX111"/>
      <c r="DY111"/>
      <c r="DZ111"/>
      <c r="EA111"/>
      <c r="EB111"/>
      <c r="EC111"/>
      <c r="ED111"/>
      <c r="EE111"/>
      <c r="EF111"/>
      <c r="EG111"/>
      <c r="EH111"/>
      <c r="EI111"/>
      <c r="EJ111"/>
      <c r="EK111"/>
      <c r="EL111"/>
      <c r="EM111"/>
      <c r="EN111"/>
      <c r="EO111" s="237" t="s">
        <v>508</v>
      </c>
      <c r="EP111" s="237" t="s">
        <v>104</v>
      </c>
      <c r="EQ111" s="237" t="s">
        <v>192</v>
      </c>
      <c r="ER111" s="238">
        <v>43132</v>
      </c>
      <c r="ES111" s="239">
        <v>13</v>
      </c>
      <c r="EU111" s="237" t="s">
        <v>444</v>
      </c>
      <c r="EV111" s="237" t="s">
        <v>104</v>
      </c>
      <c r="EW111" s="237" t="s">
        <v>82</v>
      </c>
      <c r="EX111" s="238">
        <v>43083</v>
      </c>
      <c r="EY111" s="239">
        <v>1</v>
      </c>
      <c r="EZ111"/>
      <c r="FA111"/>
      <c r="FB111"/>
      <c r="FC111"/>
      <c r="FD111"/>
      <c r="FE111"/>
      <c r="FF111"/>
      <c r="FG111"/>
      <c r="FH111" s="237" t="s">
        <v>396</v>
      </c>
      <c r="FI111" s="237" t="s">
        <v>104</v>
      </c>
      <c r="FJ111" s="237" t="s">
        <v>52</v>
      </c>
      <c r="FK111" s="238">
        <v>43077</v>
      </c>
      <c r="FL111" s="239">
        <v>13</v>
      </c>
      <c r="FM111"/>
      <c r="FN111"/>
      <c r="FO111"/>
      <c r="FP111"/>
      <c r="FQ111"/>
      <c r="FR111"/>
      <c r="FS111"/>
      <c r="FT111" s="237" t="s">
        <v>571</v>
      </c>
      <c r="FU111" s="237" t="s">
        <v>104</v>
      </c>
      <c r="FV111" s="237" t="s">
        <v>110</v>
      </c>
      <c r="FW111" s="238">
        <v>43160</v>
      </c>
      <c r="FX111" s="239">
        <v>14</v>
      </c>
      <c r="FY111" s="169"/>
      <c r="FZ111" s="237" t="s">
        <v>500</v>
      </c>
      <c r="GA111" s="237" t="s">
        <v>104</v>
      </c>
      <c r="GB111" s="237" t="s">
        <v>197</v>
      </c>
      <c r="GC111" s="238">
        <v>43125</v>
      </c>
      <c r="GD111" s="239">
        <v>28</v>
      </c>
      <c r="GE111" s="169"/>
      <c r="GF111"/>
      <c r="GG111"/>
      <c r="GH111"/>
      <c r="GI111"/>
      <c r="GJ111"/>
      <c r="GL111"/>
      <c r="GM111"/>
      <c r="GN111"/>
      <c r="GO111"/>
      <c r="GP111"/>
      <c r="GQ111"/>
      <c r="GR111"/>
      <c r="GS111"/>
      <c r="GT111"/>
      <c r="GU111"/>
      <c r="GV111"/>
      <c r="GW111"/>
      <c r="GX111" s="237" t="s">
        <v>601</v>
      </c>
      <c r="GY111" s="237" t="s">
        <v>104</v>
      </c>
      <c r="GZ111" s="237" t="s">
        <v>588</v>
      </c>
      <c r="HA111" s="238">
        <v>43154</v>
      </c>
      <c r="HB111" s="239">
        <v>13</v>
      </c>
      <c r="HC111"/>
      <c r="HD111"/>
      <c r="HE111"/>
      <c r="HF111"/>
      <c r="HG111"/>
      <c r="HH111"/>
      <c r="HI111"/>
      <c r="HJ111"/>
      <c r="HK111"/>
      <c r="HL111"/>
      <c r="HM111"/>
      <c r="HN111"/>
      <c r="HP111" s="237" t="s">
        <v>568</v>
      </c>
      <c r="HQ111" s="237" t="s">
        <v>104</v>
      </c>
      <c r="HR111" s="237" t="s">
        <v>554</v>
      </c>
      <c r="HS111" s="238">
        <v>43153</v>
      </c>
      <c r="HT111" s="239">
        <v>8</v>
      </c>
      <c r="HU111"/>
      <c r="HV111" s="237" t="s">
        <v>542</v>
      </c>
      <c r="HW111" s="237" t="s">
        <v>104</v>
      </c>
      <c r="HX111" s="237" t="s">
        <v>198</v>
      </c>
      <c r="HY111" s="238">
        <v>43148</v>
      </c>
      <c r="HZ111" s="239">
        <v>24</v>
      </c>
      <c r="IA111"/>
      <c r="IB111" s="237" t="s">
        <v>397</v>
      </c>
      <c r="IC111" s="237" t="s">
        <v>104</v>
      </c>
      <c r="ID111" s="237" t="s">
        <v>54</v>
      </c>
      <c r="IE111" s="238">
        <v>43078</v>
      </c>
      <c r="IF111" s="239">
        <v>0.33333333333333331</v>
      </c>
    </row>
    <row r="112" spans="1:241" ht="15"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s="237" t="s">
        <v>500</v>
      </c>
      <c r="AX112" s="237" t="s">
        <v>104</v>
      </c>
      <c r="AY112" s="237" t="s">
        <v>197</v>
      </c>
      <c r="AZ112" s="238">
        <v>43125</v>
      </c>
      <c r="BA112" s="239">
        <v>29</v>
      </c>
      <c r="BB112"/>
      <c r="BC112"/>
      <c r="BD112"/>
      <c r="BE112"/>
      <c r="BF112"/>
      <c r="BG112"/>
      <c r="BH112"/>
      <c r="BI112"/>
      <c r="BJ112"/>
      <c r="BK112"/>
      <c r="BL112"/>
      <c r="BM112"/>
      <c r="BN112"/>
      <c r="BO112" s="237" t="s">
        <v>481</v>
      </c>
      <c r="BP112" s="237" t="s">
        <v>104</v>
      </c>
      <c r="BQ112" s="237" t="s">
        <v>199</v>
      </c>
      <c r="BR112" s="238">
        <v>43120</v>
      </c>
      <c r="BS112" s="239">
        <v>10</v>
      </c>
      <c r="BT112"/>
      <c r="BU112" s="237" t="s">
        <v>572</v>
      </c>
      <c r="BV112" s="237" t="s">
        <v>104</v>
      </c>
      <c r="BW112" s="237" t="s">
        <v>88</v>
      </c>
      <c r="BX112" s="238">
        <v>43162</v>
      </c>
      <c r="BY112" s="239">
        <v>8</v>
      </c>
      <c r="BZ112"/>
      <c r="CA112"/>
      <c r="CB112"/>
      <c r="CC112"/>
      <c r="CD112"/>
      <c r="CE112"/>
      <c r="CF112"/>
      <c r="CG112"/>
      <c r="CH112"/>
      <c r="CI112"/>
      <c r="CJ112"/>
      <c r="CK112"/>
      <c r="CL112"/>
      <c r="CM112"/>
      <c r="CN112"/>
      <c r="CO112"/>
      <c r="CP112"/>
      <c r="CQ112"/>
      <c r="CR112"/>
      <c r="CS112" s="237" t="s">
        <v>522</v>
      </c>
      <c r="CT112" s="237" t="s">
        <v>104</v>
      </c>
      <c r="CU112" s="237" t="s">
        <v>197</v>
      </c>
      <c r="CV112" s="238">
        <v>43137</v>
      </c>
      <c r="CW112" s="239">
        <v>19</v>
      </c>
      <c r="CX112"/>
      <c r="CY112"/>
      <c r="CZ112"/>
      <c r="DA112"/>
      <c r="DB112"/>
      <c r="DC112"/>
      <c r="DD112"/>
      <c r="DE112"/>
      <c r="DF112"/>
      <c r="DG112"/>
      <c r="DH112"/>
      <c r="DI112"/>
      <c r="DJ112"/>
      <c r="DK112"/>
      <c r="DL112"/>
      <c r="DM112"/>
      <c r="DN112"/>
      <c r="DO112"/>
      <c r="DP112"/>
      <c r="DQ112"/>
      <c r="DR112"/>
      <c r="DS112"/>
      <c r="DT112"/>
      <c r="DU112"/>
      <c r="DV112"/>
      <c r="DW112"/>
      <c r="DX112"/>
      <c r="DY112"/>
      <c r="DZ112"/>
      <c r="EA112"/>
      <c r="EC112"/>
      <c r="ED112"/>
      <c r="EE112"/>
      <c r="EF112"/>
      <c r="EG112"/>
      <c r="EI112"/>
      <c r="EJ112"/>
      <c r="EK112"/>
      <c r="EL112"/>
      <c r="EM112"/>
      <c r="EN112"/>
      <c r="EO112" s="237" t="s">
        <v>521</v>
      </c>
      <c r="EP112" s="237" t="s">
        <v>104</v>
      </c>
      <c r="EQ112" s="237" t="s">
        <v>198</v>
      </c>
      <c r="ER112" s="238">
        <v>43133</v>
      </c>
      <c r="ES112" s="239">
        <v>13</v>
      </c>
      <c r="EU112" s="237" t="s">
        <v>572</v>
      </c>
      <c r="EV112" s="237" t="s">
        <v>104</v>
      </c>
      <c r="EW112" s="237" t="s">
        <v>88</v>
      </c>
      <c r="EX112" s="238">
        <v>43162</v>
      </c>
      <c r="EY112" s="239">
        <v>1</v>
      </c>
      <c r="EZ112"/>
      <c r="FA112"/>
      <c r="FB112"/>
      <c r="FC112"/>
      <c r="FD112"/>
      <c r="FE112"/>
      <c r="FF112"/>
      <c r="FG112"/>
      <c r="FH112" s="237" t="s">
        <v>543</v>
      </c>
      <c r="FI112" s="237" t="s">
        <v>104</v>
      </c>
      <c r="FJ112" s="237" t="s">
        <v>186</v>
      </c>
      <c r="FK112" s="238">
        <v>43147</v>
      </c>
      <c r="FL112" s="239">
        <v>14</v>
      </c>
      <c r="FN112"/>
      <c r="FO112"/>
      <c r="FP112"/>
      <c r="FQ112"/>
      <c r="FR112"/>
      <c r="FT112"/>
      <c r="FU112"/>
      <c r="FV112"/>
      <c r="FW112"/>
      <c r="FX112"/>
      <c r="FY112" s="169"/>
      <c r="FZ112"/>
      <c r="GA112"/>
      <c r="GB112"/>
      <c r="GC112"/>
      <c r="GD112"/>
      <c r="GE112" s="169"/>
      <c r="GF112" s="169"/>
      <c r="GG112" s="169"/>
      <c r="GH112" s="169"/>
      <c r="GI112" s="169"/>
      <c r="GJ112" s="169"/>
      <c r="GL112"/>
      <c r="GM112"/>
      <c r="GN112"/>
      <c r="GO112"/>
      <c r="GP112"/>
      <c r="GQ112"/>
      <c r="GR112"/>
      <c r="GS112"/>
      <c r="GT112"/>
      <c r="GU112"/>
      <c r="GV112"/>
      <c r="GX112"/>
      <c r="GY112"/>
      <c r="GZ112"/>
      <c r="HA112"/>
      <c r="HB112"/>
      <c r="HD112"/>
      <c r="HE112"/>
      <c r="HF112"/>
      <c r="HG112"/>
      <c r="HH112"/>
      <c r="HI112"/>
      <c r="HJ112"/>
      <c r="HK112"/>
      <c r="HL112"/>
      <c r="HM112"/>
      <c r="HN112"/>
      <c r="HP112"/>
      <c r="HQ112"/>
      <c r="HR112"/>
      <c r="HS112"/>
      <c r="HT112"/>
      <c r="HU112"/>
      <c r="HV112" s="237" t="s">
        <v>446</v>
      </c>
      <c r="HW112" s="237" t="s">
        <v>104</v>
      </c>
      <c r="HX112" s="237" t="s">
        <v>29</v>
      </c>
      <c r="HY112" s="238">
        <v>43084</v>
      </c>
      <c r="HZ112" s="239">
        <v>24</v>
      </c>
      <c r="IA112"/>
      <c r="IB112" s="237" t="s">
        <v>454</v>
      </c>
      <c r="IC112" s="237" t="s">
        <v>104</v>
      </c>
      <c r="ID112" s="237" t="s">
        <v>448</v>
      </c>
      <c r="IE112" s="238">
        <v>43104</v>
      </c>
      <c r="IF112" s="239">
        <v>0.33333333333333331</v>
      </c>
    </row>
    <row r="113" spans="1:216" ht="15"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s="237" t="s">
        <v>398</v>
      </c>
      <c r="AX113" s="237" t="s">
        <v>104</v>
      </c>
      <c r="AY113" s="237" t="s">
        <v>98</v>
      </c>
      <c r="AZ113" s="238">
        <v>43078</v>
      </c>
      <c r="BA113" s="239">
        <v>29</v>
      </c>
      <c r="BB113"/>
      <c r="BC113"/>
      <c r="BD113"/>
      <c r="BE113"/>
      <c r="BF113"/>
      <c r="BG113"/>
      <c r="BH113"/>
      <c r="BI113"/>
      <c r="BJ113"/>
      <c r="BK113"/>
      <c r="BL113"/>
      <c r="BM113"/>
      <c r="BN113"/>
      <c r="BO113"/>
      <c r="BP113"/>
      <c r="BQ113"/>
      <c r="BR113"/>
      <c r="BS113"/>
      <c r="BT113"/>
      <c r="BU113" s="237" t="s">
        <v>477</v>
      </c>
      <c r="BV113" s="237" t="s">
        <v>104</v>
      </c>
      <c r="BW113" s="237" t="s">
        <v>465</v>
      </c>
      <c r="BX113" s="238">
        <v>43113</v>
      </c>
      <c r="BY113" s="239">
        <v>8</v>
      </c>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C113"/>
      <c r="ED113"/>
      <c r="EE113"/>
      <c r="EF113"/>
      <c r="EG113"/>
      <c r="EI113"/>
      <c r="EJ113"/>
      <c r="EK113"/>
      <c r="EL113"/>
      <c r="EM113"/>
      <c r="EN113"/>
      <c r="EO113"/>
      <c r="EP113"/>
      <c r="EQ113"/>
      <c r="ER113"/>
      <c r="ES113"/>
      <c r="EU113" s="237" t="s">
        <v>446</v>
      </c>
      <c r="EV113" s="237" t="s">
        <v>104</v>
      </c>
      <c r="EW113" s="237" t="s">
        <v>29</v>
      </c>
      <c r="EX113" s="238">
        <v>43084</v>
      </c>
      <c r="EY113" s="239">
        <v>1</v>
      </c>
      <c r="EZ113"/>
      <c r="FA113"/>
      <c r="FB113"/>
      <c r="FC113"/>
      <c r="FD113"/>
      <c r="FE113"/>
      <c r="FF113"/>
      <c r="FG113"/>
      <c r="FH113" s="237" t="s">
        <v>477</v>
      </c>
      <c r="FI113" s="237" t="s">
        <v>104</v>
      </c>
      <c r="FJ113" s="237" t="s">
        <v>465</v>
      </c>
      <c r="FK113" s="238">
        <v>43113</v>
      </c>
      <c r="FL113" s="239">
        <v>14</v>
      </c>
      <c r="FO113"/>
      <c r="FP113"/>
      <c r="FQ113"/>
      <c r="FR113"/>
      <c r="FS113"/>
      <c r="GR113"/>
      <c r="GS113"/>
      <c r="GT113"/>
      <c r="GU113"/>
      <c r="GV113"/>
      <c r="HD113"/>
      <c r="HE113"/>
      <c r="HF113"/>
      <c r="HG113"/>
      <c r="HH113"/>
    </row>
    <row r="114" spans="1:216" ht="15"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s="237" t="s">
        <v>568</v>
      </c>
      <c r="BV114" s="237" t="s">
        <v>104</v>
      </c>
      <c r="BW114" s="237" t="s">
        <v>554</v>
      </c>
      <c r="BX114" s="238">
        <v>43153</v>
      </c>
      <c r="BY114" s="239">
        <v>8</v>
      </c>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C114"/>
      <c r="ED114"/>
      <c r="EE114"/>
      <c r="EF114"/>
      <c r="EG114"/>
      <c r="EI114"/>
      <c r="EJ114"/>
      <c r="EK114"/>
      <c r="EL114"/>
      <c r="EM114"/>
      <c r="EN114"/>
      <c r="EO114"/>
      <c r="EP114"/>
      <c r="EQ114"/>
      <c r="EU114" s="237" t="s">
        <v>521</v>
      </c>
      <c r="EV114" s="237" t="s">
        <v>104</v>
      </c>
      <c r="EW114" s="237" t="s">
        <v>198</v>
      </c>
      <c r="EX114" s="238">
        <v>43133</v>
      </c>
      <c r="EY114" s="239">
        <v>1</v>
      </c>
      <c r="EZ114"/>
      <c r="FA114"/>
      <c r="FB114"/>
      <c r="FC114"/>
      <c r="FD114"/>
      <c r="FE114"/>
      <c r="FF114"/>
      <c r="FG114"/>
      <c r="FH114" s="237" t="s">
        <v>446</v>
      </c>
      <c r="FI114" s="237" t="s">
        <v>104</v>
      </c>
      <c r="FJ114" s="237" t="s">
        <v>29</v>
      </c>
      <c r="FK114" s="238">
        <v>43084</v>
      </c>
      <c r="FL114" s="239">
        <v>14</v>
      </c>
      <c r="FO114"/>
      <c r="FP114"/>
      <c r="FQ114"/>
      <c r="FR114"/>
      <c r="FS114"/>
      <c r="GR114"/>
      <c r="GS114"/>
      <c r="GT114"/>
      <c r="GU114"/>
      <c r="GV114"/>
    </row>
    <row r="115" spans="1:216" ht="15"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s="169"/>
      <c r="EI115"/>
      <c r="EJ115"/>
      <c r="EK115"/>
      <c r="EL115"/>
      <c r="EM115"/>
      <c r="EN115"/>
      <c r="EO115"/>
      <c r="EP115"/>
      <c r="EQ115"/>
      <c r="EU115"/>
      <c r="EV115"/>
      <c r="EW115"/>
      <c r="EX115"/>
      <c r="EY115"/>
      <c r="EZ115"/>
      <c r="FA115"/>
      <c r="FB115"/>
      <c r="FC115"/>
      <c r="FD115"/>
      <c r="FE115"/>
      <c r="FF115"/>
      <c r="FG115"/>
      <c r="FH115" s="237" t="s">
        <v>568</v>
      </c>
      <c r="FI115" s="237" t="s">
        <v>104</v>
      </c>
      <c r="FJ115" s="237" t="s">
        <v>554</v>
      </c>
      <c r="FK115" s="238">
        <v>43153</v>
      </c>
      <c r="FL115" s="239">
        <v>14</v>
      </c>
      <c r="FO115"/>
      <c r="FP115"/>
      <c r="FQ115"/>
      <c r="FR115"/>
      <c r="FS115"/>
      <c r="GM115"/>
      <c r="GN115"/>
      <c r="GO115"/>
      <c r="GP115"/>
      <c r="GQ115"/>
    </row>
    <row r="116" spans="1:216" ht="15"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s="169"/>
      <c r="EI116"/>
      <c r="EJ116"/>
      <c r="EK116"/>
      <c r="EL116"/>
      <c r="EM116"/>
      <c r="EN116"/>
      <c r="EO116"/>
      <c r="EP116"/>
      <c r="EQ116"/>
      <c r="EU116"/>
      <c r="EV116"/>
      <c r="EW116"/>
      <c r="EX116"/>
      <c r="EY116"/>
      <c r="FH116" s="237" t="s">
        <v>521</v>
      </c>
      <c r="FI116" s="237" t="s">
        <v>104</v>
      </c>
      <c r="FJ116" s="237" t="s">
        <v>198</v>
      </c>
      <c r="FK116" s="238">
        <v>43133</v>
      </c>
      <c r="FL116" s="239">
        <v>14</v>
      </c>
      <c r="FO116"/>
      <c r="FP116"/>
      <c r="FQ116"/>
      <c r="FR116"/>
      <c r="FS116"/>
      <c r="GF116"/>
      <c r="GG116"/>
      <c r="GH116"/>
      <c r="GI116"/>
      <c r="GJ116"/>
    </row>
    <row r="117" spans="1:216" ht="15"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EI117"/>
      <c r="EJ117"/>
      <c r="EK117"/>
      <c r="EL117"/>
      <c r="EM117"/>
      <c r="EN117"/>
      <c r="EO117"/>
      <c r="EP117"/>
      <c r="EQ117"/>
      <c r="EU117"/>
      <c r="EV117"/>
      <c r="EW117"/>
      <c r="EX117"/>
      <c r="EY117"/>
      <c r="FH117" s="237" t="s">
        <v>480</v>
      </c>
      <c r="FI117" s="237" t="s">
        <v>104</v>
      </c>
      <c r="FJ117" s="237" t="s">
        <v>192</v>
      </c>
      <c r="FK117" s="238">
        <v>43118</v>
      </c>
      <c r="FL117" s="239">
        <v>14</v>
      </c>
      <c r="FO117"/>
      <c r="FP117"/>
      <c r="FQ117"/>
      <c r="FR117"/>
      <c r="FS117"/>
      <c r="GF117"/>
      <c r="GG117"/>
      <c r="GH117"/>
      <c r="GI117"/>
      <c r="GJ117"/>
    </row>
    <row r="118" spans="1:216" ht="15"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EI118"/>
      <c r="EJ118"/>
      <c r="EK118"/>
      <c r="EL118"/>
      <c r="EM118"/>
      <c r="EN118"/>
      <c r="EO118"/>
      <c r="EP118"/>
      <c r="EQ118"/>
      <c r="FH118" s="237" t="s">
        <v>500</v>
      </c>
      <c r="FI118" s="237" t="s">
        <v>104</v>
      </c>
      <c r="FJ118" s="237" t="s">
        <v>197</v>
      </c>
      <c r="FK118" s="238">
        <v>43125</v>
      </c>
      <c r="FL118" s="239">
        <v>14</v>
      </c>
      <c r="FO118"/>
      <c r="FP118"/>
      <c r="FQ118"/>
      <c r="FR118"/>
      <c r="FS118"/>
      <c r="GF118"/>
      <c r="GG118"/>
      <c r="GH118"/>
      <c r="GI118"/>
      <c r="GJ118"/>
    </row>
    <row r="119" spans="1:216" ht="15"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EI119"/>
      <c r="EJ119"/>
      <c r="EK119"/>
      <c r="EL119"/>
      <c r="EM119"/>
      <c r="EN119"/>
      <c r="EO119"/>
      <c r="EP119"/>
      <c r="EQ119"/>
      <c r="FH119" s="237" t="s">
        <v>528</v>
      </c>
      <c r="FI119" s="237" t="s">
        <v>104</v>
      </c>
      <c r="FJ119" s="237" t="s">
        <v>527</v>
      </c>
      <c r="FK119" s="238">
        <v>43141</v>
      </c>
      <c r="FL119" s="239">
        <v>15</v>
      </c>
      <c r="FO119"/>
      <c r="FP119"/>
      <c r="FQ119"/>
      <c r="FR119"/>
      <c r="FS119"/>
      <c r="GF119"/>
      <c r="GG119"/>
      <c r="GH119"/>
      <c r="GI119"/>
      <c r="GJ119"/>
    </row>
    <row r="120" spans="1:216" ht="15"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EI120"/>
      <c r="EJ120"/>
      <c r="EK120"/>
      <c r="EL120"/>
      <c r="EM120"/>
      <c r="EN120"/>
      <c r="EO120"/>
      <c r="EP120"/>
      <c r="EQ120"/>
      <c r="FH120" s="237" t="s">
        <v>569</v>
      </c>
      <c r="FI120" s="237" t="s">
        <v>104</v>
      </c>
      <c r="FJ120" s="237" t="s">
        <v>186</v>
      </c>
      <c r="FK120" s="238">
        <v>43155</v>
      </c>
      <c r="FL120" s="239">
        <v>15</v>
      </c>
      <c r="FO120"/>
      <c r="FP120"/>
      <c r="FQ120"/>
      <c r="FR120"/>
      <c r="FS120"/>
      <c r="GF120"/>
      <c r="GG120"/>
      <c r="GH120"/>
      <c r="GI120"/>
      <c r="GJ120"/>
    </row>
    <row r="121" spans="1:216" ht="15"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EI121"/>
      <c r="EJ121"/>
      <c r="EK121"/>
      <c r="EL121"/>
      <c r="EM121"/>
      <c r="EN121"/>
      <c r="EO121"/>
      <c r="EP121"/>
      <c r="EQ121"/>
      <c r="FH121" s="237" t="s">
        <v>573</v>
      </c>
      <c r="FI121" s="237" t="s">
        <v>104</v>
      </c>
      <c r="FJ121" s="237" t="s">
        <v>570</v>
      </c>
      <c r="FK121" s="238">
        <v>43161</v>
      </c>
      <c r="FL121" s="239">
        <v>15</v>
      </c>
      <c r="FO121"/>
      <c r="FP121"/>
      <c r="FQ121"/>
      <c r="FR121"/>
      <c r="FS121"/>
      <c r="GF121"/>
      <c r="GG121"/>
      <c r="GH121"/>
      <c r="GI121"/>
      <c r="GJ121"/>
    </row>
    <row r="122" spans="1:216" ht="15"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FH122" s="237" t="s">
        <v>476</v>
      </c>
      <c r="FI122" s="237" t="s">
        <v>104</v>
      </c>
      <c r="FJ122" s="237" t="s">
        <v>464</v>
      </c>
      <c r="FK122" s="238">
        <v>43112</v>
      </c>
      <c r="FL122" s="239">
        <v>17</v>
      </c>
    </row>
    <row r="123" spans="1:216" ht="15" x14ac:dyDescent="0.25">
      <c r="A123"/>
      <c r="B123"/>
      <c r="C123"/>
      <c r="D123"/>
      <c r="E123"/>
      <c r="F123"/>
      <c r="G123"/>
      <c r="H123"/>
      <c r="I123"/>
      <c r="J123"/>
      <c r="K123"/>
      <c r="L123"/>
      <c r="M123"/>
      <c r="N123"/>
      <c r="O123"/>
      <c r="P123"/>
      <c r="Q123"/>
      <c r="R123"/>
      <c r="S123"/>
      <c r="T123"/>
      <c r="U123"/>
      <c r="V123"/>
      <c r="W123"/>
      <c r="X123"/>
      <c r="Y123"/>
      <c r="Z123"/>
      <c r="AA123"/>
      <c r="AB123"/>
      <c r="AC123"/>
      <c r="AD123"/>
      <c r="AF123"/>
      <c r="AG123"/>
      <c r="AH123"/>
      <c r="AI123"/>
      <c r="AJ123"/>
      <c r="AK123"/>
      <c r="AL123"/>
      <c r="AM123"/>
      <c r="AN123"/>
      <c r="AO123"/>
      <c r="AP123"/>
      <c r="AQ123"/>
      <c r="AR123"/>
      <c r="AS123"/>
      <c r="AT123"/>
      <c r="AU123"/>
      <c r="AV123"/>
      <c r="AW123"/>
      <c r="AX123"/>
      <c r="AY123"/>
      <c r="AZ123"/>
      <c r="BA123"/>
      <c r="BB123"/>
      <c r="BC123" s="169"/>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FH123" s="237" t="s">
        <v>397</v>
      </c>
      <c r="FI123" s="237" t="s">
        <v>104</v>
      </c>
      <c r="FJ123" s="237" t="s">
        <v>54</v>
      </c>
      <c r="FK123" s="238">
        <v>43078</v>
      </c>
      <c r="FL123" s="239">
        <v>17</v>
      </c>
    </row>
    <row r="124" spans="1:216" ht="15" x14ac:dyDescent="0.25">
      <c r="A124"/>
      <c r="B124"/>
      <c r="C124"/>
      <c r="D124"/>
      <c r="E124"/>
      <c r="F124"/>
      <c r="G124"/>
      <c r="H124"/>
      <c r="I124"/>
      <c r="J124"/>
      <c r="K124"/>
      <c r="L124"/>
      <c r="M124"/>
      <c r="N124"/>
      <c r="O124"/>
      <c r="P124"/>
      <c r="Q124"/>
      <c r="R124"/>
      <c r="S124"/>
      <c r="T124"/>
      <c r="U124"/>
      <c r="V124"/>
      <c r="W124"/>
      <c r="X124"/>
      <c r="Y124"/>
      <c r="Z124"/>
      <c r="AA124"/>
      <c r="AB124"/>
      <c r="AC124"/>
      <c r="AD124"/>
      <c r="AF124"/>
      <c r="AG124"/>
      <c r="AH124"/>
      <c r="AI124"/>
      <c r="AJ124"/>
      <c r="AK124"/>
      <c r="AL124"/>
      <c r="AM124"/>
      <c r="AN124"/>
      <c r="AO124"/>
      <c r="AP124"/>
      <c r="AQ124"/>
      <c r="AR124"/>
      <c r="AS124"/>
      <c r="AT124"/>
      <c r="AU124"/>
      <c r="AV124"/>
      <c r="AW124"/>
      <c r="AX124"/>
      <c r="AY124"/>
      <c r="AZ124"/>
      <c r="BA124"/>
      <c r="BB124"/>
      <c r="BC124" s="169"/>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FH124" s="237" t="s">
        <v>507</v>
      </c>
      <c r="FI124" s="237" t="s">
        <v>104</v>
      </c>
      <c r="FJ124" s="237" t="s">
        <v>186</v>
      </c>
      <c r="FK124" s="238">
        <v>43127</v>
      </c>
      <c r="FL124" s="239">
        <v>19</v>
      </c>
    </row>
    <row r="125" spans="1:216" ht="15" x14ac:dyDescent="0.25">
      <c r="AF125"/>
      <c r="AG125"/>
      <c r="AH125"/>
      <c r="AI125"/>
      <c r="AJ125"/>
      <c r="AK125"/>
      <c r="AL125"/>
      <c r="AM125"/>
      <c r="AN125"/>
      <c r="AO125"/>
      <c r="AP125"/>
      <c r="AQ125"/>
      <c r="AR125"/>
      <c r="AS125"/>
      <c r="AT125"/>
      <c r="AU125"/>
      <c r="AV125"/>
      <c r="AW125"/>
      <c r="AX125"/>
      <c r="AY125"/>
      <c r="AZ125"/>
      <c r="BA125"/>
      <c r="BB125"/>
      <c r="BC125" s="169"/>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FH125" s="237" t="s">
        <v>572</v>
      </c>
      <c r="FI125" s="237" t="s">
        <v>104</v>
      </c>
      <c r="FJ125" s="237" t="s">
        <v>88</v>
      </c>
      <c r="FK125" s="238">
        <v>43162</v>
      </c>
      <c r="FL125" s="239">
        <v>19</v>
      </c>
    </row>
    <row r="126" spans="1:216" ht="15" x14ac:dyDescent="0.25">
      <c r="AF126"/>
      <c r="AG126"/>
      <c r="AH126"/>
      <c r="AI126"/>
      <c r="AJ126"/>
      <c r="AK126"/>
      <c r="AL126"/>
      <c r="AM126"/>
      <c r="AN126"/>
      <c r="AO126"/>
      <c r="AP126"/>
      <c r="AQ126"/>
      <c r="AR126"/>
      <c r="AS126"/>
      <c r="AT126"/>
      <c r="AU126"/>
      <c r="AV126"/>
      <c r="AW126"/>
      <c r="AX126"/>
      <c r="AY126"/>
      <c r="AZ126"/>
      <c r="BA126"/>
      <c r="BB126"/>
      <c r="BC126" s="169"/>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FH126" s="237" t="s">
        <v>529</v>
      </c>
      <c r="FI126" s="237" t="s">
        <v>104</v>
      </c>
      <c r="FJ126" s="237" t="s">
        <v>199</v>
      </c>
      <c r="FK126" s="238">
        <v>43139</v>
      </c>
      <c r="FL126" s="239">
        <v>20</v>
      </c>
    </row>
    <row r="127" spans="1:216" ht="15" x14ac:dyDescent="0.25">
      <c r="AF127"/>
      <c r="AG127"/>
      <c r="AH127"/>
      <c r="AI127"/>
      <c r="AJ127"/>
      <c r="AK127"/>
      <c r="AL127"/>
      <c r="AM127"/>
      <c r="AN127"/>
      <c r="AO127"/>
      <c r="AP127"/>
      <c r="AQ127"/>
      <c r="AR127"/>
      <c r="AS127"/>
      <c r="AT127"/>
      <c r="AU127"/>
      <c r="AV127"/>
      <c r="AW127"/>
      <c r="AX127"/>
      <c r="AY127"/>
      <c r="AZ127"/>
      <c r="BA127"/>
      <c r="BB127"/>
      <c r="BC127" s="169"/>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FH127" s="237" t="s">
        <v>454</v>
      </c>
      <c r="FI127" s="237" t="s">
        <v>104</v>
      </c>
      <c r="FJ127" s="237" t="s">
        <v>448</v>
      </c>
      <c r="FK127" s="238">
        <v>43104</v>
      </c>
      <c r="FL127" s="239">
        <v>21</v>
      </c>
    </row>
    <row r="128" spans="1:216" ht="15" x14ac:dyDescent="0.25">
      <c r="AF128"/>
      <c r="AG128"/>
      <c r="AH128"/>
      <c r="AI128"/>
      <c r="AJ128"/>
      <c r="AK128"/>
      <c r="AL128"/>
      <c r="AM128"/>
      <c r="AN128"/>
      <c r="AO128"/>
      <c r="AP128"/>
      <c r="AQ128"/>
      <c r="AR128"/>
      <c r="AS128"/>
      <c r="AT128"/>
      <c r="AU128"/>
      <c r="AV128"/>
      <c r="AW128"/>
      <c r="AX128"/>
      <c r="AY128"/>
      <c r="AZ128"/>
      <c r="BA128"/>
      <c r="BB128"/>
      <c r="BC128" s="169"/>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FH128" s="237" t="s">
        <v>481</v>
      </c>
      <c r="FI128" s="237" t="s">
        <v>104</v>
      </c>
      <c r="FJ128" s="237" t="s">
        <v>199</v>
      </c>
      <c r="FK128" s="238">
        <v>43120</v>
      </c>
      <c r="FL128" s="239">
        <v>21</v>
      </c>
    </row>
    <row r="129" spans="32:127" ht="15" x14ac:dyDescent="0.25">
      <c r="AF129"/>
      <c r="AG129"/>
      <c r="AH129"/>
      <c r="AI129"/>
      <c r="AJ129"/>
      <c r="AK129"/>
      <c r="AL129"/>
      <c r="AM129"/>
      <c r="AN129"/>
      <c r="AO129"/>
      <c r="AP129"/>
      <c r="AQ129"/>
      <c r="AR129"/>
      <c r="AS129"/>
      <c r="AT129"/>
      <c r="AU129"/>
      <c r="AV129"/>
      <c r="AW129"/>
      <c r="AX129"/>
      <c r="AY129"/>
      <c r="AZ129"/>
      <c r="BA129"/>
      <c r="BB129"/>
      <c r="BC129" s="16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row>
    <row r="130" spans="32:127" ht="15" x14ac:dyDescent="0.25">
      <c r="AF130"/>
      <c r="AG130"/>
      <c r="AH130"/>
      <c r="AI130"/>
      <c r="AJ130"/>
      <c r="AK130"/>
      <c r="AL130"/>
      <c r="AM130"/>
      <c r="AN130"/>
      <c r="AO130"/>
      <c r="AP130"/>
      <c r="AQ130"/>
      <c r="AR130"/>
      <c r="AS130"/>
      <c r="AT130"/>
      <c r="AU130"/>
      <c r="AV130"/>
      <c r="AW130"/>
      <c r="AX130"/>
      <c r="AY130"/>
      <c r="AZ130"/>
      <c r="BA130"/>
      <c r="BB130"/>
      <c r="BC130" s="169"/>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row>
    <row r="131" spans="32:127" ht="15" x14ac:dyDescent="0.25">
      <c r="AF131"/>
      <c r="AG131"/>
      <c r="AH131"/>
      <c r="AI131"/>
      <c r="AJ131"/>
      <c r="AK131"/>
      <c r="AL131"/>
      <c r="AM131"/>
      <c r="AN131"/>
      <c r="AO131"/>
      <c r="AP131"/>
      <c r="AQ131"/>
      <c r="AR131"/>
      <c r="AS131"/>
      <c r="AT131"/>
      <c r="AU131"/>
      <c r="AV131"/>
      <c r="AW131"/>
      <c r="AX131"/>
      <c r="AY131"/>
      <c r="AZ131"/>
      <c r="BA131"/>
      <c r="BB131"/>
      <c r="BC131" s="169"/>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row>
    <row r="132" spans="32:127" ht="15" x14ac:dyDescent="0.25">
      <c r="AF132"/>
      <c r="AG132"/>
      <c r="AH132"/>
      <c r="AI132"/>
      <c r="AJ132"/>
      <c r="AK132"/>
      <c r="AL132"/>
      <c r="AM132"/>
      <c r="AN132"/>
      <c r="AO132"/>
      <c r="AP132"/>
      <c r="AQ132"/>
      <c r="AR132"/>
      <c r="AS132"/>
      <c r="AT132"/>
      <c r="AU132"/>
      <c r="AV132"/>
      <c r="AW132"/>
      <c r="AX132"/>
      <c r="AY132"/>
      <c r="AZ132"/>
      <c r="BA132"/>
      <c r="BB132"/>
      <c r="BC132" s="169"/>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row>
    <row r="133" spans="32:127" ht="15" x14ac:dyDescent="0.25">
      <c r="AF133"/>
      <c r="AG133"/>
      <c r="AH133"/>
      <c r="AI133"/>
      <c r="AJ133"/>
      <c r="AK133"/>
      <c r="AL133"/>
      <c r="AM133"/>
      <c r="AN133"/>
      <c r="AO133"/>
      <c r="AP133"/>
      <c r="AQ133"/>
      <c r="AR133"/>
      <c r="AS133"/>
      <c r="AT133"/>
      <c r="AU133"/>
      <c r="AV133"/>
      <c r="AW133"/>
      <c r="AX133"/>
      <c r="AY133"/>
      <c r="AZ133"/>
      <c r="BA133"/>
      <c r="BB133"/>
      <c r="BC133" s="169"/>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row>
    <row r="134" spans="32:127" ht="15" x14ac:dyDescent="0.25">
      <c r="AF134"/>
      <c r="AG134"/>
      <c r="AH134"/>
      <c r="AI134"/>
      <c r="AJ134"/>
      <c r="AK134"/>
      <c r="AL134"/>
      <c r="AM134"/>
      <c r="AN134"/>
      <c r="AO134"/>
      <c r="AP134"/>
      <c r="AQ134"/>
      <c r="AR134"/>
      <c r="AS134"/>
      <c r="AT134"/>
      <c r="AU134"/>
      <c r="AV134"/>
      <c r="AW134"/>
      <c r="AX134"/>
      <c r="AY134"/>
      <c r="AZ134"/>
      <c r="BA134"/>
      <c r="BB134"/>
      <c r="BC134" s="169"/>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row>
    <row r="135" spans="32:127" ht="15" x14ac:dyDescent="0.2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row>
    <row r="136" spans="32:127" ht="15" x14ac:dyDescent="0.25">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row>
    <row r="137" spans="32:127" ht="15" x14ac:dyDescent="0.25">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row>
    <row r="138" spans="32:127" ht="15" x14ac:dyDescent="0.25">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row>
    <row r="139" spans="32:127" ht="15" x14ac:dyDescent="0.25">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row>
    <row r="140" spans="32:127" ht="15" x14ac:dyDescent="0.25">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row>
    <row r="141" spans="32:127" ht="15" x14ac:dyDescent="0.25">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row>
    <row r="142" spans="32:127" ht="15" x14ac:dyDescent="0.25">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row>
    <row r="143" spans="32:127" ht="15" x14ac:dyDescent="0.25">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row>
    <row r="144" spans="32:127" ht="15" x14ac:dyDescent="0.25">
      <c r="AK144"/>
      <c r="AL144"/>
      <c r="AM144"/>
      <c r="AN144"/>
      <c r="AP144"/>
      <c r="AQ144"/>
      <c r="AR144"/>
      <c r="AT144"/>
      <c r="AU144"/>
      <c r="AV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row>
    <row r="145" spans="37:127" ht="15" x14ac:dyDescent="0.25">
      <c r="AK145"/>
      <c r="AL145"/>
      <c r="AM145"/>
      <c r="AN145"/>
      <c r="AP145"/>
      <c r="AQ145"/>
      <c r="AR145"/>
      <c r="AT145"/>
      <c r="AU145"/>
      <c r="AV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row>
    <row r="146" spans="37:127" ht="15" x14ac:dyDescent="0.25">
      <c r="AK146"/>
      <c r="AL146"/>
      <c r="AM146"/>
      <c r="AN146"/>
      <c r="AP146"/>
      <c r="AQ146"/>
      <c r="AR146"/>
      <c r="AT146"/>
      <c r="AU146"/>
      <c r="AV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row>
    <row r="147" spans="37:127" ht="15" x14ac:dyDescent="0.25">
      <c r="AK147"/>
      <c r="AL147"/>
      <c r="AM147"/>
      <c r="AN147"/>
      <c r="AP147"/>
      <c r="AQ147"/>
      <c r="AR147"/>
      <c r="AT147"/>
      <c r="AU147"/>
      <c r="AV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row>
    <row r="148" spans="37:127" ht="15" x14ac:dyDescent="0.25">
      <c r="AK148"/>
      <c r="AL148"/>
      <c r="AM148"/>
      <c r="AN148"/>
      <c r="AP148"/>
      <c r="AQ148"/>
      <c r="AR148"/>
      <c r="AT148"/>
      <c r="AU148"/>
      <c r="AV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row>
    <row r="149" spans="37:127" ht="15" x14ac:dyDescent="0.25">
      <c r="AK149"/>
      <c r="AL149"/>
      <c r="AM149"/>
      <c r="AN149"/>
      <c r="AP149"/>
      <c r="AQ149"/>
      <c r="AR149"/>
      <c r="AT149"/>
      <c r="AU149"/>
      <c r="AV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row>
    <row r="150" spans="37:127" ht="15" x14ac:dyDescent="0.25">
      <c r="AK150"/>
      <c r="AL150"/>
      <c r="AM150"/>
      <c r="AN150"/>
      <c r="AP150"/>
      <c r="AQ150"/>
      <c r="AR150"/>
      <c r="AT150"/>
      <c r="AU150"/>
      <c r="AV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row>
    <row r="151" spans="37:127" ht="15" x14ac:dyDescent="0.25">
      <c r="AK151"/>
      <c r="AL151"/>
      <c r="AM151"/>
      <c r="AN151"/>
      <c r="AP151"/>
      <c r="AQ151"/>
      <c r="AR151"/>
      <c r="AT151"/>
      <c r="AU151"/>
      <c r="AV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row>
    <row r="152" spans="37:127" ht="15" x14ac:dyDescent="0.25">
      <c r="AK152"/>
      <c r="AL152"/>
      <c r="AM152"/>
      <c r="AN152"/>
      <c r="AP152"/>
      <c r="AQ152"/>
      <c r="AR152"/>
      <c r="AT152"/>
      <c r="AU152"/>
      <c r="AV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row>
    <row r="153" spans="37:127" ht="15" x14ac:dyDescent="0.25">
      <c r="AK153"/>
      <c r="AL153"/>
      <c r="AM153"/>
      <c r="AN153"/>
      <c r="AP153"/>
      <c r="AQ153"/>
      <c r="AR153"/>
      <c r="AT153"/>
      <c r="AU153"/>
      <c r="AV153"/>
      <c r="AX153"/>
      <c r="AY153"/>
      <c r="AZ153"/>
      <c r="BA153"/>
      <c r="BB153"/>
      <c r="BC153"/>
      <c r="BD153"/>
      <c r="BE153"/>
      <c r="BF153"/>
      <c r="BG153"/>
      <c r="BH153"/>
      <c r="BJ153"/>
      <c r="BK153"/>
      <c r="BL153"/>
      <c r="BN153"/>
      <c r="BO153"/>
      <c r="BP153"/>
      <c r="BR153"/>
      <c r="BS153"/>
      <c r="BT153"/>
      <c r="BV153"/>
      <c r="BW153"/>
      <c r="BX153"/>
      <c r="BZ153"/>
      <c r="CA153"/>
      <c r="CB153"/>
      <c r="CD153"/>
      <c r="CE153"/>
      <c r="CF153"/>
      <c r="CG153"/>
      <c r="CH153"/>
      <c r="CI153"/>
      <c r="CJ153"/>
      <c r="CK153"/>
      <c r="CL153"/>
      <c r="CN153"/>
      <c r="CO153"/>
      <c r="CP153"/>
      <c r="CQ153"/>
      <c r="CT153"/>
      <c r="CU153"/>
      <c r="CV153"/>
    </row>
    <row r="154" spans="37:127" ht="15" x14ac:dyDescent="0.25">
      <c r="AK154"/>
      <c r="AL154"/>
      <c r="AM154"/>
      <c r="AN154"/>
      <c r="AP154"/>
      <c r="AQ154"/>
      <c r="AR154"/>
      <c r="AT154"/>
      <c r="AU154"/>
      <c r="AV154"/>
      <c r="AX154"/>
      <c r="AY154"/>
      <c r="AZ154"/>
      <c r="BA154"/>
      <c r="BB154"/>
      <c r="BC154"/>
      <c r="BD154"/>
      <c r="BE154"/>
      <c r="BF154"/>
      <c r="BG154"/>
      <c r="BH154"/>
      <c r="BJ154"/>
      <c r="BK154"/>
      <c r="BL154"/>
      <c r="BN154"/>
      <c r="BO154"/>
      <c r="BP154"/>
      <c r="BR154"/>
      <c r="BS154"/>
      <c r="BT154"/>
      <c r="BV154"/>
      <c r="BW154"/>
      <c r="BX154"/>
      <c r="BZ154"/>
      <c r="CA154"/>
      <c r="CB154"/>
      <c r="CD154"/>
      <c r="CE154"/>
      <c r="CF154"/>
      <c r="CG154"/>
      <c r="CH154"/>
      <c r="CI154"/>
      <c r="CJ154"/>
      <c r="CK154"/>
      <c r="CL154"/>
      <c r="CN154"/>
      <c r="CO154"/>
      <c r="CP154"/>
      <c r="CQ154"/>
      <c r="CT154"/>
      <c r="CU154"/>
      <c r="CV154"/>
    </row>
    <row r="155" spans="37:127" ht="15" x14ac:dyDescent="0.25">
      <c r="AK155"/>
      <c r="AL155"/>
      <c r="AM155"/>
      <c r="AN155"/>
      <c r="AP155"/>
      <c r="AQ155"/>
      <c r="AR155"/>
      <c r="AT155"/>
      <c r="AU155"/>
      <c r="AV155"/>
      <c r="AX155"/>
      <c r="AY155"/>
      <c r="AZ155"/>
      <c r="BA155"/>
      <c r="BB155"/>
      <c r="BC155"/>
      <c r="BD155"/>
      <c r="BE155"/>
      <c r="BF155"/>
      <c r="BG155"/>
      <c r="BH155"/>
      <c r="BJ155"/>
      <c r="BK155"/>
      <c r="BL155"/>
      <c r="BN155"/>
      <c r="BO155"/>
      <c r="BP155"/>
      <c r="BR155"/>
      <c r="BS155"/>
      <c r="BT155"/>
      <c r="BV155"/>
      <c r="BW155"/>
      <c r="BX155"/>
      <c r="BZ155"/>
      <c r="CA155"/>
      <c r="CB155"/>
      <c r="CD155"/>
      <c r="CE155"/>
      <c r="CF155"/>
      <c r="CG155"/>
      <c r="CH155"/>
      <c r="CI155"/>
      <c r="CJ155"/>
      <c r="CK155"/>
      <c r="CL155"/>
      <c r="CN155"/>
      <c r="CO155"/>
      <c r="CP155"/>
      <c r="CQ155"/>
      <c r="CT155"/>
      <c r="CU155"/>
      <c r="CV155"/>
    </row>
    <row r="156" spans="37:127" ht="15" x14ac:dyDescent="0.25">
      <c r="AK156"/>
      <c r="AL156"/>
      <c r="AM156"/>
      <c r="AN156"/>
      <c r="AP156"/>
      <c r="AQ156"/>
      <c r="AR156"/>
      <c r="AT156"/>
      <c r="AU156"/>
      <c r="AV156"/>
      <c r="AX156"/>
      <c r="AY156"/>
      <c r="AZ156"/>
      <c r="BA156"/>
      <c r="BB156"/>
      <c r="BC156"/>
      <c r="BD156"/>
      <c r="BE156"/>
      <c r="BF156"/>
      <c r="BG156"/>
      <c r="BH156"/>
      <c r="BJ156"/>
      <c r="BK156"/>
      <c r="BL156"/>
      <c r="BN156"/>
      <c r="BO156"/>
      <c r="BP156"/>
      <c r="BR156"/>
      <c r="BS156"/>
      <c r="BT156"/>
      <c r="BV156"/>
      <c r="BW156"/>
      <c r="BX156"/>
      <c r="BZ156"/>
      <c r="CA156"/>
      <c r="CB156"/>
      <c r="CD156"/>
      <c r="CE156"/>
      <c r="CF156"/>
      <c r="CG156"/>
      <c r="CH156"/>
      <c r="CI156"/>
      <c r="CJ156"/>
      <c r="CK156"/>
      <c r="CL156"/>
      <c r="CN156"/>
      <c r="CO156"/>
      <c r="CP156"/>
      <c r="CQ156"/>
      <c r="CT156"/>
      <c r="CU156"/>
      <c r="CV156"/>
    </row>
    <row r="157" spans="37:127" ht="15" x14ac:dyDescent="0.25">
      <c r="AK157"/>
      <c r="AL157"/>
      <c r="AM157"/>
      <c r="AN157"/>
      <c r="AP157"/>
      <c r="AQ157"/>
      <c r="AR157"/>
      <c r="AT157"/>
      <c r="AU157"/>
      <c r="AV157"/>
      <c r="AX157"/>
      <c r="AY157"/>
      <c r="AZ157"/>
      <c r="BA157"/>
      <c r="BB157"/>
      <c r="BC157"/>
      <c r="BD157"/>
      <c r="BE157"/>
      <c r="BF157"/>
      <c r="BG157"/>
      <c r="BH157"/>
      <c r="BJ157"/>
      <c r="BK157"/>
      <c r="BL157"/>
      <c r="BN157"/>
      <c r="BO157"/>
      <c r="BP157"/>
      <c r="BR157"/>
      <c r="BS157"/>
      <c r="BT157"/>
      <c r="BV157"/>
      <c r="BW157"/>
      <c r="BX157"/>
      <c r="BZ157"/>
      <c r="CA157"/>
      <c r="CB157"/>
      <c r="CD157"/>
      <c r="CE157"/>
      <c r="CF157"/>
      <c r="CG157"/>
      <c r="CH157"/>
      <c r="CI157"/>
      <c r="CJ157"/>
      <c r="CK157"/>
      <c r="CL157"/>
      <c r="CN157"/>
      <c r="CO157"/>
      <c r="CP157"/>
      <c r="CQ157"/>
      <c r="CT157"/>
      <c r="CU157"/>
      <c r="CV157"/>
    </row>
    <row r="158" spans="37:127" ht="15" x14ac:dyDescent="0.25">
      <c r="AK158"/>
      <c r="AL158"/>
      <c r="AM158"/>
      <c r="AN158"/>
      <c r="AP158"/>
      <c r="AQ158"/>
      <c r="AR158"/>
      <c r="AT158"/>
      <c r="AU158"/>
      <c r="AV158"/>
      <c r="AX158"/>
      <c r="AY158"/>
      <c r="AZ158"/>
      <c r="BA158"/>
      <c r="BB158"/>
      <c r="BC158"/>
      <c r="BD158"/>
      <c r="BE158"/>
      <c r="BF158"/>
      <c r="BG158"/>
      <c r="BH158"/>
      <c r="BJ158"/>
      <c r="BK158"/>
      <c r="BL158"/>
      <c r="BN158"/>
      <c r="BO158"/>
      <c r="BP158"/>
      <c r="BR158"/>
      <c r="BS158"/>
      <c r="BT158"/>
      <c r="BV158"/>
      <c r="BW158"/>
      <c r="BX158"/>
      <c r="BZ158"/>
      <c r="CA158"/>
      <c r="CB158"/>
      <c r="CD158"/>
      <c r="CE158"/>
      <c r="CF158"/>
      <c r="CG158"/>
      <c r="CH158"/>
      <c r="CI158"/>
      <c r="CJ158"/>
      <c r="CK158"/>
      <c r="CL158"/>
      <c r="CN158"/>
      <c r="CO158"/>
      <c r="CP158"/>
      <c r="CQ158"/>
      <c r="CT158"/>
      <c r="CU158"/>
      <c r="CV158"/>
    </row>
    <row r="159" spans="37:127" ht="15" x14ac:dyDescent="0.25">
      <c r="AK159"/>
      <c r="AL159"/>
      <c r="AM159"/>
      <c r="AN159"/>
      <c r="AP159"/>
      <c r="AQ159"/>
      <c r="AR159"/>
      <c r="AT159"/>
      <c r="AU159"/>
      <c r="AV159"/>
      <c r="AX159"/>
      <c r="AY159"/>
      <c r="AZ159"/>
      <c r="BA159"/>
      <c r="BB159"/>
      <c r="BC159"/>
      <c r="BD159"/>
      <c r="BE159"/>
      <c r="BF159"/>
      <c r="BG159"/>
      <c r="BH159"/>
      <c r="BJ159"/>
      <c r="BK159"/>
      <c r="BL159"/>
      <c r="BN159"/>
      <c r="BO159"/>
      <c r="BP159"/>
      <c r="BR159"/>
      <c r="BS159"/>
      <c r="BT159"/>
      <c r="BV159"/>
      <c r="BW159"/>
      <c r="BX159"/>
      <c r="BZ159"/>
      <c r="CA159"/>
      <c r="CB159"/>
      <c r="CD159"/>
      <c r="CE159"/>
      <c r="CF159"/>
      <c r="CG159"/>
      <c r="CH159"/>
      <c r="CI159"/>
      <c r="CJ159"/>
      <c r="CK159"/>
      <c r="CL159"/>
      <c r="CN159"/>
      <c r="CO159"/>
      <c r="CP159"/>
      <c r="CQ159"/>
      <c r="CT159"/>
      <c r="CU159"/>
      <c r="CV159"/>
    </row>
    <row r="160" spans="37:127" ht="15" x14ac:dyDescent="0.25">
      <c r="AK160"/>
      <c r="AL160"/>
      <c r="AM160"/>
      <c r="AN160"/>
      <c r="AP160"/>
      <c r="AQ160"/>
      <c r="AR160"/>
      <c r="AT160"/>
      <c r="AU160"/>
      <c r="AV160"/>
      <c r="AX160"/>
      <c r="AY160"/>
      <c r="AZ160"/>
      <c r="BA160"/>
      <c r="BB160"/>
      <c r="BC160"/>
      <c r="BD160"/>
      <c r="BE160"/>
      <c r="BF160"/>
      <c r="BG160"/>
      <c r="BH160"/>
      <c r="BJ160"/>
      <c r="BK160"/>
      <c r="BL160"/>
      <c r="BN160"/>
      <c r="BO160"/>
      <c r="BP160"/>
      <c r="BR160"/>
      <c r="BS160"/>
      <c r="BT160"/>
      <c r="BV160"/>
      <c r="BW160"/>
      <c r="BX160"/>
      <c r="BZ160"/>
      <c r="CA160"/>
      <c r="CB160"/>
      <c r="CD160"/>
      <c r="CE160"/>
      <c r="CF160"/>
      <c r="CG160"/>
      <c r="CH160"/>
      <c r="CI160"/>
      <c r="CJ160"/>
      <c r="CK160"/>
      <c r="CL160"/>
      <c r="CN160"/>
      <c r="CO160"/>
      <c r="CP160"/>
      <c r="CQ160"/>
      <c r="CT160"/>
      <c r="CU160"/>
      <c r="CV160"/>
    </row>
    <row r="161" spans="25:100" ht="15" x14ac:dyDescent="0.25">
      <c r="AK161"/>
      <c r="AL161"/>
      <c r="AM161"/>
      <c r="AN161"/>
      <c r="AP161"/>
      <c r="AQ161"/>
      <c r="AR161"/>
      <c r="AT161"/>
      <c r="AU161"/>
      <c r="AV161"/>
      <c r="AX161"/>
      <c r="AY161"/>
      <c r="AZ161"/>
      <c r="BA161"/>
      <c r="BB161"/>
      <c r="BC161"/>
      <c r="BD161"/>
      <c r="BE161"/>
      <c r="BF161"/>
      <c r="BG161"/>
      <c r="BH161"/>
      <c r="BJ161"/>
      <c r="BK161"/>
      <c r="BL161"/>
      <c r="BN161"/>
      <c r="BO161"/>
      <c r="BP161"/>
      <c r="BR161"/>
      <c r="BS161"/>
      <c r="BT161"/>
      <c r="BV161"/>
      <c r="BW161"/>
      <c r="BX161"/>
      <c r="BZ161"/>
      <c r="CA161"/>
      <c r="CB161"/>
      <c r="CD161"/>
      <c r="CE161"/>
      <c r="CF161"/>
      <c r="CG161"/>
      <c r="CH161"/>
      <c r="CI161"/>
      <c r="CJ161"/>
      <c r="CK161"/>
      <c r="CL161"/>
      <c r="CN161"/>
      <c r="CO161"/>
      <c r="CP161"/>
      <c r="CQ161"/>
      <c r="CT161"/>
      <c r="CU161"/>
      <c r="CV161"/>
    </row>
    <row r="162" spans="25:100" ht="15" x14ac:dyDescent="0.25">
      <c r="AK162"/>
      <c r="AL162"/>
      <c r="AM162"/>
      <c r="AN162"/>
      <c r="AP162"/>
      <c r="AQ162"/>
      <c r="AR162"/>
      <c r="AT162"/>
      <c r="AU162"/>
      <c r="AV162"/>
      <c r="AX162"/>
      <c r="AY162"/>
      <c r="AZ162"/>
      <c r="BA162"/>
      <c r="BB162"/>
      <c r="BC162"/>
      <c r="BD162"/>
      <c r="BE162"/>
      <c r="BF162"/>
      <c r="BG162"/>
      <c r="BH162"/>
      <c r="BJ162"/>
      <c r="BK162"/>
      <c r="BL162"/>
      <c r="BN162"/>
      <c r="BO162"/>
      <c r="BP162"/>
      <c r="BR162"/>
      <c r="BS162"/>
      <c r="BT162"/>
      <c r="BV162"/>
      <c r="BW162"/>
      <c r="BX162"/>
      <c r="BZ162"/>
      <c r="CA162"/>
      <c r="CB162"/>
      <c r="CD162"/>
      <c r="CE162"/>
      <c r="CF162"/>
      <c r="CG162"/>
      <c r="CH162"/>
      <c r="CI162"/>
      <c r="CJ162"/>
      <c r="CK162"/>
      <c r="CL162"/>
      <c r="CN162"/>
      <c r="CO162"/>
      <c r="CP162"/>
      <c r="CQ162"/>
      <c r="CT162"/>
      <c r="CU162"/>
      <c r="CV162"/>
    </row>
    <row r="163" spans="25:100" ht="15" x14ac:dyDescent="0.25">
      <c r="AK163"/>
      <c r="AL163"/>
      <c r="AM163"/>
      <c r="AN163"/>
      <c r="AP163"/>
      <c r="AQ163"/>
      <c r="AR163"/>
      <c r="AT163"/>
      <c r="AU163"/>
      <c r="AV163"/>
      <c r="AX163"/>
      <c r="AY163"/>
      <c r="AZ163"/>
      <c r="BA163"/>
      <c r="BB163"/>
      <c r="BC163"/>
      <c r="BD163"/>
      <c r="BE163"/>
      <c r="BF163"/>
      <c r="BG163"/>
      <c r="BH163"/>
      <c r="BJ163"/>
      <c r="BK163"/>
      <c r="BL163"/>
      <c r="BN163"/>
      <c r="BO163"/>
      <c r="BP163"/>
      <c r="BR163"/>
      <c r="BS163"/>
      <c r="BT163"/>
      <c r="BV163"/>
      <c r="BW163"/>
      <c r="BX163"/>
      <c r="BZ163"/>
      <c r="CA163"/>
      <c r="CB163"/>
      <c r="CD163"/>
      <c r="CE163"/>
      <c r="CF163"/>
      <c r="CG163"/>
      <c r="CH163"/>
      <c r="CI163"/>
      <c r="CJ163"/>
      <c r="CK163"/>
      <c r="CL163"/>
      <c r="CN163"/>
      <c r="CO163"/>
      <c r="CP163"/>
      <c r="CQ163"/>
      <c r="CT163"/>
      <c r="CU163"/>
      <c r="CV163"/>
    </row>
    <row r="164" spans="25:100" ht="15" x14ac:dyDescent="0.25">
      <c r="AK164"/>
      <c r="AL164"/>
      <c r="AM164"/>
      <c r="AN164"/>
      <c r="AP164"/>
      <c r="AQ164"/>
      <c r="AR164"/>
      <c r="AT164"/>
      <c r="AU164"/>
      <c r="AV164"/>
      <c r="AX164"/>
      <c r="AY164"/>
      <c r="AZ164"/>
      <c r="BA164"/>
      <c r="BB164"/>
      <c r="BC164"/>
      <c r="BD164"/>
      <c r="BE164"/>
      <c r="BF164"/>
      <c r="BG164"/>
      <c r="BH164"/>
      <c r="BJ164"/>
      <c r="BK164"/>
      <c r="BL164"/>
      <c r="BN164"/>
      <c r="BO164"/>
      <c r="BP164"/>
      <c r="BR164"/>
      <c r="BS164"/>
      <c r="BT164"/>
      <c r="BV164"/>
      <c r="BW164"/>
      <c r="BX164"/>
      <c r="BZ164"/>
      <c r="CA164"/>
      <c r="CB164"/>
      <c r="CD164"/>
      <c r="CE164"/>
      <c r="CF164"/>
      <c r="CG164"/>
      <c r="CH164"/>
      <c r="CI164"/>
      <c r="CJ164"/>
      <c r="CK164"/>
      <c r="CL164"/>
      <c r="CN164"/>
      <c r="CO164"/>
      <c r="CP164"/>
      <c r="CQ164"/>
      <c r="CT164"/>
      <c r="CU164"/>
      <c r="CV164"/>
    </row>
    <row r="165" spans="25:100" ht="15" x14ac:dyDescent="0.25">
      <c r="AK165"/>
      <c r="AL165"/>
      <c r="AM165"/>
      <c r="AN165"/>
      <c r="AP165"/>
      <c r="AQ165"/>
      <c r="AR165"/>
      <c r="AT165"/>
      <c r="AU165"/>
      <c r="AV165"/>
      <c r="AX165"/>
      <c r="AY165"/>
      <c r="AZ165"/>
      <c r="BA165"/>
      <c r="BB165"/>
      <c r="BC165"/>
      <c r="BD165"/>
      <c r="BE165"/>
      <c r="BF165"/>
      <c r="BG165"/>
      <c r="BH165"/>
      <c r="BJ165"/>
      <c r="BK165"/>
      <c r="BL165"/>
      <c r="BN165"/>
      <c r="BO165"/>
      <c r="BP165"/>
      <c r="BR165"/>
      <c r="BS165"/>
      <c r="BT165"/>
      <c r="BV165"/>
      <c r="BW165"/>
      <c r="BX165"/>
      <c r="BZ165"/>
      <c r="CA165"/>
      <c r="CB165"/>
      <c r="CD165"/>
      <c r="CE165"/>
      <c r="CF165"/>
      <c r="CG165"/>
      <c r="CH165"/>
      <c r="CI165"/>
      <c r="CJ165"/>
      <c r="CK165"/>
      <c r="CL165"/>
      <c r="CN165"/>
      <c r="CO165"/>
      <c r="CP165"/>
      <c r="CQ165"/>
      <c r="CT165"/>
      <c r="CU165"/>
      <c r="CV165"/>
    </row>
    <row r="166" spans="25:100" ht="15" x14ac:dyDescent="0.25">
      <c r="AK166"/>
      <c r="AL166"/>
      <c r="AM166"/>
      <c r="AN166"/>
      <c r="AP166"/>
      <c r="AQ166"/>
      <c r="AR166"/>
      <c r="AT166"/>
      <c r="AU166"/>
      <c r="AV166"/>
      <c r="AX166"/>
      <c r="AY166"/>
      <c r="AZ166"/>
      <c r="BA166"/>
      <c r="BB166"/>
      <c r="BC166"/>
      <c r="BD166"/>
      <c r="BE166"/>
      <c r="BF166"/>
      <c r="BG166"/>
      <c r="BH166"/>
      <c r="BJ166"/>
      <c r="BK166"/>
      <c r="BL166"/>
      <c r="BN166"/>
      <c r="BO166"/>
      <c r="BP166"/>
      <c r="BR166"/>
      <c r="BS166"/>
      <c r="BT166"/>
      <c r="BV166"/>
      <c r="BW166"/>
      <c r="BX166"/>
      <c r="BZ166"/>
      <c r="CA166"/>
      <c r="CB166"/>
      <c r="CD166"/>
      <c r="CE166"/>
      <c r="CF166"/>
      <c r="CG166"/>
      <c r="CH166"/>
      <c r="CI166"/>
      <c r="CJ166"/>
      <c r="CK166"/>
      <c r="CL166"/>
      <c r="CN166"/>
      <c r="CO166"/>
      <c r="CP166"/>
      <c r="CQ166"/>
      <c r="CT166"/>
      <c r="CU166"/>
      <c r="CV166"/>
    </row>
    <row r="167" spans="25:100" ht="15" x14ac:dyDescent="0.25">
      <c r="AK167"/>
      <c r="AL167"/>
      <c r="AM167"/>
      <c r="AN167"/>
      <c r="AP167"/>
      <c r="AQ167"/>
      <c r="AR167"/>
      <c r="AT167"/>
      <c r="AU167"/>
      <c r="AV167"/>
      <c r="AX167"/>
      <c r="AY167"/>
      <c r="AZ167"/>
      <c r="BA167"/>
      <c r="BB167"/>
      <c r="BC167"/>
      <c r="BD167"/>
      <c r="BE167"/>
      <c r="BF167"/>
      <c r="BG167"/>
      <c r="BH167"/>
      <c r="BJ167"/>
      <c r="BK167"/>
      <c r="BL167"/>
      <c r="BN167"/>
      <c r="BO167"/>
      <c r="BP167"/>
      <c r="BR167"/>
      <c r="BS167"/>
      <c r="BT167"/>
      <c r="BV167"/>
      <c r="BW167"/>
      <c r="BX167"/>
      <c r="BZ167"/>
      <c r="CA167"/>
      <c r="CB167"/>
      <c r="CD167"/>
      <c r="CE167"/>
      <c r="CF167"/>
      <c r="CG167"/>
      <c r="CH167"/>
      <c r="CI167"/>
      <c r="CJ167"/>
      <c r="CK167"/>
      <c r="CL167"/>
      <c r="CN167"/>
      <c r="CO167"/>
      <c r="CP167"/>
      <c r="CQ167"/>
      <c r="CT167"/>
      <c r="CU167"/>
      <c r="CV167"/>
    </row>
    <row r="168" spans="25:100" ht="15" x14ac:dyDescent="0.25">
      <c r="AK168"/>
      <c r="AL168"/>
      <c r="AM168"/>
      <c r="AN168"/>
      <c r="AP168"/>
      <c r="AQ168"/>
      <c r="AR168"/>
      <c r="AT168"/>
      <c r="AU168"/>
      <c r="AV168"/>
      <c r="AX168"/>
      <c r="AY168"/>
      <c r="AZ168"/>
      <c r="BA168"/>
      <c r="BB168"/>
      <c r="BC168"/>
      <c r="BD168"/>
      <c r="BE168"/>
      <c r="BF168"/>
      <c r="BG168"/>
      <c r="BH168"/>
      <c r="BJ168"/>
      <c r="BK168"/>
      <c r="BL168"/>
      <c r="BN168"/>
      <c r="BO168"/>
      <c r="BP168"/>
      <c r="BR168"/>
      <c r="BS168"/>
      <c r="BT168"/>
      <c r="BV168"/>
      <c r="BW168"/>
      <c r="BX168"/>
      <c r="BZ168"/>
      <c r="CA168"/>
      <c r="CB168"/>
      <c r="CD168"/>
      <c r="CE168"/>
      <c r="CF168"/>
      <c r="CG168"/>
      <c r="CH168"/>
      <c r="CI168"/>
      <c r="CJ168"/>
      <c r="CK168"/>
      <c r="CL168"/>
      <c r="CN168"/>
      <c r="CO168"/>
      <c r="CP168"/>
      <c r="CQ168"/>
      <c r="CT168"/>
      <c r="CU168"/>
      <c r="CV168"/>
    </row>
    <row r="169" spans="25:100" ht="15" x14ac:dyDescent="0.25">
      <c r="AK169"/>
      <c r="AL169"/>
      <c r="AM169"/>
      <c r="AN169"/>
      <c r="AP169"/>
      <c r="AQ169"/>
      <c r="AR169"/>
      <c r="AT169"/>
      <c r="AU169"/>
      <c r="AV169"/>
      <c r="AX169"/>
      <c r="AY169"/>
      <c r="AZ169"/>
      <c r="BA169"/>
      <c r="BB169"/>
      <c r="BC169"/>
      <c r="BD169"/>
      <c r="BE169"/>
      <c r="BF169"/>
      <c r="BG169"/>
      <c r="BH169"/>
      <c r="BJ169"/>
      <c r="BK169"/>
      <c r="BL169"/>
      <c r="BN169"/>
      <c r="BO169"/>
      <c r="BP169"/>
      <c r="BR169"/>
      <c r="BS169"/>
      <c r="BT169"/>
      <c r="BV169"/>
      <c r="BW169"/>
      <c r="BX169"/>
      <c r="BZ169"/>
      <c r="CA169"/>
      <c r="CB169"/>
      <c r="CD169"/>
      <c r="CE169"/>
      <c r="CF169"/>
      <c r="CG169"/>
      <c r="CH169"/>
      <c r="CI169"/>
      <c r="CJ169"/>
      <c r="CK169"/>
      <c r="CL169"/>
      <c r="CN169"/>
      <c r="CO169"/>
      <c r="CP169"/>
      <c r="CQ169"/>
      <c r="CT169"/>
      <c r="CU169"/>
      <c r="CV169"/>
    </row>
    <row r="170" spans="25:100" ht="15" x14ac:dyDescent="0.25">
      <c r="AK170"/>
      <c r="AL170"/>
      <c r="AM170"/>
      <c r="AN170"/>
      <c r="AP170"/>
      <c r="AQ170"/>
      <c r="AR170"/>
      <c r="AT170"/>
      <c r="AU170"/>
      <c r="AV170"/>
      <c r="AX170"/>
      <c r="AY170"/>
      <c r="AZ170"/>
      <c r="BA170"/>
      <c r="BB170"/>
      <c r="BC170"/>
      <c r="BD170"/>
      <c r="BE170"/>
      <c r="BF170"/>
      <c r="BG170"/>
      <c r="BH170"/>
      <c r="BJ170"/>
      <c r="BK170"/>
      <c r="BL170"/>
      <c r="BN170"/>
      <c r="BO170"/>
      <c r="BP170"/>
      <c r="BR170"/>
      <c r="BS170"/>
      <c r="BT170"/>
      <c r="BV170"/>
      <c r="BW170"/>
      <c r="BX170"/>
      <c r="BZ170"/>
      <c r="CA170"/>
      <c r="CB170"/>
      <c r="CD170"/>
      <c r="CE170"/>
      <c r="CF170"/>
      <c r="CG170"/>
      <c r="CH170"/>
      <c r="CI170"/>
      <c r="CJ170"/>
      <c r="CK170"/>
      <c r="CL170"/>
      <c r="CN170"/>
      <c r="CO170"/>
      <c r="CP170"/>
      <c r="CQ170"/>
      <c r="CT170"/>
      <c r="CU170"/>
      <c r="CV170"/>
    </row>
    <row r="171" spans="25:100" ht="15" x14ac:dyDescent="0.25">
      <c r="AE171"/>
      <c r="AF171"/>
      <c r="AG171"/>
      <c r="AH171"/>
      <c r="AJ171"/>
      <c r="AK171"/>
      <c r="AL171"/>
      <c r="AN171"/>
      <c r="AO171"/>
      <c r="AP171"/>
      <c r="AR171"/>
      <c r="AS171"/>
      <c r="AT171"/>
      <c r="AU171"/>
      <c r="AV171"/>
      <c r="AW171"/>
      <c r="AX171"/>
      <c r="AY171"/>
      <c r="AZ171"/>
      <c r="BA171"/>
      <c r="BB171"/>
      <c r="BD171"/>
      <c r="BE171"/>
      <c r="BF171"/>
      <c r="BH171"/>
      <c r="BI171"/>
      <c r="BJ171"/>
      <c r="BL171"/>
      <c r="BM171"/>
      <c r="BN171"/>
      <c r="BP171"/>
      <c r="BQ171"/>
      <c r="BR171"/>
      <c r="BT171"/>
      <c r="BU171"/>
      <c r="BV171"/>
      <c r="BX171"/>
      <c r="BY171"/>
      <c r="BZ171"/>
      <c r="CA171"/>
      <c r="CB171"/>
      <c r="CC171"/>
      <c r="CD171"/>
      <c r="CE171"/>
      <c r="CF171"/>
      <c r="CH171"/>
      <c r="CI171"/>
      <c r="CJ171"/>
      <c r="CK171"/>
      <c r="CN171"/>
      <c r="CO171"/>
      <c r="CP171"/>
    </row>
    <row r="172" spans="25:100" ht="15" x14ac:dyDescent="0.25">
      <c r="AE172"/>
      <c r="AF172"/>
      <c r="AG172"/>
      <c r="AH172"/>
      <c r="AJ172"/>
      <c r="AK172"/>
      <c r="AL172"/>
      <c r="AN172"/>
      <c r="AO172"/>
      <c r="AP172"/>
      <c r="AR172"/>
      <c r="AS172"/>
      <c r="AT172"/>
      <c r="AU172"/>
      <c r="AV172"/>
      <c r="AW172"/>
      <c r="AX172"/>
      <c r="AY172"/>
      <c r="AZ172"/>
      <c r="BA172"/>
      <c r="BB172"/>
      <c r="BD172"/>
      <c r="BE172"/>
      <c r="BF172"/>
      <c r="BH172"/>
      <c r="BI172"/>
      <c r="BJ172"/>
      <c r="BL172"/>
      <c r="BM172"/>
      <c r="BN172"/>
      <c r="BP172"/>
      <c r="BQ172"/>
      <c r="BR172"/>
      <c r="BT172"/>
      <c r="BU172"/>
      <c r="BV172"/>
      <c r="BX172"/>
      <c r="BY172"/>
      <c r="BZ172"/>
      <c r="CA172"/>
      <c r="CB172"/>
      <c r="CC172"/>
      <c r="CD172"/>
      <c r="CE172"/>
      <c r="CF172"/>
      <c r="CH172"/>
      <c r="CI172"/>
      <c r="CJ172"/>
      <c r="CK172"/>
      <c r="CN172"/>
      <c r="CO172"/>
      <c r="CP172"/>
    </row>
    <row r="173" spans="25:100" ht="15" x14ac:dyDescent="0.25">
      <c r="Y173"/>
      <c r="Z173"/>
      <c r="AA173"/>
      <c r="AB173"/>
      <c r="AD173"/>
      <c r="AE173"/>
      <c r="AF173"/>
      <c r="AH173"/>
      <c r="AI173"/>
      <c r="AJ173"/>
      <c r="AL173"/>
      <c r="AM173"/>
      <c r="AN173"/>
      <c r="AO173"/>
      <c r="AP173"/>
      <c r="AQ173"/>
      <c r="AR173"/>
      <c r="AS173"/>
      <c r="AT173"/>
      <c r="AU173"/>
      <c r="AV173"/>
      <c r="AX173"/>
      <c r="AY173"/>
      <c r="AZ173"/>
      <c r="BB173"/>
      <c r="BC173"/>
      <c r="BD173"/>
      <c r="BF173"/>
      <c r="BG173"/>
      <c r="BH173"/>
      <c r="BJ173"/>
      <c r="BK173"/>
      <c r="BL173"/>
      <c r="BN173"/>
      <c r="BO173"/>
      <c r="BP173"/>
      <c r="BR173"/>
      <c r="BS173"/>
      <c r="BT173"/>
      <c r="BU173"/>
      <c r="BV173"/>
      <c r="BW173"/>
      <c r="BX173"/>
      <c r="BY173"/>
      <c r="BZ173"/>
      <c r="CB173"/>
      <c r="CC173"/>
      <c r="CD173"/>
      <c r="CE173"/>
      <c r="CH173"/>
      <c r="CI173"/>
      <c r="CJ173"/>
    </row>
    <row r="174" spans="25:100" ht="15" x14ac:dyDescent="0.25">
      <c r="Y174"/>
      <c r="Z174"/>
      <c r="AA174"/>
      <c r="AB174"/>
      <c r="AD174"/>
      <c r="AE174"/>
      <c r="AF174"/>
      <c r="AH174"/>
      <c r="AI174"/>
      <c r="AJ174"/>
      <c r="AL174"/>
      <c r="AM174"/>
      <c r="AN174"/>
      <c r="AO174"/>
      <c r="AP174"/>
      <c r="AQ174"/>
      <c r="AR174"/>
      <c r="AS174"/>
      <c r="AT174"/>
      <c r="AU174"/>
      <c r="AV174"/>
      <c r="AX174"/>
      <c r="AY174"/>
      <c r="AZ174"/>
      <c r="BB174"/>
      <c r="BC174"/>
      <c r="BD174"/>
      <c r="BF174"/>
      <c r="BG174"/>
      <c r="BH174"/>
      <c r="BJ174"/>
      <c r="BK174"/>
      <c r="BL174"/>
      <c r="BN174"/>
      <c r="BO174"/>
      <c r="BP174"/>
      <c r="BR174"/>
      <c r="BS174"/>
      <c r="BT174"/>
      <c r="BU174"/>
      <c r="BV174"/>
      <c r="BW174"/>
      <c r="BX174"/>
      <c r="BY174"/>
      <c r="BZ174"/>
      <c r="CB174"/>
      <c r="CC174"/>
      <c r="CD174"/>
      <c r="CE174"/>
      <c r="CH174"/>
      <c r="CI174"/>
      <c r="CJ174"/>
    </row>
    <row r="175" spans="25:100" ht="15" x14ac:dyDescent="0.25">
      <c r="Y175"/>
      <c r="Z175"/>
      <c r="AA175"/>
      <c r="AB175"/>
      <c r="AD175"/>
      <c r="AE175"/>
      <c r="AF175"/>
      <c r="AH175"/>
      <c r="AI175"/>
      <c r="AJ175"/>
      <c r="AL175"/>
      <c r="AM175"/>
      <c r="AN175"/>
      <c r="AO175"/>
      <c r="AP175"/>
      <c r="AQ175"/>
      <c r="AR175"/>
      <c r="AS175"/>
      <c r="AT175"/>
      <c r="AU175"/>
      <c r="AV175"/>
      <c r="AX175"/>
      <c r="AY175"/>
      <c r="AZ175"/>
      <c r="BB175"/>
      <c r="BC175"/>
      <c r="BD175"/>
      <c r="BF175"/>
      <c r="BG175"/>
      <c r="BH175"/>
      <c r="BJ175"/>
      <c r="BK175"/>
      <c r="BL175"/>
      <c r="BN175"/>
      <c r="BO175"/>
      <c r="BP175"/>
      <c r="BR175"/>
      <c r="BS175"/>
      <c r="BT175"/>
      <c r="BU175"/>
      <c r="BV175"/>
      <c r="BW175"/>
      <c r="BX175"/>
      <c r="BY175"/>
      <c r="BZ175"/>
      <c r="CB175"/>
      <c r="CC175"/>
      <c r="CD175"/>
      <c r="CE175"/>
      <c r="CH175"/>
      <c r="CI175"/>
      <c r="CJ175"/>
    </row>
    <row r="176" spans="25:100" ht="15" x14ac:dyDescent="0.25">
      <c r="Y176"/>
      <c r="Z176"/>
      <c r="AA176"/>
      <c r="AB176"/>
      <c r="AD176"/>
      <c r="AE176"/>
      <c r="AF176"/>
      <c r="AH176"/>
      <c r="AI176"/>
      <c r="AJ176"/>
      <c r="AL176"/>
      <c r="AM176"/>
      <c r="AN176"/>
      <c r="AO176"/>
      <c r="AP176"/>
      <c r="AQ176"/>
      <c r="AR176"/>
      <c r="AS176"/>
      <c r="AT176"/>
      <c r="AU176"/>
      <c r="AV176"/>
      <c r="AX176"/>
      <c r="AY176"/>
      <c r="AZ176"/>
      <c r="BB176"/>
      <c r="BC176"/>
      <c r="BD176"/>
      <c r="BF176"/>
      <c r="BG176"/>
      <c r="BH176"/>
      <c r="BJ176"/>
      <c r="BK176"/>
      <c r="BL176"/>
      <c r="BN176"/>
      <c r="BO176"/>
      <c r="BP176"/>
      <c r="BR176"/>
      <c r="BS176"/>
      <c r="BT176"/>
      <c r="BU176"/>
      <c r="BV176"/>
      <c r="BW176"/>
      <c r="BX176"/>
      <c r="BY176"/>
      <c r="BZ176"/>
      <c r="CB176"/>
      <c r="CC176"/>
      <c r="CD176"/>
      <c r="CE176"/>
      <c r="CH176"/>
      <c r="CI176"/>
      <c r="CJ176"/>
    </row>
    <row r="177" spans="19:88" ht="15" x14ac:dyDescent="0.25">
      <c r="Y177"/>
      <c r="Z177"/>
      <c r="AA177"/>
      <c r="AB177"/>
      <c r="AD177"/>
      <c r="AE177"/>
      <c r="AF177"/>
      <c r="AH177"/>
      <c r="AI177"/>
      <c r="AJ177"/>
      <c r="AL177"/>
      <c r="AM177"/>
      <c r="AN177"/>
      <c r="AO177"/>
      <c r="AP177"/>
      <c r="AQ177"/>
      <c r="AR177"/>
      <c r="AS177"/>
      <c r="AT177"/>
      <c r="AU177"/>
      <c r="AV177"/>
      <c r="AX177"/>
      <c r="AY177"/>
      <c r="AZ177"/>
      <c r="BB177"/>
      <c r="BC177"/>
      <c r="BD177"/>
      <c r="BF177"/>
      <c r="BG177"/>
      <c r="BH177"/>
      <c r="BJ177"/>
      <c r="BK177"/>
      <c r="BL177"/>
      <c r="BN177"/>
      <c r="BO177"/>
      <c r="BP177"/>
      <c r="BR177"/>
      <c r="BS177"/>
      <c r="BT177"/>
      <c r="BU177"/>
      <c r="BV177"/>
      <c r="BW177"/>
      <c r="BX177"/>
      <c r="BY177"/>
      <c r="BZ177"/>
      <c r="CB177"/>
      <c r="CC177"/>
      <c r="CD177"/>
      <c r="CE177"/>
      <c r="CH177"/>
      <c r="CI177"/>
      <c r="CJ177"/>
    </row>
    <row r="178" spans="19:88" ht="15" x14ac:dyDescent="0.25">
      <c r="Y178"/>
      <c r="Z178"/>
      <c r="AA178"/>
      <c r="AB178"/>
      <c r="AD178"/>
      <c r="AE178"/>
      <c r="AF178"/>
      <c r="AH178"/>
      <c r="AI178"/>
      <c r="AJ178"/>
      <c r="AL178"/>
      <c r="AM178"/>
      <c r="AN178"/>
      <c r="AO178"/>
      <c r="AP178"/>
      <c r="AQ178"/>
      <c r="AR178"/>
      <c r="AS178"/>
      <c r="AT178"/>
      <c r="AU178"/>
      <c r="AV178"/>
      <c r="AX178"/>
      <c r="AY178"/>
      <c r="AZ178"/>
      <c r="BB178"/>
      <c r="BC178"/>
      <c r="BD178"/>
      <c r="BF178"/>
      <c r="BG178"/>
      <c r="BH178"/>
      <c r="BJ178"/>
      <c r="BK178"/>
      <c r="BL178"/>
      <c r="BN178"/>
      <c r="BO178"/>
      <c r="BP178"/>
      <c r="BR178"/>
      <c r="BS178"/>
      <c r="BT178"/>
      <c r="BU178"/>
      <c r="BV178"/>
      <c r="BW178"/>
      <c r="BX178"/>
      <c r="BY178"/>
      <c r="BZ178"/>
      <c r="CB178"/>
      <c r="CC178"/>
      <c r="CD178"/>
      <c r="CE178"/>
      <c r="CH178"/>
      <c r="CI178"/>
      <c r="CJ178"/>
    </row>
    <row r="179" spans="19:88" ht="15" x14ac:dyDescent="0.25">
      <c r="Y179"/>
      <c r="Z179"/>
      <c r="AA179"/>
      <c r="AB179"/>
      <c r="AD179"/>
      <c r="AE179"/>
      <c r="AF179"/>
      <c r="AH179"/>
      <c r="AI179"/>
      <c r="AJ179"/>
      <c r="AL179"/>
      <c r="AM179"/>
      <c r="AN179"/>
      <c r="AO179"/>
      <c r="AP179"/>
      <c r="AQ179"/>
      <c r="AR179"/>
      <c r="AS179"/>
      <c r="AT179"/>
      <c r="AU179"/>
      <c r="AV179"/>
      <c r="AX179"/>
      <c r="AY179"/>
      <c r="AZ179"/>
      <c r="BB179"/>
      <c r="BC179"/>
      <c r="BD179"/>
      <c r="BF179"/>
      <c r="BG179"/>
      <c r="BH179"/>
      <c r="BJ179"/>
      <c r="BK179"/>
      <c r="BL179"/>
      <c r="BN179"/>
      <c r="BO179"/>
      <c r="BP179"/>
      <c r="BR179"/>
      <c r="BS179"/>
      <c r="BT179"/>
      <c r="BU179"/>
      <c r="BV179"/>
      <c r="BW179"/>
      <c r="BX179"/>
      <c r="BY179"/>
      <c r="BZ179"/>
      <c r="CB179"/>
      <c r="CC179"/>
      <c r="CD179"/>
      <c r="CE179"/>
      <c r="CH179"/>
      <c r="CI179"/>
      <c r="CJ179"/>
    </row>
    <row r="180" spans="19:88" ht="15" x14ac:dyDescent="0.25">
      <c r="Y180"/>
      <c r="Z180"/>
      <c r="AA180"/>
      <c r="AB180"/>
      <c r="AD180"/>
      <c r="AE180"/>
      <c r="AF180"/>
      <c r="AH180"/>
      <c r="AI180"/>
      <c r="AJ180"/>
      <c r="AL180"/>
      <c r="AM180"/>
      <c r="AN180"/>
      <c r="AO180"/>
      <c r="AP180"/>
      <c r="AQ180"/>
      <c r="AR180"/>
      <c r="AS180"/>
      <c r="AT180"/>
      <c r="AU180"/>
      <c r="AV180"/>
      <c r="AX180"/>
      <c r="AY180"/>
      <c r="AZ180"/>
      <c r="BB180"/>
      <c r="BC180"/>
      <c r="BD180"/>
      <c r="BF180"/>
      <c r="BG180"/>
      <c r="BH180"/>
      <c r="BJ180"/>
      <c r="BK180"/>
      <c r="BL180"/>
      <c r="BN180"/>
      <c r="BO180"/>
      <c r="BP180"/>
      <c r="BR180"/>
      <c r="BS180"/>
      <c r="BT180"/>
      <c r="BU180"/>
      <c r="BV180"/>
      <c r="BW180"/>
      <c r="BX180"/>
      <c r="BY180"/>
      <c r="BZ180"/>
      <c r="CB180"/>
      <c r="CC180"/>
      <c r="CD180"/>
      <c r="CE180"/>
      <c r="CH180"/>
      <c r="CI180"/>
      <c r="CJ180"/>
    </row>
    <row r="181" spans="19:88" ht="15" x14ac:dyDescent="0.25">
      <c r="Y181"/>
      <c r="Z181"/>
      <c r="AA181"/>
      <c r="AB181"/>
      <c r="AD181"/>
      <c r="AE181"/>
      <c r="AF181"/>
      <c r="AH181"/>
      <c r="AI181"/>
      <c r="AJ181"/>
      <c r="AL181"/>
      <c r="AM181"/>
      <c r="AN181"/>
      <c r="AO181"/>
      <c r="AP181"/>
      <c r="AQ181"/>
      <c r="AR181"/>
      <c r="AS181"/>
      <c r="AT181"/>
      <c r="AU181"/>
      <c r="AV181"/>
      <c r="AX181"/>
      <c r="AY181"/>
      <c r="AZ181"/>
      <c r="BB181"/>
      <c r="BC181"/>
      <c r="BD181"/>
      <c r="BF181"/>
      <c r="BG181"/>
      <c r="BH181"/>
      <c r="BJ181"/>
      <c r="BK181"/>
      <c r="BL181"/>
      <c r="BN181"/>
      <c r="BO181"/>
      <c r="BP181"/>
      <c r="BR181"/>
      <c r="BS181"/>
      <c r="BT181"/>
      <c r="BU181"/>
      <c r="BV181"/>
      <c r="BW181"/>
      <c r="BX181"/>
      <c r="BY181"/>
      <c r="BZ181"/>
      <c r="CB181"/>
      <c r="CC181"/>
      <c r="CD181"/>
      <c r="CE181"/>
      <c r="CH181"/>
      <c r="CI181"/>
      <c r="CJ181"/>
    </row>
    <row r="182" spans="19:88" ht="15" x14ac:dyDescent="0.25">
      <c r="Y182"/>
      <c r="Z182"/>
      <c r="AA182"/>
      <c r="AB182"/>
      <c r="AD182"/>
      <c r="AE182"/>
      <c r="AF182"/>
      <c r="AH182"/>
      <c r="AI182"/>
      <c r="AJ182"/>
      <c r="AL182"/>
      <c r="AM182"/>
      <c r="AN182"/>
      <c r="AO182"/>
      <c r="AP182"/>
      <c r="AQ182"/>
      <c r="AR182"/>
      <c r="AS182"/>
      <c r="AT182"/>
      <c r="AU182"/>
      <c r="AV182"/>
      <c r="AX182"/>
      <c r="AY182"/>
      <c r="AZ182"/>
      <c r="BB182"/>
      <c r="BC182"/>
      <c r="BD182"/>
      <c r="BF182"/>
      <c r="BG182"/>
      <c r="BH182"/>
      <c r="BJ182"/>
      <c r="BK182"/>
      <c r="BL182"/>
      <c r="BN182"/>
      <c r="BO182"/>
      <c r="BP182"/>
      <c r="BR182"/>
      <c r="BS182"/>
      <c r="BT182"/>
      <c r="BU182"/>
      <c r="BV182"/>
      <c r="BW182"/>
      <c r="BX182"/>
      <c r="BY182"/>
      <c r="BZ182"/>
      <c r="CB182"/>
      <c r="CC182"/>
      <c r="CD182"/>
      <c r="CE182"/>
      <c r="CH182"/>
      <c r="CI182"/>
      <c r="CJ182"/>
    </row>
    <row r="183" spans="19:88" ht="15" x14ac:dyDescent="0.25">
      <c r="Y183"/>
      <c r="Z183"/>
      <c r="AA183"/>
      <c r="AB183"/>
      <c r="AD183"/>
      <c r="AE183"/>
      <c r="AF183"/>
      <c r="AH183"/>
      <c r="AI183"/>
      <c r="AJ183"/>
      <c r="AL183"/>
      <c r="AM183"/>
      <c r="AN183"/>
      <c r="AO183"/>
      <c r="AP183"/>
      <c r="AQ183"/>
      <c r="AR183"/>
      <c r="AS183"/>
      <c r="AT183"/>
      <c r="AU183"/>
      <c r="AV183"/>
      <c r="AX183"/>
      <c r="AY183"/>
      <c r="AZ183"/>
      <c r="BB183"/>
      <c r="BC183"/>
      <c r="BD183"/>
      <c r="BF183"/>
      <c r="BG183"/>
      <c r="BH183"/>
      <c r="BJ183"/>
      <c r="BK183"/>
      <c r="BL183"/>
      <c r="BN183"/>
      <c r="BO183"/>
      <c r="BP183"/>
      <c r="BQ183"/>
      <c r="BR183"/>
      <c r="BS183"/>
      <c r="BT183"/>
      <c r="BU183"/>
      <c r="BV183"/>
      <c r="BX183"/>
      <c r="BY183"/>
      <c r="BZ183"/>
      <c r="CA183"/>
      <c r="CD183"/>
      <c r="CE183"/>
      <c r="CF183"/>
    </row>
    <row r="184" spans="19:88" ht="15" x14ac:dyDescent="0.25">
      <c r="Y184"/>
      <c r="Z184"/>
      <c r="AA184"/>
      <c r="AB184"/>
      <c r="AD184"/>
      <c r="AE184"/>
      <c r="AF184"/>
      <c r="AH184"/>
      <c r="AI184"/>
      <c r="AJ184"/>
      <c r="AL184"/>
      <c r="AM184"/>
      <c r="AN184"/>
      <c r="AO184"/>
      <c r="AP184"/>
      <c r="AQ184"/>
      <c r="AR184"/>
      <c r="AS184"/>
      <c r="AT184"/>
      <c r="AU184"/>
      <c r="AV184"/>
      <c r="AX184"/>
      <c r="AY184"/>
      <c r="AZ184"/>
      <c r="BB184"/>
      <c r="BC184"/>
      <c r="BD184"/>
      <c r="BF184"/>
      <c r="BG184"/>
      <c r="BH184"/>
      <c r="BJ184"/>
      <c r="BK184"/>
      <c r="BL184"/>
      <c r="BN184"/>
      <c r="BO184"/>
      <c r="BP184"/>
      <c r="BQ184"/>
      <c r="BR184"/>
      <c r="BS184"/>
      <c r="BT184"/>
      <c r="BU184"/>
      <c r="BV184"/>
      <c r="BX184"/>
      <c r="BY184"/>
      <c r="BZ184"/>
      <c r="CA184"/>
      <c r="CD184"/>
      <c r="CE184"/>
      <c r="CF184"/>
    </row>
    <row r="185" spans="19:88" ht="15" x14ac:dyDescent="0.25">
      <c r="Y185"/>
      <c r="Z185"/>
      <c r="AA185"/>
      <c r="AB185"/>
      <c r="AD185"/>
      <c r="AE185"/>
      <c r="AF185"/>
      <c r="AH185"/>
      <c r="AI185"/>
      <c r="AJ185"/>
      <c r="AL185"/>
      <c r="AM185"/>
      <c r="AN185"/>
      <c r="AO185"/>
      <c r="AP185"/>
      <c r="AQ185"/>
      <c r="AR185"/>
      <c r="AS185"/>
      <c r="AT185"/>
      <c r="AU185"/>
      <c r="AV185"/>
      <c r="AX185"/>
      <c r="AY185"/>
      <c r="AZ185"/>
      <c r="BB185"/>
      <c r="BC185"/>
      <c r="BD185"/>
      <c r="BF185"/>
      <c r="BG185"/>
      <c r="BH185"/>
      <c r="BJ185"/>
      <c r="BK185"/>
      <c r="BL185"/>
      <c r="BN185"/>
      <c r="BO185"/>
      <c r="BP185"/>
      <c r="BQ185"/>
      <c r="BR185"/>
      <c r="BS185"/>
      <c r="BT185"/>
      <c r="BU185"/>
      <c r="BV185"/>
      <c r="BX185"/>
      <c r="BY185"/>
      <c r="BZ185"/>
      <c r="CA185"/>
      <c r="CD185"/>
      <c r="CE185"/>
      <c r="CF185"/>
    </row>
    <row r="186" spans="19:88" ht="15" x14ac:dyDescent="0.25">
      <c r="Y186"/>
      <c r="Z186"/>
      <c r="AA186"/>
      <c r="AB186"/>
      <c r="AD186"/>
      <c r="AE186"/>
      <c r="AF186"/>
      <c r="AH186"/>
      <c r="AI186"/>
      <c r="AJ186"/>
      <c r="AL186"/>
      <c r="AM186"/>
      <c r="AN186"/>
      <c r="AO186"/>
      <c r="AP186"/>
      <c r="AQ186"/>
      <c r="AR186"/>
      <c r="AS186"/>
      <c r="AT186"/>
      <c r="AU186"/>
      <c r="AV186"/>
      <c r="AX186"/>
      <c r="AY186"/>
      <c r="AZ186"/>
      <c r="BB186"/>
      <c r="BC186"/>
      <c r="BD186"/>
      <c r="BF186"/>
      <c r="BG186"/>
      <c r="BH186"/>
      <c r="BJ186"/>
      <c r="BK186"/>
      <c r="BL186"/>
      <c r="BN186"/>
      <c r="BO186"/>
      <c r="BP186"/>
      <c r="BQ186"/>
      <c r="BR186"/>
      <c r="BS186"/>
      <c r="BT186"/>
      <c r="BU186"/>
      <c r="BV186"/>
      <c r="BX186"/>
      <c r="BY186"/>
      <c r="BZ186"/>
      <c r="CA186"/>
      <c r="CD186"/>
      <c r="CE186"/>
      <c r="CF186"/>
    </row>
    <row r="187" spans="19:88" ht="15" x14ac:dyDescent="0.25">
      <c r="Y187"/>
      <c r="Z187"/>
      <c r="AA187"/>
      <c r="AB187"/>
      <c r="AD187"/>
      <c r="AE187"/>
      <c r="AF187"/>
      <c r="AH187"/>
      <c r="AI187"/>
      <c r="AJ187"/>
      <c r="AL187"/>
      <c r="AM187"/>
      <c r="AN187"/>
      <c r="AO187"/>
      <c r="AP187"/>
      <c r="AQ187"/>
      <c r="AR187"/>
      <c r="AS187"/>
      <c r="AT187"/>
      <c r="AU187"/>
      <c r="AV187"/>
      <c r="AX187"/>
      <c r="AY187"/>
      <c r="AZ187"/>
      <c r="BB187"/>
      <c r="BC187"/>
      <c r="BD187"/>
      <c r="BF187"/>
      <c r="BG187"/>
      <c r="BH187"/>
      <c r="BJ187"/>
      <c r="BK187"/>
      <c r="BL187"/>
      <c r="BN187"/>
      <c r="BO187"/>
      <c r="BP187"/>
      <c r="BQ187"/>
      <c r="BR187"/>
      <c r="BS187"/>
      <c r="BT187"/>
      <c r="BU187"/>
      <c r="BV187"/>
      <c r="BX187"/>
      <c r="BY187"/>
      <c r="BZ187"/>
      <c r="CA187"/>
      <c r="CD187"/>
      <c r="CE187"/>
      <c r="CF187"/>
    </row>
    <row r="188" spans="19:88" ht="15" x14ac:dyDescent="0.25">
      <c r="Y188"/>
      <c r="Z188"/>
      <c r="AA188"/>
      <c r="AB188"/>
      <c r="AD188"/>
      <c r="AE188"/>
      <c r="AF188"/>
      <c r="AH188"/>
      <c r="AI188"/>
      <c r="AJ188"/>
      <c r="AL188"/>
      <c r="AM188"/>
      <c r="AN188"/>
      <c r="AO188"/>
      <c r="AP188"/>
      <c r="AQ188"/>
      <c r="AR188"/>
      <c r="AS188"/>
      <c r="AT188"/>
      <c r="AU188"/>
      <c r="AV188"/>
      <c r="AX188"/>
      <c r="AY188"/>
      <c r="AZ188"/>
      <c r="BB188"/>
      <c r="BC188"/>
      <c r="BD188"/>
      <c r="BF188"/>
      <c r="BG188"/>
      <c r="BH188"/>
      <c r="BJ188"/>
      <c r="BK188"/>
      <c r="BL188"/>
      <c r="BN188"/>
      <c r="BO188"/>
      <c r="BP188"/>
      <c r="BQ188"/>
      <c r="BR188"/>
      <c r="BS188"/>
      <c r="BT188"/>
      <c r="BU188"/>
      <c r="BV188"/>
      <c r="BX188"/>
      <c r="BY188"/>
      <c r="BZ188"/>
      <c r="CA188"/>
      <c r="CD188"/>
      <c r="CE188"/>
      <c r="CF188"/>
    </row>
    <row r="189" spans="19:88" ht="15" x14ac:dyDescent="0.25">
      <c r="Y189"/>
      <c r="Z189"/>
      <c r="AA189"/>
      <c r="AB189"/>
      <c r="AD189"/>
      <c r="AE189"/>
      <c r="AF189"/>
      <c r="AH189"/>
      <c r="AI189"/>
      <c r="AJ189"/>
      <c r="AL189"/>
      <c r="AM189"/>
      <c r="AN189"/>
      <c r="AO189"/>
      <c r="AP189"/>
      <c r="AQ189"/>
      <c r="AR189"/>
      <c r="AS189"/>
      <c r="AT189"/>
      <c r="AU189"/>
      <c r="AV189"/>
      <c r="AX189"/>
      <c r="AY189"/>
      <c r="AZ189"/>
      <c r="BB189"/>
      <c r="BC189"/>
      <c r="BD189"/>
      <c r="BF189"/>
      <c r="BG189"/>
      <c r="BH189"/>
      <c r="BJ189"/>
      <c r="BK189"/>
      <c r="BL189"/>
      <c r="BN189"/>
      <c r="BO189"/>
      <c r="BP189"/>
      <c r="BQ189"/>
      <c r="BR189"/>
      <c r="BS189"/>
      <c r="BT189"/>
      <c r="BU189"/>
      <c r="BV189"/>
      <c r="BX189"/>
      <c r="BY189"/>
      <c r="BZ189"/>
      <c r="CA189"/>
      <c r="CD189"/>
      <c r="CE189"/>
      <c r="CF189"/>
    </row>
    <row r="190" spans="19:88" ht="15" x14ac:dyDescent="0.25">
      <c r="S190"/>
      <c r="T190"/>
      <c r="U190"/>
      <c r="V190"/>
      <c r="X190"/>
      <c r="Y190"/>
      <c r="Z190"/>
      <c r="AB190"/>
      <c r="AC190"/>
      <c r="AD190"/>
      <c r="AF190"/>
      <c r="AG190"/>
      <c r="AH190"/>
      <c r="AI190"/>
      <c r="AJ190"/>
      <c r="AK190"/>
      <c r="AL190"/>
      <c r="AM190"/>
      <c r="AN190"/>
      <c r="AO190"/>
      <c r="AP190"/>
      <c r="AR190"/>
      <c r="AS190"/>
      <c r="AT190"/>
      <c r="AV190"/>
      <c r="AW190"/>
      <c r="AX190"/>
      <c r="AZ190"/>
      <c r="BA190"/>
      <c r="BB190"/>
      <c r="BD190"/>
      <c r="BE190"/>
      <c r="BF190"/>
      <c r="BH190"/>
      <c r="BI190"/>
      <c r="BJ190"/>
      <c r="BK190"/>
      <c r="BL190"/>
      <c r="BM190"/>
      <c r="BN190"/>
      <c r="BO190"/>
      <c r="BP190"/>
      <c r="BR190"/>
      <c r="BS190"/>
      <c r="BT190"/>
      <c r="BU190"/>
      <c r="BX190"/>
      <c r="BY190"/>
      <c r="BZ190"/>
    </row>
    <row r="191" spans="19:88" ht="15" x14ac:dyDescent="0.25">
      <c r="S191"/>
      <c r="T191"/>
      <c r="U191"/>
      <c r="V191"/>
      <c r="X191"/>
      <c r="Y191"/>
      <c r="Z191"/>
      <c r="AB191"/>
      <c r="AC191"/>
      <c r="AD191"/>
      <c r="AF191"/>
      <c r="AG191"/>
      <c r="AH191"/>
      <c r="AI191"/>
      <c r="AJ191"/>
      <c r="AK191"/>
      <c r="AL191"/>
      <c r="AM191"/>
      <c r="AN191"/>
      <c r="AO191"/>
      <c r="AP191"/>
      <c r="AR191"/>
      <c r="AS191"/>
      <c r="AT191"/>
      <c r="AV191"/>
      <c r="AW191"/>
      <c r="AX191"/>
      <c r="AZ191"/>
      <c r="BA191"/>
      <c r="BB191"/>
      <c r="BD191"/>
      <c r="BE191"/>
      <c r="BF191"/>
      <c r="BH191"/>
      <c r="BI191"/>
      <c r="BJ191"/>
      <c r="BK191"/>
      <c r="BL191"/>
      <c r="BM191"/>
      <c r="BN191"/>
      <c r="BO191"/>
      <c r="BP191"/>
      <c r="BR191"/>
      <c r="BS191"/>
      <c r="BT191"/>
      <c r="BU191"/>
      <c r="BX191"/>
      <c r="BY191"/>
      <c r="BZ191"/>
    </row>
    <row r="192" spans="19:88" ht="15" x14ac:dyDescent="0.25">
      <c r="S192"/>
      <c r="T192"/>
      <c r="U192"/>
      <c r="V192"/>
      <c r="X192"/>
      <c r="Y192"/>
      <c r="Z192"/>
      <c r="AB192"/>
      <c r="AC192"/>
      <c r="AD192"/>
      <c r="AF192"/>
      <c r="AG192"/>
      <c r="AH192"/>
      <c r="AI192"/>
      <c r="AJ192"/>
      <c r="AK192"/>
      <c r="AL192"/>
      <c r="AM192"/>
      <c r="AN192"/>
      <c r="AO192"/>
      <c r="AP192"/>
      <c r="AR192"/>
      <c r="AS192"/>
      <c r="AT192"/>
      <c r="AV192"/>
      <c r="AW192"/>
      <c r="AX192"/>
      <c r="AZ192"/>
      <c r="BA192"/>
      <c r="BB192"/>
      <c r="BD192"/>
      <c r="BE192"/>
      <c r="BF192"/>
      <c r="BH192"/>
      <c r="BI192"/>
      <c r="BJ192"/>
      <c r="BK192"/>
      <c r="BL192"/>
      <c r="BM192"/>
      <c r="BN192"/>
      <c r="BO192"/>
      <c r="BP192"/>
      <c r="BR192"/>
      <c r="BS192"/>
      <c r="BT192"/>
      <c r="BU192"/>
      <c r="BX192"/>
      <c r="BY192"/>
      <c r="BZ192"/>
    </row>
    <row r="193" spans="1:241" ht="15" x14ac:dyDescent="0.25">
      <c r="S193"/>
      <c r="T193"/>
      <c r="U193"/>
      <c r="V193"/>
      <c r="X193"/>
      <c r="Y193"/>
      <c r="Z193"/>
      <c r="AB193"/>
      <c r="AC193"/>
      <c r="AD193"/>
      <c r="AF193"/>
      <c r="AG193"/>
      <c r="AH193"/>
      <c r="AI193"/>
      <c r="AJ193"/>
      <c r="AK193"/>
      <c r="AL193"/>
      <c r="AM193"/>
      <c r="AN193"/>
      <c r="AO193"/>
      <c r="AP193"/>
      <c r="AR193"/>
      <c r="AS193"/>
      <c r="AT193"/>
      <c r="AV193"/>
      <c r="AW193"/>
      <c r="AX193"/>
      <c r="AZ193"/>
      <c r="BA193"/>
      <c r="BB193"/>
      <c r="BD193"/>
      <c r="BE193"/>
      <c r="BF193"/>
      <c r="BH193"/>
      <c r="BI193"/>
      <c r="BJ193"/>
      <c r="BK193"/>
      <c r="BL193"/>
      <c r="BM193"/>
      <c r="BN193"/>
      <c r="BO193"/>
      <c r="BP193"/>
      <c r="BR193"/>
      <c r="BS193"/>
      <c r="BT193"/>
      <c r="BU193"/>
      <c r="BX193"/>
      <c r="BY193"/>
      <c r="BZ193"/>
    </row>
    <row r="194" spans="1:241" ht="15" x14ac:dyDescent="0.25">
      <c r="S194"/>
      <c r="T194"/>
      <c r="U194"/>
      <c r="V194"/>
      <c r="X194"/>
      <c r="Y194"/>
      <c r="Z194"/>
      <c r="AB194"/>
      <c r="AC194"/>
      <c r="AD194"/>
      <c r="AF194"/>
      <c r="AG194"/>
      <c r="AH194"/>
      <c r="AI194"/>
      <c r="AJ194"/>
      <c r="AK194"/>
      <c r="AL194"/>
      <c r="AM194"/>
      <c r="AN194"/>
      <c r="AO194"/>
      <c r="AP194"/>
      <c r="AR194"/>
      <c r="AS194"/>
      <c r="AT194"/>
      <c r="AV194"/>
      <c r="AW194"/>
      <c r="AX194"/>
      <c r="AZ194"/>
      <c r="BA194"/>
      <c r="BB194"/>
      <c r="BD194"/>
      <c r="BE194"/>
      <c r="BF194"/>
      <c r="BH194"/>
      <c r="BI194"/>
      <c r="BJ194"/>
      <c r="BK194"/>
      <c r="BL194"/>
      <c r="BM194"/>
      <c r="BN194"/>
      <c r="BO194"/>
      <c r="BP194"/>
      <c r="BR194"/>
      <c r="BS194"/>
      <c r="BT194"/>
      <c r="BU194"/>
      <c r="BX194"/>
      <c r="BY194"/>
      <c r="BZ194"/>
    </row>
    <row r="195" spans="1:241" ht="15" x14ac:dyDescent="0.25">
      <c r="J195"/>
      <c r="K195"/>
      <c r="L195"/>
      <c r="M195"/>
      <c r="O195"/>
      <c r="P195"/>
      <c r="Q195"/>
      <c r="S195"/>
      <c r="T195"/>
      <c r="U195"/>
      <c r="W195"/>
      <c r="X195"/>
      <c r="Y195"/>
      <c r="Z195"/>
      <c r="AA195"/>
      <c r="AB195"/>
      <c r="AC195"/>
      <c r="AD195"/>
      <c r="AE195"/>
      <c r="AF195"/>
      <c r="AG195"/>
      <c r="AI195"/>
      <c r="AJ195"/>
      <c r="AK195"/>
      <c r="AM195"/>
      <c r="AN195"/>
      <c r="AO195"/>
      <c r="AQ195"/>
      <c r="AR195"/>
      <c r="AS195"/>
      <c r="AU195"/>
      <c r="AV195"/>
      <c r="AW195"/>
      <c r="AY195"/>
      <c r="AZ195"/>
      <c r="BA195"/>
      <c r="BB195"/>
      <c r="BC195"/>
      <c r="BD195"/>
      <c r="BE195"/>
      <c r="BF195"/>
      <c r="BG195"/>
      <c r="BI195"/>
      <c r="BJ195"/>
      <c r="BK195"/>
      <c r="BL195"/>
      <c r="BO195"/>
      <c r="BP195"/>
      <c r="BQ195"/>
    </row>
    <row r="196" spans="1:241" ht="15" x14ac:dyDescent="0.25">
      <c r="J196"/>
      <c r="K196"/>
      <c r="L196"/>
      <c r="M196"/>
      <c r="O196"/>
      <c r="P196"/>
      <c r="Q196"/>
      <c r="S196"/>
      <c r="T196"/>
      <c r="U196"/>
      <c r="W196"/>
      <c r="X196"/>
      <c r="Y196"/>
      <c r="Z196"/>
      <c r="AA196"/>
      <c r="AB196"/>
      <c r="AC196"/>
      <c r="AD196"/>
      <c r="AE196"/>
      <c r="AF196"/>
      <c r="AG196"/>
      <c r="AI196"/>
      <c r="AJ196"/>
      <c r="AK196"/>
      <c r="AM196"/>
      <c r="AN196"/>
      <c r="AO196"/>
      <c r="AQ196"/>
      <c r="AR196"/>
      <c r="AS196"/>
      <c r="AU196"/>
      <c r="AV196"/>
      <c r="AW196"/>
      <c r="AY196"/>
      <c r="AZ196"/>
      <c r="BA196"/>
      <c r="BB196"/>
      <c r="BC196"/>
      <c r="BD196"/>
      <c r="BE196"/>
      <c r="BF196"/>
      <c r="BG196"/>
      <c r="BI196"/>
      <c r="BJ196"/>
      <c r="BK196"/>
      <c r="BL196"/>
      <c r="BO196"/>
      <c r="BP196"/>
      <c r="BQ196"/>
    </row>
    <row r="197" spans="1:241" ht="15" x14ac:dyDescent="0.25">
      <c r="J197"/>
      <c r="K197"/>
      <c r="L197"/>
      <c r="M197"/>
      <c r="O197"/>
      <c r="P197"/>
      <c r="Q197"/>
      <c r="S197"/>
      <c r="T197"/>
      <c r="U197"/>
      <c r="W197"/>
      <c r="X197"/>
      <c r="Y197"/>
      <c r="Z197"/>
      <c r="AA197"/>
      <c r="AB197"/>
      <c r="AC197"/>
      <c r="AD197"/>
      <c r="AE197"/>
      <c r="AF197"/>
      <c r="AG197"/>
      <c r="AI197"/>
      <c r="AJ197"/>
      <c r="AK197"/>
      <c r="AM197"/>
      <c r="AN197"/>
      <c r="AO197"/>
      <c r="AQ197"/>
      <c r="AR197"/>
      <c r="AS197"/>
      <c r="AU197"/>
      <c r="AV197"/>
      <c r="AW197"/>
      <c r="AY197"/>
      <c r="AZ197"/>
      <c r="BA197"/>
      <c r="BB197"/>
      <c r="BC197"/>
      <c r="BD197"/>
      <c r="BE197"/>
      <c r="BF197"/>
      <c r="BG197"/>
      <c r="BI197"/>
      <c r="BJ197"/>
      <c r="BK197"/>
      <c r="BL197"/>
      <c r="BO197"/>
      <c r="BP197"/>
      <c r="BQ197"/>
    </row>
    <row r="198" spans="1:241" x14ac:dyDescent="0.2">
      <c r="GR198" s="236" t="s">
        <v>281</v>
      </c>
      <c r="GS198" s="240">
        <v>1</v>
      </c>
    </row>
    <row r="200" spans="1:241" ht="15" x14ac:dyDescent="0.25">
      <c r="A200" s="236" t="s">
        <v>280</v>
      </c>
      <c r="B200" s="236" t="s">
        <v>179</v>
      </c>
      <c r="C200" s="236" t="s">
        <v>112</v>
      </c>
      <c r="D200" s="236" t="s">
        <v>250</v>
      </c>
      <c r="E200" s="237" t="s">
        <v>257</v>
      </c>
      <c r="F200" s="204"/>
      <c r="G200" s="236" t="s">
        <v>280</v>
      </c>
      <c r="H200" s="236" t="s">
        <v>179</v>
      </c>
      <c r="I200" s="236" t="s">
        <v>112</v>
      </c>
      <c r="J200" s="236" t="s">
        <v>250</v>
      </c>
      <c r="K200" s="237" t="s">
        <v>306</v>
      </c>
      <c r="L200" s="204"/>
      <c r="M200" s="236" t="s">
        <v>280</v>
      </c>
      <c r="N200" s="236" t="s">
        <v>179</v>
      </c>
      <c r="O200" s="236" t="s">
        <v>112</v>
      </c>
      <c r="P200" s="236" t="s">
        <v>250</v>
      </c>
      <c r="Q200" s="237" t="s">
        <v>304</v>
      </c>
      <c r="R200" s="206"/>
      <c r="S200" s="236" t="s">
        <v>280</v>
      </c>
      <c r="T200" s="236" t="s">
        <v>179</v>
      </c>
      <c r="U200" s="236" t="s">
        <v>112</v>
      </c>
      <c r="V200" s="236" t="s">
        <v>250</v>
      </c>
      <c r="W200" s="237" t="s">
        <v>305</v>
      </c>
      <c r="X200" s="204"/>
      <c r="Y200" s="236" t="s">
        <v>280</v>
      </c>
      <c r="Z200" s="236" t="s">
        <v>179</v>
      </c>
      <c r="AA200" s="236" t="s">
        <v>112</v>
      </c>
      <c r="AB200" s="236" t="s">
        <v>250</v>
      </c>
      <c r="AC200" s="237" t="s">
        <v>326</v>
      </c>
      <c r="AD200" s="206"/>
      <c r="AE200" s="236" t="s">
        <v>280</v>
      </c>
      <c r="AF200" s="236" t="s">
        <v>179</v>
      </c>
      <c r="AG200" s="236" t="s">
        <v>112</v>
      </c>
      <c r="AH200" s="236" t="s">
        <v>250</v>
      </c>
      <c r="AI200" s="237" t="s">
        <v>263</v>
      </c>
      <c r="AJ200" s="204"/>
      <c r="AK200" s="236" t="s">
        <v>280</v>
      </c>
      <c r="AL200" s="236" t="s">
        <v>179</v>
      </c>
      <c r="AM200" s="236" t="s">
        <v>112</v>
      </c>
      <c r="AN200" s="236" t="s">
        <v>250</v>
      </c>
      <c r="AO200" s="237" t="s">
        <v>263</v>
      </c>
      <c r="AP200" s="204"/>
      <c r="AQ200" s="236" t="s">
        <v>280</v>
      </c>
      <c r="AR200" s="236" t="s">
        <v>179</v>
      </c>
      <c r="AS200" s="236" t="s">
        <v>112</v>
      </c>
      <c r="AT200" s="236" t="s">
        <v>250</v>
      </c>
      <c r="AU200" s="237" t="s">
        <v>307</v>
      </c>
      <c r="AV200" s="204"/>
      <c r="AW200" s="236" t="s">
        <v>280</v>
      </c>
      <c r="AX200" s="236" t="s">
        <v>179</v>
      </c>
      <c r="AY200" s="236" t="s">
        <v>112</v>
      </c>
      <c r="AZ200" s="236" t="s">
        <v>250</v>
      </c>
      <c r="BA200" s="237" t="s">
        <v>307</v>
      </c>
      <c r="BB200" s="206"/>
      <c r="BC200" s="236" t="s">
        <v>280</v>
      </c>
      <c r="BD200" s="236" t="s">
        <v>179</v>
      </c>
      <c r="BE200" s="236" t="s">
        <v>112</v>
      </c>
      <c r="BF200" s="236" t="s">
        <v>250</v>
      </c>
      <c r="BG200" s="237" t="s">
        <v>308</v>
      </c>
      <c r="BH200" s="204"/>
      <c r="BI200" s="236" t="s">
        <v>280</v>
      </c>
      <c r="BJ200" s="236" t="s">
        <v>179</v>
      </c>
      <c r="BK200" s="236" t="s">
        <v>112</v>
      </c>
      <c r="BL200" s="236" t="s">
        <v>250</v>
      </c>
      <c r="BM200" s="237" t="s">
        <v>309</v>
      </c>
      <c r="BN200" s="204"/>
      <c r="BO200" s="236" t="s">
        <v>280</v>
      </c>
      <c r="BP200" s="236" t="s">
        <v>179</v>
      </c>
      <c r="BQ200" s="236" t="s">
        <v>112</v>
      </c>
      <c r="BR200" s="236" t="s">
        <v>250</v>
      </c>
      <c r="BS200" s="237" t="s">
        <v>310</v>
      </c>
      <c r="BT200" s="206"/>
      <c r="BU200" s="236" t="s">
        <v>280</v>
      </c>
      <c r="BV200" s="236" t="s">
        <v>179</v>
      </c>
      <c r="BW200" s="236" t="s">
        <v>112</v>
      </c>
      <c r="BX200" s="236" t="s">
        <v>250</v>
      </c>
      <c r="BY200" s="237" t="s">
        <v>311</v>
      </c>
      <c r="BZ200" s="206"/>
      <c r="CA200" s="236" t="s">
        <v>280</v>
      </c>
      <c r="CB200" s="236" t="s">
        <v>179</v>
      </c>
      <c r="CC200" s="236" t="s">
        <v>112</v>
      </c>
      <c r="CD200" s="236" t="s">
        <v>250</v>
      </c>
      <c r="CE200" s="237" t="s">
        <v>312</v>
      </c>
      <c r="CF200" s="206"/>
      <c r="CG200" s="236" t="s">
        <v>280</v>
      </c>
      <c r="CH200" s="236" t="s">
        <v>179</v>
      </c>
      <c r="CI200" s="236" t="s">
        <v>112</v>
      </c>
      <c r="CJ200" s="236" t="s">
        <v>250</v>
      </c>
      <c r="CK200" s="237" t="s">
        <v>313</v>
      </c>
      <c r="CL200" s="206"/>
      <c r="CM200" s="236" t="s">
        <v>280</v>
      </c>
      <c r="CN200" s="236" t="s">
        <v>179</v>
      </c>
      <c r="CO200" s="236" t="s">
        <v>112</v>
      </c>
      <c r="CP200" s="236" t="s">
        <v>250</v>
      </c>
      <c r="CQ200" s="237" t="s">
        <v>314</v>
      </c>
      <c r="CR200" s="206"/>
      <c r="CS200" s="236" t="s">
        <v>280</v>
      </c>
      <c r="CT200" s="236" t="s">
        <v>179</v>
      </c>
      <c r="CU200" s="236" t="s">
        <v>112</v>
      </c>
      <c r="CV200" s="236" t="s">
        <v>250</v>
      </c>
      <c r="CW200" s="237" t="s">
        <v>315</v>
      </c>
      <c r="CX200" s="206"/>
      <c r="CY200" s="236" t="s">
        <v>280</v>
      </c>
      <c r="CZ200" s="236" t="s">
        <v>179</v>
      </c>
      <c r="DA200" s="236" t="s">
        <v>112</v>
      </c>
      <c r="DB200" s="236" t="s">
        <v>250</v>
      </c>
      <c r="DC200" s="237" t="s">
        <v>316</v>
      </c>
      <c r="DD200" s="206"/>
      <c r="DE200" s="236" t="s">
        <v>280</v>
      </c>
      <c r="DF200" s="236" t="s">
        <v>179</v>
      </c>
      <c r="DG200" s="236" t="s">
        <v>112</v>
      </c>
      <c r="DH200" s="236" t="s">
        <v>250</v>
      </c>
      <c r="DI200" s="237" t="s">
        <v>317</v>
      </c>
      <c r="DJ200" s="206"/>
      <c r="DK200" s="236" t="s">
        <v>280</v>
      </c>
      <c r="DL200" s="236" t="s">
        <v>179</v>
      </c>
      <c r="DM200" s="236" t="s">
        <v>112</v>
      </c>
      <c r="DN200" s="236" t="s">
        <v>250</v>
      </c>
      <c r="DO200" s="237" t="s">
        <v>318</v>
      </c>
      <c r="DP200" s="206"/>
      <c r="DQ200" s="236" t="s">
        <v>280</v>
      </c>
      <c r="DR200" s="236" t="s">
        <v>179</v>
      </c>
      <c r="DS200" s="236" t="s">
        <v>112</v>
      </c>
      <c r="DT200" s="236" t="s">
        <v>250</v>
      </c>
      <c r="DU200" s="237" t="s">
        <v>319</v>
      </c>
      <c r="DV200" s="206"/>
      <c r="DW200" s="236" t="s">
        <v>280</v>
      </c>
      <c r="DX200" s="236" t="s">
        <v>179</v>
      </c>
      <c r="DY200" s="236" t="s">
        <v>112</v>
      </c>
      <c r="DZ200" s="236" t="s">
        <v>250</v>
      </c>
      <c r="EA200" s="237" t="s">
        <v>320</v>
      </c>
      <c r="EB200" s="206"/>
      <c r="EC200" s="236" t="s">
        <v>280</v>
      </c>
      <c r="ED200" s="236" t="s">
        <v>179</v>
      </c>
      <c r="EE200" s="236" t="s">
        <v>112</v>
      </c>
      <c r="EF200" s="236" t="s">
        <v>250</v>
      </c>
      <c r="EG200" s="237" t="s">
        <v>321</v>
      </c>
      <c r="EH200" s="206"/>
      <c r="EI200" s="236" t="s">
        <v>280</v>
      </c>
      <c r="EJ200" s="236" t="s">
        <v>179</v>
      </c>
      <c r="EK200" s="236" t="s">
        <v>112</v>
      </c>
      <c r="EL200" s="236" t="s">
        <v>250</v>
      </c>
      <c r="EM200" s="237" t="s">
        <v>264</v>
      </c>
      <c r="EN200" s="206"/>
      <c r="EO200" s="236" t="s">
        <v>280</v>
      </c>
      <c r="EP200" s="236" t="s">
        <v>179</v>
      </c>
      <c r="EQ200" s="236" t="s">
        <v>112</v>
      </c>
      <c r="ER200" s="236" t="s">
        <v>250</v>
      </c>
      <c r="ES200" s="237" t="s">
        <v>265</v>
      </c>
      <c r="ET200" s="206"/>
      <c r="EU200" s="236" t="s">
        <v>280</v>
      </c>
      <c r="EV200" s="236" t="s">
        <v>179</v>
      </c>
      <c r="EW200" s="236" t="s">
        <v>112</v>
      </c>
      <c r="EX200" s="236" t="s">
        <v>250</v>
      </c>
      <c r="EY200" s="237" t="s">
        <v>266</v>
      </c>
      <c r="EZ200" s="206"/>
      <c r="FA200" s="236" t="s">
        <v>280</v>
      </c>
      <c r="FB200" s="236" t="s">
        <v>179</v>
      </c>
      <c r="FC200" s="236" t="s">
        <v>112</v>
      </c>
      <c r="FD200" s="236" t="s">
        <v>250</v>
      </c>
      <c r="FE200" s="237" t="s">
        <v>278</v>
      </c>
      <c r="FF200" s="237" t="s">
        <v>279</v>
      </c>
      <c r="FG200" s="206"/>
      <c r="FH200" s="236" t="s">
        <v>280</v>
      </c>
      <c r="FI200" s="236" t="s">
        <v>179</v>
      </c>
      <c r="FJ200" s="236" t="s">
        <v>112</v>
      </c>
      <c r="FK200" s="236" t="s">
        <v>250</v>
      </c>
      <c r="FL200" s="237" t="s">
        <v>278</v>
      </c>
      <c r="FM200" s="206"/>
      <c r="FN200" s="236" t="s">
        <v>280</v>
      </c>
      <c r="FO200" s="236" t="s">
        <v>179</v>
      </c>
      <c r="FP200" s="236" t="s">
        <v>112</v>
      </c>
      <c r="FQ200" s="236" t="s">
        <v>250</v>
      </c>
      <c r="FR200" s="237" t="s">
        <v>279</v>
      </c>
      <c r="FS200" s="206"/>
      <c r="FT200" s="236" t="s">
        <v>280</v>
      </c>
      <c r="FU200" s="236" t="s">
        <v>179</v>
      </c>
      <c r="FV200" s="236" t="s">
        <v>112</v>
      </c>
      <c r="FW200" s="236" t="s">
        <v>250</v>
      </c>
      <c r="FX200" s="237" t="s">
        <v>279</v>
      </c>
      <c r="FY200" s="204"/>
      <c r="FZ200" s="236" t="s">
        <v>280</v>
      </c>
      <c r="GA200" s="236" t="s">
        <v>179</v>
      </c>
      <c r="GB200" s="236" t="s">
        <v>112</v>
      </c>
      <c r="GC200" s="236" t="s">
        <v>250</v>
      </c>
      <c r="GD200" s="237" t="s">
        <v>268</v>
      </c>
      <c r="GE200" s="206"/>
      <c r="GF200" s="236" t="s">
        <v>280</v>
      </c>
      <c r="GG200" s="236" t="s">
        <v>179</v>
      </c>
      <c r="GH200" s="236" t="s">
        <v>112</v>
      </c>
      <c r="GI200" s="236" t="s">
        <v>250</v>
      </c>
      <c r="GJ200" s="237" t="s">
        <v>259</v>
      </c>
      <c r="GK200" s="206"/>
      <c r="GL200" s="236" t="s">
        <v>280</v>
      </c>
      <c r="GM200" s="236" t="s">
        <v>179</v>
      </c>
      <c r="GN200" s="236" t="s">
        <v>112</v>
      </c>
      <c r="GO200" s="236" t="s">
        <v>250</v>
      </c>
      <c r="GP200" s="237" t="s">
        <v>258</v>
      </c>
      <c r="GQ200" s="207"/>
      <c r="GR200" s="236" t="s">
        <v>280</v>
      </c>
      <c r="GS200" s="236" t="s">
        <v>179</v>
      </c>
      <c r="GT200" s="236" t="s">
        <v>112</v>
      </c>
      <c r="GU200" s="236" t="s">
        <v>250</v>
      </c>
      <c r="GV200" s="237" t="s">
        <v>331</v>
      </c>
      <c r="GW200" s="204"/>
      <c r="GX200" s="236" t="s">
        <v>280</v>
      </c>
      <c r="GY200" s="236" t="s">
        <v>179</v>
      </c>
      <c r="GZ200" s="236" t="s">
        <v>112</v>
      </c>
      <c r="HA200" s="236" t="s">
        <v>250</v>
      </c>
      <c r="HB200" s="237" t="s">
        <v>269</v>
      </c>
      <c r="HC200" s="206"/>
      <c r="HD200" s="236" t="s">
        <v>280</v>
      </c>
      <c r="HE200" s="236" t="s">
        <v>179</v>
      </c>
      <c r="HF200" s="236" t="s">
        <v>112</v>
      </c>
      <c r="HG200" s="236" t="s">
        <v>250</v>
      </c>
      <c r="HH200" s="237" t="s">
        <v>261</v>
      </c>
      <c r="HI200"/>
      <c r="HJ200" s="236" t="s">
        <v>280</v>
      </c>
      <c r="HK200" s="236" t="s">
        <v>179</v>
      </c>
      <c r="HL200" s="236" t="s">
        <v>112</v>
      </c>
      <c r="HM200" s="236" t="s">
        <v>250</v>
      </c>
      <c r="HN200" s="237" t="s">
        <v>262</v>
      </c>
      <c r="HP200" s="236" t="s">
        <v>280</v>
      </c>
      <c r="HQ200" s="236" t="s">
        <v>179</v>
      </c>
      <c r="HR200" s="236" t="s">
        <v>112</v>
      </c>
      <c r="HS200" s="236" t="s">
        <v>250</v>
      </c>
      <c r="HT200" s="237" t="s">
        <v>267</v>
      </c>
      <c r="HU200"/>
      <c r="HV200" s="236" t="s">
        <v>280</v>
      </c>
      <c r="HW200" s="236" t="s">
        <v>179</v>
      </c>
      <c r="HX200" s="236" t="s">
        <v>112</v>
      </c>
      <c r="HY200" s="236" t="s">
        <v>250</v>
      </c>
      <c r="HZ200" s="237" t="s">
        <v>274</v>
      </c>
      <c r="IA200"/>
      <c r="IB200" s="236" t="s">
        <v>280</v>
      </c>
      <c r="IC200" s="236" t="s">
        <v>179</v>
      </c>
      <c r="ID200" s="236" t="s">
        <v>112</v>
      </c>
      <c r="IE200" s="236" t="s">
        <v>250</v>
      </c>
      <c r="IF200" s="237" t="s">
        <v>330</v>
      </c>
      <c r="IG200"/>
    </row>
    <row r="201" spans="1:241" ht="15" x14ac:dyDescent="0.25">
      <c r="A201" s="237" t="s">
        <v>521</v>
      </c>
      <c r="B201" s="237" t="s">
        <v>104</v>
      </c>
      <c r="C201" s="237" t="s">
        <v>198</v>
      </c>
      <c r="D201" s="238">
        <v>43133</v>
      </c>
      <c r="E201" s="239">
        <v>83</v>
      </c>
      <c r="F201" s="169"/>
      <c r="G201" s="237" t="s">
        <v>481</v>
      </c>
      <c r="H201" s="237" t="s">
        <v>104</v>
      </c>
      <c r="I201" s="237" t="s">
        <v>199</v>
      </c>
      <c r="J201" s="238">
        <v>43120</v>
      </c>
      <c r="K201" s="239">
        <v>51</v>
      </c>
      <c r="L201" s="169"/>
      <c r="M201" s="237" t="s">
        <v>529</v>
      </c>
      <c r="N201" s="237" t="s">
        <v>104</v>
      </c>
      <c r="O201" s="237" t="s">
        <v>199</v>
      </c>
      <c r="P201" s="238">
        <v>43139</v>
      </c>
      <c r="Q201" s="239">
        <v>67</v>
      </c>
      <c r="R201"/>
      <c r="S201" s="237" t="s">
        <v>480</v>
      </c>
      <c r="T201" s="237" t="s">
        <v>104</v>
      </c>
      <c r="U201" s="237" t="s">
        <v>192</v>
      </c>
      <c r="V201" s="238">
        <v>43118</v>
      </c>
      <c r="W201" s="239">
        <v>38</v>
      </c>
      <c r="X201" s="169"/>
      <c r="Y201" s="237" t="s">
        <v>480</v>
      </c>
      <c r="Z201" s="237" t="s">
        <v>104</v>
      </c>
      <c r="AA201" s="237" t="s">
        <v>192</v>
      </c>
      <c r="AB201" s="238">
        <v>43118</v>
      </c>
      <c r="AC201" s="239">
        <v>36</v>
      </c>
      <c r="AD201"/>
      <c r="AE201" s="237" t="s">
        <v>542</v>
      </c>
      <c r="AF201" s="237" t="s">
        <v>104</v>
      </c>
      <c r="AG201" s="237" t="s">
        <v>198</v>
      </c>
      <c r="AH201" s="238">
        <v>43148</v>
      </c>
      <c r="AI201" s="239">
        <v>45</v>
      </c>
      <c r="AJ201" s="169"/>
      <c r="AK201" s="237" t="s">
        <v>521</v>
      </c>
      <c r="AL201" s="237" t="s">
        <v>104</v>
      </c>
      <c r="AM201" s="237" t="s">
        <v>198</v>
      </c>
      <c r="AN201" s="238">
        <v>43133</v>
      </c>
      <c r="AO201" s="239">
        <v>30</v>
      </c>
      <c r="AP201" s="169"/>
      <c r="AQ201" s="237" t="s">
        <v>507</v>
      </c>
      <c r="AR201" s="237" t="s">
        <v>104</v>
      </c>
      <c r="AS201" s="237" t="s">
        <v>186</v>
      </c>
      <c r="AT201" s="238">
        <v>43127</v>
      </c>
      <c r="AU201" s="239">
        <v>43</v>
      </c>
      <c r="AV201" s="169"/>
      <c r="AW201" s="237" t="s">
        <v>522</v>
      </c>
      <c r="AX201" s="237" t="s">
        <v>104</v>
      </c>
      <c r="AY201" s="237" t="s">
        <v>197</v>
      </c>
      <c r="AZ201" s="238">
        <v>43137</v>
      </c>
      <c r="BA201" s="239">
        <v>25</v>
      </c>
      <c r="BB201"/>
      <c r="BC201" s="237" t="s">
        <v>529</v>
      </c>
      <c r="BD201" s="237" t="s">
        <v>104</v>
      </c>
      <c r="BE201" s="237" t="s">
        <v>199</v>
      </c>
      <c r="BF201" s="238">
        <v>43139</v>
      </c>
      <c r="BG201" s="239">
        <v>20</v>
      </c>
      <c r="BH201" s="169"/>
      <c r="BI201" s="237" t="s">
        <v>500</v>
      </c>
      <c r="BJ201" s="237" t="s">
        <v>104</v>
      </c>
      <c r="BK201" s="237" t="s">
        <v>197</v>
      </c>
      <c r="BL201" s="238">
        <v>43125</v>
      </c>
      <c r="BM201" s="239">
        <v>8</v>
      </c>
      <c r="BN201" s="169"/>
      <c r="BO201" s="237" t="s">
        <v>507</v>
      </c>
      <c r="BP201" s="237" t="s">
        <v>104</v>
      </c>
      <c r="BQ201" s="237" t="s">
        <v>186</v>
      </c>
      <c r="BR201" s="238">
        <v>43127</v>
      </c>
      <c r="BS201" s="239">
        <v>20</v>
      </c>
      <c r="BT201"/>
      <c r="BU201" s="237" t="s">
        <v>500</v>
      </c>
      <c r="BV201" s="237" t="s">
        <v>104</v>
      </c>
      <c r="BW201" s="237" t="s">
        <v>197</v>
      </c>
      <c r="BX201" s="238">
        <v>43125</v>
      </c>
      <c r="BY201" s="239">
        <v>5</v>
      </c>
      <c r="BZ201"/>
      <c r="CA201" s="237" t="s">
        <v>542</v>
      </c>
      <c r="CB201" s="237" t="s">
        <v>104</v>
      </c>
      <c r="CC201" s="237" t="s">
        <v>198</v>
      </c>
      <c r="CD201" s="238">
        <v>43148</v>
      </c>
      <c r="CE201" s="239">
        <v>30</v>
      </c>
      <c r="CF201"/>
      <c r="CG201" s="237" t="s">
        <v>529</v>
      </c>
      <c r="CH201" s="237" t="s">
        <v>104</v>
      </c>
      <c r="CI201" s="237" t="s">
        <v>199</v>
      </c>
      <c r="CJ201" s="238">
        <v>43139</v>
      </c>
      <c r="CK201" s="239">
        <v>16</v>
      </c>
      <c r="CL201"/>
      <c r="CM201" s="237" t="s">
        <v>529</v>
      </c>
      <c r="CN201" s="237" t="s">
        <v>104</v>
      </c>
      <c r="CO201" s="237" t="s">
        <v>199</v>
      </c>
      <c r="CP201" s="238">
        <v>43139</v>
      </c>
      <c r="CQ201" s="239">
        <v>25</v>
      </c>
      <c r="CR201"/>
      <c r="CS201" s="237" t="s">
        <v>543</v>
      </c>
      <c r="CT201" s="237" t="s">
        <v>104</v>
      </c>
      <c r="CU201" s="237" t="s">
        <v>186</v>
      </c>
      <c r="CV201" s="238">
        <v>43147</v>
      </c>
      <c r="CW201" s="239">
        <v>17</v>
      </c>
      <c r="CX201"/>
      <c r="CY201" s="237" t="s">
        <v>522</v>
      </c>
      <c r="CZ201" s="237" t="s">
        <v>104</v>
      </c>
      <c r="DA201" s="237" t="s">
        <v>197</v>
      </c>
      <c r="DB201" s="238">
        <v>43137</v>
      </c>
      <c r="DC201" s="239">
        <v>19</v>
      </c>
      <c r="DD201"/>
      <c r="DE201" s="237" t="s">
        <v>521</v>
      </c>
      <c r="DF201" s="237" t="s">
        <v>104</v>
      </c>
      <c r="DG201" s="237" t="s">
        <v>198</v>
      </c>
      <c r="DH201" s="238">
        <v>43133</v>
      </c>
      <c r="DI201" s="239">
        <v>-4</v>
      </c>
      <c r="DJ201"/>
      <c r="DK201" s="237" t="s">
        <v>522</v>
      </c>
      <c r="DL201" s="237" t="s">
        <v>104</v>
      </c>
      <c r="DM201" s="237" t="s">
        <v>197</v>
      </c>
      <c r="DN201" s="238">
        <v>43137</v>
      </c>
      <c r="DO201" s="239">
        <v>14</v>
      </c>
      <c r="DP201"/>
      <c r="DQ201" s="237" t="s">
        <v>507</v>
      </c>
      <c r="DR201" s="237" t="s">
        <v>104</v>
      </c>
      <c r="DS201" s="237" t="s">
        <v>186</v>
      </c>
      <c r="DT201" s="238">
        <v>43127</v>
      </c>
      <c r="DU201" s="239">
        <v>-5</v>
      </c>
      <c r="DV201"/>
      <c r="DW201" s="237" t="s">
        <v>480</v>
      </c>
      <c r="DX201" s="237" t="s">
        <v>104</v>
      </c>
      <c r="DY201" s="237" t="s">
        <v>192</v>
      </c>
      <c r="DZ201" s="238">
        <v>43118</v>
      </c>
      <c r="EA201" s="239">
        <v>10</v>
      </c>
      <c r="EB201"/>
      <c r="EC201" s="237" t="s">
        <v>480</v>
      </c>
      <c r="ED201" s="237" t="s">
        <v>104</v>
      </c>
      <c r="EE201" s="237" t="s">
        <v>192</v>
      </c>
      <c r="EF201" s="238">
        <v>43118</v>
      </c>
      <c r="EG201" s="239">
        <v>10</v>
      </c>
      <c r="EH201"/>
      <c r="EI201" s="237" t="s">
        <v>521</v>
      </c>
      <c r="EJ201" s="237" t="s">
        <v>104</v>
      </c>
      <c r="EK201" s="237" t="s">
        <v>198</v>
      </c>
      <c r="EL201" s="238">
        <v>43133</v>
      </c>
      <c r="EM201" s="239">
        <v>28</v>
      </c>
      <c r="EN201"/>
      <c r="EO201" s="237" t="s">
        <v>500</v>
      </c>
      <c r="EP201" s="237" t="s">
        <v>104</v>
      </c>
      <c r="EQ201" s="237" t="s">
        <v>197</v>
      </c>
      <c r="ER201" s="238">
        <v>43125</v>
      </c>
      <c r="ES201" s="239">
        <v>16</v>
      </c>
      <c r="ET201"/>
      <c r="EU201" s="237" t="s">
        <v>508</v>
      </c>
      <c r="EV201" s="237" t="s">
        <v>104</v>
      </c>
      <c r="EW201" s="237" t="s">
        <v>192</v>
      </c>
      <c r="EX201" s="238">
        <v>43132</v>
      </c>
      <c r="EY201" s="239">
        <v>5</v>
      </c>
      <c r="EZ201"/>
      <c r="FA201" s="237" t="s">
        <v>481</v>
      </c>
      <c r="FB201" s="237" t="s">
        <v>104</v>
      </c>
      <c r="FC201" s="237" t="s">
        <v>199</v>
      </c>
      <c r="FD201" s="238">
        <v>43120</v>
      </c>
      <c r="FE201" s="239">
        <v>21</v>
      </c>
      <c r="FF201" s="239">
        <v>20</v>
      </c>
      <c r="FG201"/>
      <c r="FH201" s="237" t="s">
        <v>522</v>
      </c>
      <c r="FI201" s="237" t="s">
        <v>104</v>
      </c>
      <c r="FJ201" s="237" t="s">
        <v>197</v>
      </c>
      <c r="FK201" s="238">
        <v>43137</v>
      </c>
      <c r="FL201" s="239">
        <v>4</v>
      </c>
      <c r="FM201"/>
      <c r="FN201" s="237" t="s">
        <v>529</v>
      </c>
      <c r="FO201" s="237" t="s">
        <v>104</v>
      </c>
      <c r="FP201" s="237" t="s">
        <v>199</v>
      </c>
      <c r="FQ201" s="238">
        <v>43139</v>
      </c>
      <c r="FR201" s="239">
        <v>22</v>
      </c>
      <c r="FS201"/>
      <c r="FT201" s="237" t="s">
        <v>508</v>
      </c>
      <c r="FU201" s="237" t="s">
        <v>104</v>
      </c>
      <c r="FV201" s="237" t="s">
        <v>192</v>
      </c>
      <c r="FW201" s="238">
        <v>43132</v>
      </c>
      <c r="FX201" s="239">
        <v>9</v>
      </c>
      <c r="FY201" s="169"/>
      <c r="FZ201" s="237" t="s">
        <v>521</v>
      </c>
      <c r="GA201" s="237" t="s">
        <v>104</v>
      </c>
      <c r="GB201" s="237" t="s">
        <v>198</v>
      </c>
      <c r="GC201" s="238">
        <v>43133</v>
      </c>
      <c r="GD201" s="239">
        <v>35</v>
      </c>
      <c r="GE201"/>
      <c r="GF201" s="237" t="s">
        <v>542</v>
      </c>
      <c r="GG201" s="237" t="s">
        <v>104</v>
      </c>
      <c r="GH201" s="237" t="s">
        <v>198</v>
      </c>
      <c r="GI201" s="238">
        <v>43148</v>
      </c>
      <c r="GJ201" s="239">
        <v>69</v>
      </c>
      <c r="GK201"/>
      <c r="GL201" s="237" t="s">
        <v>521</v>
      </c>
      <c r="GM201" s="237" t="s">
        <v>104</v>
      </c>
      <c r="GN201" s="237" t="s">
        <v>198</v>
      </c>
      <c r="GO201" s="238">
        <v>43133</v>
      </c>
      <c r="GP201" s="239">
        <v>0.56451612903225812</v>
      </c>
      <c r="GQ201" s="180"/>
      <c r="GR201" s="237" t="s">
        <v>480</v>
      </c>
      <c r="GS201" s="237" t="s">
        <v>104</v>
      </c>
      <c r="GT201" s="237" t="s">
        <v>192</v>
      </c>
      <c r="GU201" s="238">
        <v>43118</v>
      </c>
      <c r="GV201" s="239">
        <v>0.29411764705882354</v>
      </c>
      <c r="GW201" s="169"/>
      <c r="GX201" s="237" t="s">
        <v>529</v>
      </c>
      <c r="GY201" s="237" t="s">
        <v>104</v>
      </c>
      <c r="GZ201" s="237" t="s">
        <v>199</v>
      </c>
      <c r="HA201" s="238">
        <v>43139</v>
      </c>
      <c r="HB201" s="239">
        <v>20</v>
      </c>
      <c r="HC201"/>
      <c r="HD201" s="237" t="s">
        <v>529</v>
      </c>
      <c r="HE201" s="237" t="s">
        <v>104</v>
      </c>
      <c r="HF201" s="237" t="s">
        <v>199</v>
      </c>
      <c r="HG201" s="238">
        <v>43139</v>
      </c>
      <c r="HH201" s="239">
        <v>29</v>
      </c>
      <c r="HI201"/>
      <c r="HJ201" s="237" t="s">
        <v>500</v>
      </c>
      <c r="HK201" s="237" t="s">
        <v>104</v>
      </c>
      <c r="HL201" s="237" t="s">
        <v>197</v>
      </c>
      <c r="HM201" s="238">
        <v>43125</v>
      </c>
      <c r="HN201" s="239">
        <v>0.76923076923076927</v>
      </c>
      <c r="HO201" s="169"/>
      <c r="HP201" s="237" t="s">
        <v>507</v>
      </c>
      <c r="HQ201" s="237" t="s">
        <v>104</v>
      </c>
      <c r="HR201" s="237" t="s">
        <v>186</v>
      </c>
      <c r="HS201" s="238">
        <v>43127</v>
      </c>
      <c r="HT201" s="239">
        <v>11</v>
      </c>
      <c r="HU201"/>
      <c r="HV201" s="237" t="s">
        <v>500</v>
      </c>
      <c r="HW201" s="237" t="s">
        <v>104</v>
      </c>
      <c r="HX201" s="237" t="s">
        <v>197</v>
      </c>
      <c r="HY201" s="238">
        <v>43125</v>
      </c>
      <c r="HZ201" s="239">
        <v>29</v>
      </c>
      <c r="IA201"/>
      <c r="IB201" s="237" t="s">
        <v>507</v>
      </c>
      <c r="IC201" s="237" t="s">
        <v>104</v>
      </c>
      <c r="ID201" s="237" t="s">
        <v>186</v>
      </c>
      <c r="IE201" s="238">
        <v>43127</v>
      </c>
      <c r="IF201" s="239">
        <v>0.45833333333333331</v>
      </c>
      <c r="IG201"/>
    </row>
    <row r="202" spans="1:241" ht="15" x14ac:dyDescent="0.25">
      <c r="A202" s="237" t="s">
        <v>542</v>
      </c>
      <c r="B202" s="237" t="s">
        <v>104</v>
      </c>
      <c r="C202" s="237" t="s">
        <v>198</v>
      </c>
      <c r="D202" s="238">
        <v>43148</v>
      </c>
      <c r="E202" s="239">
        <v>81</v>
      </c>
      <c r="F202" s="169"/>
      <c r="G202" s="237" t="s">
        <v>543</v>
      </c>
      <c r="H202" s="237" t="s">
        <v>104</v>
      </c>
      <c r="I202" s="237" t="s">
        <v>186</v>
      </c>
      <c r="J202" s="238">
        <v>43147</v>
      </c>
      <c r="K202" s="239">
        <v>55</v>
      </c>
      <c r="L202" s="169"/>
      <c r="M202" s="237" t="s">
        <v>481</v>
      </c>
      <c r="N202" s="237" t="s">
        <v>104</v>
      </c>
      <c r="O202" s="237" t="s">
        <v>199</v>
      </c>
      <c r="P202" s="238">
        <v>43120</v>
      </c>
      <c r="Q202" s="239">
        <v>66</v>
      </c>
      <c r="R202"/>
      <c r="S202" s="237" t="s">
        <v>508</v>
      </c>
      <c r="T202" s="237" t="s">
        <v>104</v>
      </c>
      <c r="U202" s="237" t="s">
        <v>192</v>
      </c>
      <c r="V202" s="238">
        <v>43132</v>
      </c>
      <c r="W202" s="239">
        <v>41</v>
      </c>
      <c r="X202" s="169"/>
      <c r="Y202" s="237" t="s">
        <v>500</v>
      </c>
      <c r="Z202" s="237" t="s">
        <v>104</v>
      </c>
      <c r="AA202" s="237" t="s">
        <v>197</v>
      </c>
      <c r="AB202" s="238">
        <v>43125</v>
      </c>
      <c r="AC202" s="239">
        <v>29</v>
      </c>
      <c r="AD202"/>
      <c r="AE202" s="237" t="s">
        <v>522</v>
      </c>
      <c r="AF202" s="237" t="s">
        <v>104</v>
      </c>
      <c r="AG202" s="237" t="s">
        <v>197</v>
      </c>
      <c r="AH202" s="238">
        <v>43137</v>
      </c>
      <c r="AI202" s="239">
        <v>44</v>
      </c>
      <c r="AJ202" s="169"/>
      <c r="AK202" s="237" t="s">
        <v>543</v>
      </c>
      <c r="AL202" s="237" t="s">
        <v>104</v>
      </c>
      <c r="AM202" s="237" t="s">
        <v>186</v>
      </c>
      <c r="AN202" s="238">
        <v>43147</v>
      </c>
      <c r="AO202" s="239">
        <v>32</v>
      </c>
      <c r="AP202" s="169"/>
      <c r="AQ202" s="237" t="s">
        <v>529</v>
      </c>
      <c r="AR202" s="237" t="s">
        <v>104</v>
      </c>
      <c r="AS202" s="237" t="s">
        <v>199</v>
      </c>
      <c r="AT202" s="238">
        <v>43139</v>
      </c>
      <c r="AU202" s="239">
        <v>34</v>
      </c>
      <c r="AV202" s="169"/>
      <c r="AW202" s="237" t="s">
        <v>543</v>
      </c>
      <c r="AX202" s="237" t="s">
        <v>104</v>
      </c>
      <c r="AY202" s="237" t="s">
        <v>186</v>
      </c>
      <c r="AZ202" s="238">
        <v>43147</v>
      </c>
      <c r="BA202" s="239">
        <v>27</v>
      </c>
      <c r="BB202"/>
      <c r="BC202" s="237" t="s">
        <v>522</v>
      </c>
      <c r="BD202" s="237" t="s">
        <v>104</v>
      </c>
      <c r="BE202" s="237" t="s">
        <v>197</v>
      </c>
      <c r="BF202" s="238">
        <v>43137</v>
      </c>
      <c r="BG202" s="239">
        <v>20</v>
      </c>
      <c r="BH202" s="169"/>
      <c r="BI202" s="237" t="s">
        <v>543</v>
      </c>
      <c r="BJ202" s="237" t="s">
        <v>104</v>
      </c>
      <c r="BK202" s="237" t="s">
        <v>186</v>
      </c>
      <c r="BL202" s="238">
        <v>43147</v>
      </c>
      <c r="BM202" s="239">
        <v>9</v>
      </c>
      <c r="BN202" s="169"/>
      <c r="BO202" s="237" t="s">
        <v>521</v>
      </c>
      <c r="BP202" s="237" t="s">
        <v>104</v>
      </c>
      <c r="BQ202" s="237" t="s">
        <v>198</v>
      </c>
      <c r="BR202" s="238">
        <v>43133</v>
      </c>
      <c r="BS202" s="239">
        <v>14</v>
      </c>
      <c r="BT202"/>
      <c r="BU202" s="237" t="s">
        <v>522</v>
      </c>
      <c r="BV202" s="237" t="s">
        <v>104</v>
      </c>
      <c r="BW202" s="237" t="s">
        <v>197</v>
      </c>
      <c r="BX202" s="238">
        <v>43137</v>
      </c>
      <c r="BY202" s="239">
        <v>6</v>
      </c>
      <c r="BZ202"/>
      <c r="CA202" s="237" t="s">
        <v>480</v>
      </c>
      <c r="CB202" s="237" t="s">
        <v>104</v>
      </c>
      <c r="CC202" s="237" t="s">
        <v>192</v>
      </c>
      <c r="CD202" s="238">
        <v>43118</v>
      </c>
      <c r="CE202" s="239">
        <v>29</v>
      </c>
      <c r="CF202"/>
      <c r="CG202" s="237" t="s">
        <v>481</v>
      </c>
      <c r="CH202" s="237" t="s">
        <v>104</v>
      </c>
      <c r="CI202" s="237" t="s">
        <v>199</v>
      </c>
      <c r="CJ202" s="238">
        <v>43120</v>
      </c>
      <c r="CK202" s="239">
        <v>17</v>
      </c>
      <c r="CL202"/>
      <c r="CM202" s="237" t="s">
        <v>542</v>
      </c>
      <c r="CN202" s="237" t="s">
        <v>104</v>
      </c>
      <c r="CO202" s="237" t="s">
        <v>198</v>
      </c>
      <c r="CP202" s="238">
        <v>43148</v>
      </c>
      <c r="CQ202" s="239">
        <v>24</v>
      </c>
      <c r="CR202"/>
      <c r="CS202" s="237" t="s">
        <v>480</v>
      </c>
      <c r="CT202" s="237" t="s">
        <v>104</v>
      </c>
      <c r="CU202" s="237" t="s">
        <v>192</v>
      </c>
      <c r="CV202" s="238">
        <v>43118</v>
      </c>
      <c r="CW202" s="239">
        <v>19</v>
      </c>
      <c r="CX202"/>
      <c r="CY202" s="237" t="s">
        <v>480</v>
      </c>
      <c r="CZ202" s="237" t="s">
        <v>104</v>
      </c>
      <c r="DA202" s="237" t="s">
        <v>192</v>
      </c>
      <c r="DB202" s="238">
        <v>43118</v>
      </c>
      <c r="DC202" s="239">
        <v>14</v>
      </c>
      <c r="DD202"/>
      <c r="DE202" s="237" t="s">
        <v>507</v>
      </c>
      <c r="DF202" s="237" t="s">
        <v>104</v>
      </c>
      <c r="DG202" s="237" t="s">
        <v>186</v>
      </c>
      <c r="DH202" s="238">
        <v>43127</v>
      </c>
      <c r="DI202" s="239">
        <v>-2</v>
      </c>
      <c r="DJ202"/>
      <c r="DK202" s="237" t="s">
        <v>529</v>
      </c>
      <c r="DL202" s="237" t="s">
        <v>104</v>
      </c>
      <c r="DM202" s="237" t="s">
        <v>199</v>
      </c>
      <c r="DN202" s="238">
        <v>43139</v>
      </c>
      <c r="DO202" s="239">
        <v>11</v>
      </c>
      <c r="DP202"/>
      <c r="DQ202" s="237" t="s">
        <v>521</v>
      </c>
      <c r="DR202" s="237" t="s">
        <v>104</v>
      </c>
      <c r="DS202" s="237" t="s">
        <v>198</v>
      </c>
      <c r="DT202" s="238">
        <v>43133</v>
      </c>
      <c r="DU202" s="239">
        <v>-2</v>
      </c>
      <c r="DV202"/>
      <c r="DW202" s="237" t="s">
        <v>542</v>
      </c>
      <c r="DX202" s="237" t="s">
        <v>104</v>
      </c>
      <c r="DY202" s="237" t="s">
        <v>198</v>
      </c>
      <c r="DZ202" s="238">
        <v>43148</v>
      </c>
      <c r="EA202" s="239">
        <v>6</v>
      </c>
      <c r="EB202"/>
      <c r="EC202" s="237" t="s">
        <v>542</v>
      </c>
      <c r="ED202" s="237" t="s">
        <v>104</v>
      </c>
      <c r="EE202" s="237" t="s">
        <v>198</v>
      </c>
      <c r="EF202" s="238">
        <v>43148</v>
      </c>
      <c r="EG202" s="239">
        <v>6</v>
      </c>
      <c r="EH202"/>
      <c r="EI202" s="237" t="s">
        <v>542</v>
      </c>
      <c r="EJ202" s="237" t="s">
        <v>104</v>
      </c>
      <c r="EK202" s="237" t="s">
        <v>198</v>
      </c>
      <c r="EL202" s="238">
        <v>43148</v>
      </c>
      <c r="EM202" s="239">
        <v>24</v>
      </c>
      <c r="EN202"/>
      <c r="EO202" s="237" t="s">
        <v>480</v>
      </c>
      <c r="EP202" s="237" t="s">
        <v>104</v>
      </c>
      <c r="EQ202" s="237" t="s">
        <v>192</v>
      </c>
      <c r="ER202" s="238">
        <v>43118</v>
      </c>
      <c r="ES202" s="239">
        <v>13</v>
      </c>
      <c r="ET202"/>
      <c r="EU202" s="237" t="s">
        <v>529</v>
      </c>
      <c r="EV202" s="237" t="s">
        <v>104</v>
      </c>
      <c r="EW202" s="237" t="s">
        <v>199</v>
      </c>
      <c r="EX202" s="238">
        <v>43139</v>
      </c>
      <c r="EY202" s="239">
        <v>3</v>
      </c>
      <c r="EZ202"/>
      <c r="FA202" s="237" t="s">
        <v>529</v>
      </c>
      <c r="FB202" s="237" t="s">
        <v>104</v>
      </c>
      <c r="FC202" s="237" t="s">
        <v>199</v>
      </c>
      <c r="FD202" s="238">
        <v>43139</v>
      </c>
      <c r="FE202" s="239">
        <v>20</v>
      </c>
      <c r="FF202" s="239">
        <v>22</v>
      </c>
      <c r="FG202"/>
      <c r="FH202" s="237" t="s">
        <v>542</v>
      </c>
      <c r="FI202" s="237" t="s">
        <v>104</v>
      </c>
      <c r="FJ202" s="237" t="s">
        <v>198</v>
      </c>
      <c r="FK202" s="238">
        <v>43148</v>
      </c>
      <c r="FL202" s="239">
        <v>7</v>
      </c>
      <c r="FM202"/>
      <c r="FN202" s="237" t="s">
        <v>500</v>
      </c>
      <c r="FO202" s="237" t="s">
        <v>104</v>
      </c>
      <c r="FP202" s="237" t="s">
        <v>197</v>
      </c>
      <c r="FQ202" s="238">
        <v>43125</v>
      </c>
      <c r="FR202" s="239">
        <v>22</v>
      </c>
      <c r="FS202"/>
      <c r="FT202" s="237" t="s">
        <v>543</v>
      </c>
      <c r="FU202" s="237" t="s">
        <v>104</v>
      </c>
      <c r="FV202" s="237" t="s">
        <v>186</v>
      </c>
      <c r="FW202" s="238">
        <v>43147</v>
      </c>
      <c r="FX202" s="239">
        <v>9</v>
      </c>
      <c r="FY202" s="169"/>
      <c r="FZ202" s="237" t="s">
        <v>542</v>
      </c>
      <c r="GA202" s="237" t="s">
        <v>104</v>
      </c>
      <c r="GB202" s="237" t="s">
        <v>198</v>
      </c>
      <c r="GC202" s="238">
        <v>43148</v>
      </c>
      <c r="GD202" s="239">
        <v>33</v>
      </c>
      <c r="GE202"/>
      <c r="GF202" s="237" t="s">
        <v>522</v>
      </c>
      <c r="GG202" s="237" t="s">
        <v>104</v>
      </c>
      <c r="GH202" s="237" t="s">
        <v>197</v>
      </c>
      <c r="GI202" s="238">
        <v>43137</v>
      </c>
      <c r="GJ202" s="239">
        <v>67</v>
      </c>
      <c r="GK202"/>
      <c r="GL202" s="237" t="s">
        <v>480</v>
      </c>
      <c r="GM202" s="237" t="s">
        <v>104</v>
      </c>
      <c r="GN202" s="237" t="s">
        <v>192</v>
      </c>
      <c r="GO202" s="238">
        <v>43118</v>
      </c>
      <c r="GP202" s="239">
        <v>0.49180327868852458</v>
      </c>
      <c r="GQ202" s="180"/>
      <c r="GR202" s="237" t="s">
        <v>508</v>
      </c>
      <c r="GS202" s="237" t="s">
        <v>104</v>
      </c>
      <c r="GT202" s="237" t="s">
        <v>192</v>
      </c>
      <c r="GU202" s="238">
        <v>43132</v>
      </c>
      <c r="GV202" s="239">
        <v>0.34</v>
      </c>
      <c r="GW202" s="169"/>
      <c r="GX202" s="237" t="s">
        <v>543</v>
      </c>
      <c r="GY202" s="237" t="s">
        <v>104</v>
      </c>
      <c r="GZ202" s="237" t="s">
        <v>186</v>
      </c>
      <c r="HA202" s="238">
        <v>43147</v>
      </c>
      <c r="HB202" s="239">
        <v>13</v>
      </c>
      <c r="HC202"/>
      <c r="HD202" s="237" t="s">
        <v>543</v>
      </c>
      <c r="HE202" s="237" t="s">
        <v>104</v>
      </c>
      <c r="HF202" s="237" t="s">
        <v>186</v>
      </c>
      <c r="HG202" s="238">
        <v>43147</v>
      </c>
      <c r="HH202" s="239">
        <v>18</v>
      </c>
      <c r="HI202"/>
      <c r="HJ202" s="237" t="s">
        <v>481</v>
      </c>
      <c r="HK202" s="237" t="s">
        <v>104</v>
      </c>
      <c r="HL202" s="237" t="s">
        <v>199</v>
      </c>
      <c r="HM202" s="238">
        <v>43120</v>
      </c>
      <c r="HN202" s="239">
        <v>0.76470588235294112</v>
      </c>
      <c r="HO202" s="169"/>
      <c r="HP202" s="237" t="s">
        <v>500</v>
      </c>
      <c r="HQ202" s="237" t="s">
        <v>104</v>
      </c>
      <c r="HR202" s="237" t="s">
        <v>197</v>
      </c>
      <c r="HS202" s="238">
        <v>43125</v>
      </c>
      <c r="HT202" s="239">
        <v>10</v>
      </c>
      <c r="HU202"/>
      <c r="HV202" s="237" t="s">
        <v>481</v>
      </c>
      <c r="HW202" s="237" t="s">
        <v>104</v>
      </c>
      <c r="HX202" s="237" t="s">
        <v>199</v>
      </c>
      <c r="HY202" s="238">
        <v>43120</v>
      </c>
      <c r="HZ202" s="239">
        <v>28</v>
      </c>
      <c r="IA202"/>
      <c r="IB202" s="237" t="s">
        <v>480</v>
      </c>
      <c r="IC202" s="237" t="s">
        <v>104</v>
      </c>
      <c r="ID202" s="237" t="s">
        <v>192</v>
      </c>
      <c r="IE202" s="238">
        <v>43118</v>
      </c>
      <c r="IF202" s="239">
        <v>0.42105263157894735</v>
      </c>
      <c r="IG202"/>
    </row>
    <row r="203" spans="1:241" ht="15" x14ac:dyDescent="0.25">
      <c r="A203" s="237" t="s">
        <v>500</v>
      </c>
      <c r="B203" s="237" t="s">
        <v>104</v>
      </c>
      <c r="C203" s="237" t="s">
        <v>197</v>
      </c>
      <c r="D203" s="238">
        <v>43125</v>
      </c>
      <c r="E203" s="239">
        <v>76</v>
      </c>
      <c r="F203" s="169"/>
      <c r="G203" s="237" t="s">
        <v>529</v>
      </c>
      <c r="H203" s="237" t="s">
        <v>104</v>
      </c>
      <c r="I203" s="237" t="s">
        <v>199</v>
      </c>
      <c r="J203" s="238">
        <v>43139</v>
      </c>
      <c r="K203" s="239">
        <v>60</v>
      </c>
      <c r="L203" s="169"/>
      <c r="M203" s="237" t="s">
        <v>507</v>
      </c>
      <c r="N203" s="237" t="s">
        <v>104</v>
      </c>
      <c r="O203" s="237" t="s">
        <v>186</v>
      </c>
      <c r="P203" s="238">
        <v>43127</v>
      </c>
      <c r="Q203" s="239">
        <v>66</v>
      </c>
      <c r="R203"/>
      <c r="S203" s="237" t="s">
        <v>500</v>
      </c>
      <c r="T203" s="237" t="s">
        <v>104</v>
      </c>
      <c r="U203" s="237" t="s">
        <v>197</v>
      </c>
      <c r="V203" s="238">
        <v>43125</v>
      </c>
      <c r="W203" s="239">
        <v>47</v>
      </c>
      <c r="X203" s="169"/>
      <c r="Y203" s="237" t="s">
        <v>542</v>
      </c>
      <c r="Z203" s="237" t="s">
        <v>104</v>
      </c>
      <c r="AA203" s="237" t="s">
        <v>198</v>
      </c>
      <c r="AB203" s="238">
        <v>43148</v>
      </c>
      <c r="AC203" s="239">
        <v>24</v>
      </c>
      <c r="AD203"/>
      <c r="AE203" s="237" t="s">
        <v>480</v>
      </c>
      <c r="AF203" s="237" t="s">
        <v>104</v>
      </c>
      <c r="AG203" s="237" t="s">
        <v>192</v>
      </c>
      <c r="AH203" s="238">
        <v>43118</v>
      </c>
      <c r="AI203" s="239">
        <v>43</v>
      </c>
      <c r="AJ203" s="169"/>
      <c r="AK203" s="237" t="s">
        <v>500</v>
      </c>
      <c r="AL203" s="237" t="s">
        <v>104</v>
      </c>
      <c r="AM203" s="237" t="s">
        <v>197</v>
      </c>
      <c r="AN203" s="238">
        <v>43125</v>
      </c>
      <c r="AO203" s="239">
        <v>33</v>
      </c>
      <c r="AP203" s="169"/>
      <c r="AQ203" s="237" t="s">
        <v>521</v>
      </c>
      <c r="AR203" s="237" t="s">
        <v>104</v>
      </c>
      <c r="AS203" s="237" t="s">
        <v>198</v>
      </c>
      <c r="AT203" s="238">
        <v>43133</v>
      </c>
      <c r="AU203" s="239">
        <v>34</v>
      </c>
      <c r="AV203" s="169"/>
      <c r="AW203" s="237" t="s">
        <v>508</v>
      </c>
      <c r="AX203" s="237" t="s">
        <v>104</v>
      </c>
      <c r="AY203" s="237" t="s">
        <v>192</v>
      </c>
      <c r="AZ203" s="238">
        <v>43132</v>
      </c>
      <c r="BA203" s="239">
        <v>29</v>
      </c>
      <c r="BB203"/>
      <c r="BC203" s="237" t="s">
        <v>481</v>
      </c>
      <c r="BD203" s="237" t="s">
        <v>104</v>
      </c>
      <c r="BE203" s="237" t="s">
        <v>199</v>
      </c>
      <c r="BF203" s="238">
        <v>43120</v>
      </c>
      <c r="BG203" s="239">
        <v>18</v>
      </c>
      <c r="BH203" s="169"/>
      <c r="BI203" s="237" t="s">
        <v>521</v>
      </c>
      <c r="BJ203" s="237" t="s">
        <v>104</v>
      </c>
      <c r="BK203" s="237" t="s">
        <v>198</v>
      </c>
      <c r="BL203" s="238">
        <v>43133</v>
      </c>
      <c r="BM203" s="239">
        <v>12</v>
      </c>
      <c r="BN203" s="169"/>
      <c r="BO203" s="237" t="s">
        <v>481</v>
      </c>
      <c r="BP203" s="237" t="s">
        <v>104</v>
      </c>
      <c r="BQ203" s="237" t="s">
        <v>199</v>
      </c>
      <c r="BR203" s="238">
        <v>43120</v>
      </c>
      <c r="BS203" s="239">
        <v>10</v>
      </c>
      <c r="BT203"/>
      <c r="BU203" s="237" t="s">
        <v>542</v>
      </c>
      <c r="BV203" s="237" t="s">
        <v>104</v>
      </c>
      <c r="BW203" s="237" t="s">
        <v>198</v>
      </c>
      <c r="BX203" s="238">
        <v>43148</v>
      </c>
      <c r="BY203" s="239">
        <v>8</v>
      </c>
      <c r="BZ203"/>
      <c r="CA203" s="237" t="s">
        <v>507</v>
      </c>
      <c r="CB203" s="237" t="s">
        <v>104</v>
      </c>
      <c r="CC203" s="237" t="s">
        <v>186</v>
      </c>
      <c r="CD203" s="238">
        <v>43127</v>
      </c>
      <c r="CE203" s="239">
        <v>26</v>
      </c>
      <c r="CF203"/>
      <c r="CG203" s="237" t="s">
        <v>521</v>
      </c>
      <c r="CH203" s="237" t="s">
        <v>104</v>
      </c>
      <c r="CI203" s="237" t="s">
        <v>198</v>
      </c>
      <c r="CJ203" s="238">
        <v>43133</v>
      </c>
      <c r="CK203" s="239">
        <v>18</v>
      </c>
      <c r="CL203"/>
      <c r="CM203" s="237" t="s">
        <v>481</v>
      </c>
      <c r="CN203" s="237" t="s">
        <v>104</v>
      </c>
      <c r="CO203" s="237" t="s">
        <v>199</v>
      </c>
      <c r="CP203" s="238">
        <v>43120</v>
      </c>
      <c r="CQ203" s="239">
        <v>24</v>
      </c>
      <c r="CR203"/>
      <c r="CS203" s="237" t="s">
        <v>522</v>
      </c>
      <c r="CT203" s="237" t="s">
        <v>104</v>
      </c>
      <c r="CU203" s="237" t="s">
        <v>197</v>
      </c>
      <c r="CV203" s="238">
        <v>43137</v>
      </c>
      <c r="CW203" s="239">
        <v>19</v>
      </c>
      <c r="CX203"/>
      <c r="CY203" s="237" t="s">
        <v>542</v>
      </c>
      <c r="CZ203" s="237" t="s">
        <v>104</v>
      </c>
      <c r="DA203" s="237" t="s">
        <v>198</v>
      </c>
      <c r="DB203" s="238">
        <v>43148</v>
      </c>
      <c r="DC203" s="239">
        <v>13</v>
      </c>
      <c r="DD203"/>
      <c r="DE203" s="237" t="s">
        <v>481</v>
      </c>
      <c r="DF203" s="237" t="s">
        <v>104</v>
      </c>
      <c r="DG203" s="237" t="s">
        <v>199</v>
      </c>
      <c r="DH203" s="238">
        <v>43120</v>
      </c>
      <c r="DI203" s="239">
        <v>1</v>
      </c>
      <c r="DJ203"/>
      <c r="DK203" s="237" t="s">
        <v>481</v>
      </c>
      <c r="DL203" s="237" t="s">
        <v>104</v>
      </c>
      <c r="DM203" s="237" t="s">
        <v>199</v>
      </c>
      <c r="DN203" s="238">
        <v>43120</v>
      </c>
      <c r="DO203" s="239">
        <v>8</v>
      </c>
      <c r="DP203"/>
      <c r="DQ203" s="237" t="s">
        <v>543</v>
      </c>
      <c r="DR203" s="237" t="s">
        <v>104</v>
      </c>
      <c r="DS203" s="237" t="s">
        <v>186</v>
      </c>
      <c r="DT203" s="238">
        <v>43147</v>
      </c>
      <c r="DU203" s="239">
        <v>-1</v>
      </c>
      <c r="DV203"/>
      <c r="DW203" s="237" t="s">
        <v>543</v>
      </c>
      <c r="DX203" s="237" t="s">
        <v>104</v>
      </c>
      <c r="DY203" s="237" t="s">
        <v>186</v>
      </c>
      <c r="DZ203" s="238">
        <v>43147</v>
      </c>
      <c r="EA203" s="239">
        <v>6</v>
      </c>
      <c r="EB203"/>
      <c r="EC203" s="237" t="s">
        <v>543</v>
      </c>
      <c r="ED203" s="237" t="s">
        <v>104</v>
      </c>
      <c r="EE203" s="237" t="s">
        <v>186</v>
      </c>
      <c r="EF203" s="238">
        <v>43147</v>
      </c>
      <c r="EG203" s="239">
        <v>6</v>
      </c>
      <c r="EH203"/>
      <c r="EI203" s="237" t="s">
        <v>480</v>
      </c>
      <c r="EJ203" s="237" t="s">
        <v>104</v>
      </c>
      <c r="EK203" s="237" t="s">
        <v>192</v>
      </c>
      <c r="EL203" s="238">
        <v>43118</v>
      </c>
      <c r="EM203" s="239">
        <v>24</v>
      </c>
      <c r="EN203"/>
      <c r="EO203" s="237" t="s">
        <v>521</v>
      </c>
      <c r="EP203" s="237" t="s">
        <v>104</v>
      </c>
      <c r="EQ203" s="237" t="s">
        <v>198</v>
      </c>
      <c r="ER203" s="238">
        <v>43133</v>
      </c>
      <c r="ES203" s="239">
        <v>13</v>
      </c>
      <c r="ET203"/>
      <c r="EU203" s="237" t="s">
        <v>507</v>
      </c>
      <c r="EV203" s="237" t="s">
        <v>104</v>
      </c>
      <c r="EW203" s="237" t="s">
        <v>186</v>
      </c>
      <c r="EX203" s="238">
        <v>43127</v>
      </c>
      <c r="EY203" s="239">
        <v>3</v>
      </c>
      <c r="EZ203"/>
      <c r="FA203" s="237" t="s">
        <v>507</v>
      </c>
      <c r="FB203" s="237" t="s">
        <v>104</v>
      </c>
      <c r="FC203" s="237" t="s">
        <v>186</v>
      </c>
      <c r="FD203" s="238">
        <v>43127</v>
      </c>
      <c r="FE203" s="239">
        <v>19</v>
      </c>
      <c r="FF203" s="239">
        <v>9</v>
      </c>
      <c r="FG203"/>
      <c r="FH203" s="237" t="s">
        <v>508</v>
      </c>
      <c r="FI203" s="237" t="s">
        <v>104</v>
      </c>
      <c r="FJ203" s="237" t="s">
        <v>192</v>
      </c>
      <c r="FK203" s="238">
        <v>43132</v>
      </c>
      <c r="FL203" s="239">
        <v>11</v>
      </c>
      <c r="FM203"/>
      <c r="FN203" s="237" t="s">
        <v>481</v>
      </c>
      <c r="FO203" s="237" t="s">
        <v>104</v>
      </c>
      <c r="FP203" s="237" t="s">
        <v>199</v>
      </c>
      <c r="FQ203" s="238">
        <v>43120</v>
      </c>
      <c r="FR203" s="239">
        <v>20</v>
      </c>
      <c r="FS203"/>
      <c r="FT203" s="237" t="s">
        <v>507</v>
      </c>
      <c r="FU203" s="237" t="s">
        <v>104</v>
      </c>
      <c r="FV203" s="237" t="s">
        <v>186</v>
      </c>
      <c r="FW203" s="238">
        <v>43127</v>
      </c>
      <c r="FX203" s="239">
        <v>9</v>
      </c>
      <c r="FY203" s="169"/>
      <c r="FZ203" s="237" t="s">
        <v>480</v>
      </c>
      <c r="GA203" s="237" t="s">
        <v>104</v>
      </c>
      <c r="GB203" s="237" t="s">
        <v>192</v>
      </c>
      <c r="GC203" s="238">
        <v>43118</v>
      </c>
      <c r="GD203" s="239">
        <v>30</v>
      </c>
      <c r="GE203"/>
      <c r="GF203" s="237" t="s">
        <v>521</v>
      </c>
      <c r="GG203" s="237" t="s">
        <v>104</v>
      </c>
      <c r="GH203" s="237" t="s">
        <v>198</v>
      </c>
      <c r="GI203" s="238">
        <v>43133</v>
      </c>
      <c r="GJ203" s="239">
        <v>62</v>
      </c>
      <c r="GK203"/>
      <c r="GL203" s="237" t="s">
        <v>542</v>
      </c>
      <c r="GM203" s="237" t="s">
        <v>104</v>
      </c>
      <c r="GN203" s="237" t="s">
        <v>198</v>
      </c>
      <c r="GO203" s="238">
        <v>43148</v>
      </c>
      <c r="GP203" s="239">
        <v>0.47826086956521741</v>
      </c>
      <c r="GQ203" s="180"/>
      <c r="GR203" s="237" t="s">
        <v>542</v>
      </c>
      <c r="GS203" s="237" t="s">
        <v>104</v>
      </c>
      <c r="GT203" s="237" t="s">
        <v>198</v>
      </c>
      <c r="GU203" s="238">
        <v>43148</v>
      </c>
      <c r="GV203" s="239">
        <v>0.35087719298245612</v>
      </c>
      <c r="GW203" s="169"/>
      <c r="GX203" s="237" t="s">
        <v>481</v>
      </c>
      <c r="GY203" s="237" t="s">
        <v>104</v>
      </c>
      <c r="GZ203" s="237" t="s">
        <v>199</v>
      </c>
      <c r="HA203" s="238">
        <v>43120</v>
      </c>
      <c r="HB203" s="239">
        <v>13</v>
      </c>
      <c r="HC203"/>
      <c r="HD203" s="237" t="s">
        <v>481</v>
      </c>
      <c r="HE203" s="237" t="s">
        <v>104</v>
      </c>
      <c r="HF203" s="237" t="s">
        <v>199</v>
      </c>
      <c r="HG203" s="238">
        <v>43120</v>
      </c>
      <c r="HH203" s="239">
        <v>17</v>
      </c>
      <c r="HI203"/>
      <c r="HJ203" s="237" t="s">
        <v>543</v>
      </c>
      <c r="HK203" s="237" t="s">
        <v>104</v>
      </c>
      <c r="HL203" s="237" t="s">
        <v>186</v>
      </c>
      <c r="HM203" s="238">
        <v>43147</v>
      </c>
      <c r="HN203" s="239">
        <v>0.72222222222222221</v>
      </c>
      <c r="HO203" s="169"/>
      <c r="HP203" s="237" t="s">
        <v>521</v>
      </c>
      <c r="HQ203" s="237" t="s">
        <v>104</v>
      </c>
      <c r="HR203" s="237" t="s">
        <v>198</v>
      </c>
      <c r="HS203" s="238">
        <v>43133</v>
      </c>
      <c r="HT203" s="239">
        <v>8</v>
      </c>
      <c r="HU203"/>
      <c r="HV203" s="237" t="s">
        <v>522</v>
      </c>
      <c r="HW203" s="237" t="s">
        <v>104</v>
      </c>
      <c r="HX203" s="237" t="s">
        <v>197</v>
      </c>
      <c r="HY203" s="238">
        <v>43137</v>
      </c>
      <c r="HZ203" s="239">
        <v>25</v>
      </c>
      <c r="IA203"/>
      <c r="IB203" s="237" t="s">
        <v>500</v>
      </c>
      <c r="IC203" s="237" t="s">
        <v>104</v>
      </c>
      <c r="ID203" s="237" t="s">
        <v>197</v>
      </c>
      <c r="IE203" s="238">
        <v>43125</v>
      </c>
      <c r="IF203" s="239">
        <v>0.34482758620689657</v>
      </c>
      <c r="IG203"/>
    </row>
    <row r="204" spans="1:241" ht="15" x14ac:dyDescent="0.25">
      <c r="A204" s="237" t="s">
        <v>480</v>
      </c>
      <c r="B204" s="237" t="s">
        <v>104</v>
      </c>
      <c r="C204" s="237" t="s">
        <v>192</v>
      </c>
      <c r="D204" s="238">
        <v>43118</v>
      </c>
      <c r="E204" s="239">
        <v>74</v>
      </c>
      <c r="F204" s="169"/>
      <c r="G204" s="237" t="s">
        <v>508</v>
      </c>
      <c r="H204" s="237" t="s">
        <v>104</v>
      </c>
      <c r="I204" s="237" t="s">
        <v>192</v>
      </c>
      <c r="J204" s="238">
        <v>43132</v>
      </c>
      <c r="K204" s="239">
        <v>64</v>
      </c>
      <c r="L204" s="169"/>
      <c r="M204" s="237" t="s">
        <v>521</v>
      </c>
      <c r="N204" s="237" t="s">
        <v>104</v>
      </c>
      <c r="O204" s="237" t="s">
        <v>198</v>
      </c>
      <c r="P204" s="238">
        <v>43133</v>
      </c>
      <c r="Q204" s="239">
        <v>65</v>
      </c>
      <c r="R204"/>
      <c r="S204" s="237" t="s">
        <v>522</v>
      </c>
      <c r="T204" s="237" t="s">
        <v>104</v>
      </c>
      <c r="U204" s="237" t="s">
        <v>197</v>
      </c>
      <c r="V204" s="238">
        <v>43137</v>
      </c>
      <c r="W204" s="239">
        <v>49</v>
      </c>
      <c r="X204" s="169"/>
      <c r="Y204" s="237" t="s">
        <v>508</v>
      </c>
      <c r="Z204" s="237" t="s">
        <v>104</v>
      </c>
      <c r="AA204" s="237" t="s">
        <v>192</v>
      </c>
      <c r="AB204" s="238">
        <v>43132</v>
      </c>
      <c r="AC204" s="239">
        <v>23</v>
      </c>
      <c r="AD204"/>
      <c r="AE204" s="237" t="s">
        <v>507</v>
      </c>
      <c r="AF204" s="237" t="s">
        <v>104</v>
      </c>
      <c r="AG204" s="237" t="s">
        <v>186</v>
      </c>
      <c r="AH204" s="238">
        <v>43127</v>
      </c>
      <c r="AI204" s="239">
        <v>41</v>
      </c>
      <c r="AJ204" s="169"/>
      <c r="AK204" s="237" t="s">
        <v>481</v>
      </c>
      <c r="AL204" s="237" t="s">
        <v>104</v>
      </c>
      <c r="AM204" s="237" t="s">
        <v>199</v>
      </c>
      <c r="AN204" s="238">
        <v>43120</v>
      </c>
      <c r="AO204" s="239">
        <v>35</v>
      </c>
      <c r="AP204" s="169"/>
      <c r="AQ204" s="237" t="s">
        <v>481</v>
      </c>
      <c r="AR204" s="237" t="s">
        <v>104</v>
      </c>
      <c r="AS204" s="237" t="s">
        <v>199</v>
      </c>
      <c r="AT204" s="238">
        <v>43120</v>
      </c>
      <c r="AU204" s="239">
        <v>34</v>
      </c>
      <c r="AV204" s="169"/>
      <c r="AW204" s="237" t="s">
        <v>480</v>
      </c>
      <c r="AX204" s="237" t="s">
        <v>104</v>
      </c>
      <c r="AY204" s="237" t="s">
        <v>192</v>
      </c>
      <c r="AZ204" s="238">
        <v>43118</v>
      </c>
      <c r="BA204" s="239">
        <v>29</v>
      </c>
      <c r="BB204"/>
      <c r="BC204" s="237" t="s">
        <v>542</v>
      </c>
      <c r="BD204" s="237" t="s">
        <v>104</v>
      </c>
      <c r="BE204" s="237" t="s">
        <v>198</v>
      </c>
      <c r="BF204" s="238">
        <v>43148</v>
      </c>
      <c r="BG204" s="239">
        <v>15</v>
      </c>
      <c r="BH204" s="169"/>
      <c r="BI204" s="237" t="s">
        <v>508</v>
      </c>
      <c r="BJ204" s="237" t="s">
        <v>104</v>
      </c>
      <c r="BK204" s="237" t="s">
        <v>192</v>
      </c>
      <c r="BL204" s="238">
        <v>43132</v>
      </c>
      <c r="BM204" s="239">
        <v>14</v>
      </c>
      <c r="BN204" s="169"/>
      <c r="BO204" s="237" t="s">
        <v>543</v>
      </c>
      <c r="BP204" s="237" t="s">
        <v>104</v>
      </c>
      <c r="BQ204" s="237" t="s">
        <v>186</v>
      </c>
      <c r="BR204" s="238">
        <v>43147</v>
      </c>
      <c r="BS204" s="239">
        <v>10</v>
      </c>
      <c r="BT204"/>
      <c r="BU204" s="237" t="s">
        <v>508</v>
      </c>
      <c r="BV204" s="237" t="s">
        <v>104</v>
      </c>
      <c r="BW204" s="237" t="s">
        <v>192</v>
      </c>
      <c r="BX204" s="238">
        <v>43132</v>
      </c>
      <c r="BY204" s="239">
        <v>9</v>
      </c>
      <c r="BZ204"/>
      <c r="CA204" s="237" t="s">
        <v>500</v>
      </c>
      <c r="CB204" s="237" t="s">
        <v>104</v>
      </c>
      <c r="CC204" s="237" t="s">
        <v>197</v>
      </c>
      <c r="CD204" s="238">
        <v>43125</v>
      </c>
      <c r="CE204" s="239">
        <v>25</v>
      </c>
      <c r="CF204"/>
      <c r="CG204" s="237" t="s">
        <v>543</v>
      </c>
      <c r="CH204" s="237" t="s">
        <v>104</v>
      </c>
      <c r="CI204" s="237" t="s">
        <v>186</v>
      </c>
      <c r="CJ204" s="238">
        <v>43147</v>
      </c>
      <c r="CK204" s="239">
        <v>23</v>
      </c>
      <c r="CL204"/>
      <c r="CM204" s="237" t="s">
        <v>500</v>
      </c>
      <c r="CN204" s="237" t="s">
        <v>104</v>
      </c>
      <c r="CO204" s="237" t="s">
        <v>197</v>
      </c>
      <c r="CP204" s="238">
        <v>43125</v>
      </c>
      <c r="CQ204" s="239">
        <v>24</v>
      </c>
      <c r="CR204"/>
      <c r="CS204" s="237" t="s">
        <v>508</v>
      </c>
      <c r="CT204" s="237" t="s">
        <v>104</v>
      </c>
      <c r="CU204" s="237" t="s">
        <v>192</v>
      </c>
      <c r="CV204" s="238">
        <v>43132</v>
      </c>
      <c r="CW204" s="239">
        <v>20</v>
      </c>
      <c r="CX204"/>
      <c r="CY204" s="237" t="s">
        <v>508</v>
      </c>
      <c r="CZ204" s="237" t="s">
        <v>104</v>
      </c>
      <c r="DA204" s="237" t="s">
        <v>192</v>
      </c>
      <c r="DB204" s="238">
        <v>43132</v>
      </c>
      <c r="DC204" s="239">
        <v>10</v>
      </c>
      <c r="DD204"/>
      <c r="DE204" s="237" t="s">
        <v>529</v>
      </c>
      <c r="DF204" s="237" t="s">
        <v>104</v>
      </c>
      <c r="DG204" s="237" t="s">
        <v>199</v>
      </c>
      <c r="DH204" s="238">
        <v>43139</v>
      </c>
      <c r="DI204" s="239">
        <v>2</v>
      </c>
      <c r="DJ204"/>
      <c r="DK204" s="237" t="s">
        <v>542</v>
      </c>
      <c r="DL204" s="237" t="s">
        <v>104</v>
      </c>
      <c r="DM204" s="237" t="s">
        <v>198</v>
      </c>
      <c r="DN204" s="238">
        <v>43148</v>
      </c>
      <c r="DO204" s="239">
        <v>7</v>
      </c>
      <c r="DP204"/>
      <c r="DQ204" s="237" t="s">
        <v>500</v>
      </c>
      <c r="DR204" s="237" t="s">
        <v>104</v>
      </c>
      <c r="DS204" s="237" t="s">
        <v>197</v>
      </c>
      <c r="DT204" s="238">
        <v>43125</v>
      </c>
      <c r="DU204" s="239">
        <v>3</v>
      </c>
      <c r="DV204"/>
      <c r="DW204" s="237" t="s">
        <v>522</v>
      </c>
      <c r="DX204" s="237" t="s">
        <v>104</v>
      </c>
      <c r="DY204" s="237" t="s">
        <v>197</v>
      </c>
      <c r="DZ204" s="238">
        <v>43137</v>
      </c>
      <c r="EA204" s="239">
        <v>5</v>
      </c>
      <c r="EB204"/>
      <c r="EC204" s="237" t="s">
        <v>522</v>
      </c>
      <c r="ED204" s="237" t="s">
        <v>104</v>
      </c>
      <c r="EE204" s="237" t="s">
        <v>197</v>
      </c>
      <c r="EF204" s="238">
        <v>43137</v>
      </c>
      <c r="EG204" s="239">
        <v>5</v>
      </c>
      <c r="EH204"/>
      <c r="EI204" s="237" t="s">
        <v>500</v>
      </c>
      <c r="EJ204" s="237" t="s">
        <v>104</v>
      </c>
      <c r="EK204" s="237" t="s">
        <v>197</v>
      </c>
      <c r="EL204" s="238">
        <v>43125</v>
      </c>
      <c r="EM204" s="239">
        <v>21</v>
      </c>
      <c r="EN204"/>
      <c r="EO204" s="237" t="s">
        <v>508</v>
      </c>
      <c r="EP204" s="237" t="s">
        <v>104</v>
      </c>
      <c r="EQ204" s="237" t="s">
        <v>192</v>
      </c>
      <c r="ER204" s="238">
        <v>43132</v>
      </c>
      <c r="ES204" s="239">
        <v>13</v>
      </c>
      <c r="ET204"/>
      <c r="EU204" s="237" t="s">
        <v>543</v>
      </c>
      <c r="EV204" s="237" t="s">
        <v>104</v>
      </c>
      <c r="EW204" s="237" t="s">
        <v>186</v>
      </c>
      <c r="EX204" s="238">
        <v>43147</v>
      </c>
      <c r="EY204" s="239">
        <v>1</v>
      </c>
      <c r="EZ204"/>
      <c r="FA204" s="237" t="s">
        <v>500</v>
      </c>
      <c r="FB204" s="237" t="s">
        <v>104</v>
      </c>
      <c r="FC204" s="237" t="s">
        <v>197</v>
      </c>
      <c r="FD204" s="238">
        <v>43125</v>
      </c>
      <c r="FE204" s="239">
        <v>14</v>
      </c>
      <c r="FF204" s="239">
        <v>22</v>
      </c>
      <c r="FG204"/>
      <c r="FH204" s="237" t="s">
        <v>521</v>
      </c>
      <c r="FI204" s="237" t="s">
        <v>104</v>
      </c>
      <c r="FJ204" s="237" t="s">
        <v>198</v>
      </c>
      <c r="FK204" s="238">
        <v>43133</v>
      </c>
      <c r="FL204" s="239">
        <v>14</v>
      </c>
      <c r="FM204"/>
      <c r="FN204" s="237" t="s">
        <v>542</v>
      </c>
      <c r="FO204" s="237" t="s">
        <v>104</v>
      </c>
      <c r="FP204" s="237" t="s">
        <v>198</v>
      </c>
      <c r="FQ204" s="238">
        <v>43148</v>
      </c>
      <c r="FR204" s="239">
        <v>15</v>
      </c>
      <c r="FS204"/>
      <c r="FT204" s="237" t="s">
        <v>521</v>
      </c>
      <c r="FU204" s="237" t="s">
        <v>104</v>
      </c>
      <c r="FV204" s="237" t="s">
        <v>198</v>
      </c>
      <c r="FW204" s="238">
        <v>43133</v>
      </c>
      <c r="FX204" s="239">
        <v>10</v>
      </c>
      <c r="FY204" s="169"/>
      <c r="FZ204" s="237" t="s">
        <v>522</v>
      </c>
      <c r="GA204" s="237" t="s">
        <v>104</v>
      </c>
      <c r="GB204" s="237" t="s">
        <v>197</v>
      </c>
      <c r="GC204" s="238">
        <v>43137</v>
      </c>
      <c r="GD204" s="239">
        <v>29</v>
      </c>
      <c r="GE204"/>
      <c r="GF204" s="237" t="s">
        <v>507</v>
      </c>
      <c r="GG204" s="237" t="s">
        <v>104</v>
      </c>
      <c r="GH204" s="237" t="s">
        <v>186</v>
      </c>
      <c r="GI204" s="238">
        <v>43127</v>
      </c>
      <c r="GJ204" s="239">
        <v>61</v>
      </c>
      <c r="GK204"/>
      <c r="GL204" s="237" t="s">
        <v>500</v>
      </c>
      <c r="GM204" s="237" t="s">
        <v>104</v>
      </c>
      <c r="GN204" s="237" t="s">
        <v>197</v>
      </c>
      <c r="GO204" s="238">
        <v>43125</v>
      </c>
      <c r="GP204" s="239">
        <v>0.47457627118644069</v>
      </c>
      <c r="GQ204" s="180"/>
      <c r="GR204" s="237" t="s">
        <v>500</v>
      </c>
      <c r="GS204" s="237" t="s">
        <v>104</v>
      </c>
      <c r="GT204" s="237" t="s">
        <v>197</v>
      </c>
      <c r="GU204" s="238">
        <v>43125</v>
      </c>
      <c r="GV204" s="239">
        <v>0.36585365853658536</v>
      </c>
      <c r="GW204" s="169"/>
      <c r="GX204" s="237" t="s">
        <v>500</v>
      </c>
      <c r="GY204" s="237" t="s">
        <v>104</v>
      </c>
      <c r="GZ204" s="237" t="s">
        <v>197</v>
      </c>
      <c r="HA204" s="238">
        <v>43125</v>
      </c>
      <c r="HB204" s="239">
        <v>10</v>
      </c>
      <c r="HC204"/>
      <c r="HD204" s="237" t="s">
        <v>542</v>
      </c>
      <c r="HE204" s="237" t="s">
        <v>104</v>
      </c>
      <c r="HF204" s="237" t="s">
        <v>198</v>
      </c>
      <c r="HG204" s="238">
        <v>43148</v>
      </c>
      <c r="HH204" s="239">
        <v>16</v>
      </c>
      <c r="HI204"/>
      <c r="HJ204" s="237" t="s">
        <v>529</v>
      </c>
      <c r="HK204" s="237" t="s">
        <v>104</v>
      </c>
      <c r="HL204" s="237" t="s">
        <v>199</v>
      </c>
      <c r="HM204" s="238">
        <v>43139</v>
      </c>
      <c r="HN204" s="239">
        <v>0.68965517241379315</v>
      </c>
      <c r="HO204" s="169"/>
      <c r="HP204" s="237" t="s">
        <v>480</v>
      </c>
      <c r="HQ204" s="237" t="s">
        <v>104</v>
      </c>
      <c r="HR204" s="237" t="s">
        <v>192</v>
      </c>
      <c r="HS204" s="238">
        <v>43118</v>
      </c>
      <c r="HT204" s="239">
        <v>8</v>
      </c>
      <c r="HU204"/>
      <c r="HV204" s="237" t="s">
        <v>529</v>
      </c>
      <c r="HW204" s="237" t="s">
        <v>104</v>
      </c>
      <c r="HX204" s="237" t="s">
        <v>199</v>
      </c>
      <c r="HY204" s="238">
        <v>43139</v>
      </c>
      <c r="HZ204" s="239">
        <v>25</v>
      </c>
      <c r="IA204"/>
      <c r="IB204" s="237" t="s">
        <v>521</v>
      </c>
      <c r="IC204" s="237" t="s">
        <v>104</v>
      </c>
      <c r="ID204" s="237" t="s">
        <v>198</v>
      </c>
      <c r="IE204" s="238">
        <v>43133</v>
      </c>
      <c r="IF204" s="239">
        <v>0.33333333333333331</v>
      </c>
      <c r="IG204"/>
    </row>
    <row r="205" spans="1:241" ht="15" x14ac:dyDescent="0.25">
      <c r="A205" s="237" t="s">
        <v>522</v>
      </c>
      <c r="B205" s="237" t="s">
        <v>104</v>
      </c>
      <c r="C205" s="237" t="s">
        <v>197</v>
      </c>
      <c r="D205" s="238">
        <v>43137</v>
      </c>
      <c r="E205" s="239">
        <v>69</v>
      </c>
      <c r="F205" s="169"/>
      <c r="G205" s="237" t="s">
        <v>507</v>
      </c>
      <c r="H205" s="237" t="s">
        <v>104</v>
      </c>
      <c r="I205" s="237" t="s">
        <v>186</v>
      </c>
      <c r="J205" s="238">
        <v>43127</v>
      </c>
      <c r="K205" s="239">
        <v>65</v>
      </c>
      <c r="L205" s="169"/>
      <c r="M205" s="237" t="s">
        <v>542</v>
      </c>
      <c r="N205" s="237" t="s">
        <v>104</v>
      </c>
      <c r="O205" s="237" t="s">
        <v>198</v>
      </c>
      <c r="P205" s="238">
        <v>43148</v>
      </c>
      <c r="Q205" s="239">
        <v>57</v>
      </c>
      <c r="R205"/>
      <c r="S205" s="237" t="s">
        <v>543</v>
      </c>
      <c r="T205" s="237" t="s">
        <v>104</v>
      </c>
      <c r="U205" s="237" t="s">
        <v>186</v>
      </c>
      <c r="V205" s="238">
        <v>43147</v>
      </c>
      <c r="W205" s="239">
        <v>52</v>
      </c>
      <c r="X205" s="169"/>
      <c r="Y205" s="237" t="s">
        <v>522</v>
      </c>
      <c r="Z205" s="237" t="s">
        <v>104</v>
      </c>
      <c r="AA205" s="237" t="s">
        <v>197</v>
      </c>
      <c r="AB205" s="238">
        <v>43137</v>
      </c>
      <c r="AC205" s="239">
        <v>20</v>
      </c>
      <c r="AD205"/>
      <c r="AE205" s="237" t="s">
        <v>508</v>
      </c>
      <c r="AF205" s="237" t="s">
        <v>104</v>
      </c>
      <c r="AG205" s="237" t="s">
        <v>192</v>
      </c>
      <c r="AH205" s="238">
        <v>43132</v>
      </c>
      <c r="AI205" s="239">
        <v>39</v>
      </c>
      <c r="AJ205" s="169"/>
      <c r="AK205" s="237" t="s">
        <v>529</v>
      </c>
      <c r="AL205" s="237" t="s">
        <v>104</v>
      </c>
      <c r="AM205" s="237" t="s">
        <v>199</v>
      </c>
      <c r="AN205" s="238">
        <v>43139</v>
      </c>
      <c r="AO205" s="239">
        <v>36</v>
      </c>
      <c r="AP205" s="169"/>
      <c r="AQ205" s="237" t="s">
        <v>542</v>
      </c>
      <c r="AR205" s="237" t="s">
        <v>104</v>
      </c>
      <c r="AS205" s="237" t="s">
        <v>198</v>
      </c>
      <c r="AT205" s="238">
        <v>43148</v>
      </c>
      <c r="AU205" s="239">
        <v>32</v>
      </c>
      <c r="AV205" s="169"/>
      <c r="AW205" s="237" t="s">
        <v>500</v>
      </c>
      <c r="AX205" s="237" t="s">
        <v>104</v>
      </c>
      <c r="AY205" s="237" t="s">
        <v>197</v>
      </c>
      <c r="AZ205" s="238">
        <v>43125</v>
      </c>
      <c r="BA205" s="239">
        <v>29</v>
      </c>
      <c r="BB205"/>
      <c r="BC205" s="237" t="s">
        <v>507</v>
      </c>
      <c r="BD205" s="237" t="s">
        <v>104</v>
      </c>
      <c r="BE205" s="237" t="s">
        <v>186</v>
      </c>
      <c r="BF205" s="238">
        <v>43127</v>
      </c>
      <c r="BG205" s="239">
        <v>15</v>
      </c>
      <c r="BH205" s="169"/>
      <c r="BI205" s="237" t="s">
        <v>480</v>
      </c>
      <c r="BJ205" s="237" t="s">
        <v>104</v>
      </c>
      <c r="BK205" s="237" t="s">
        <v>192</v>
      </c>
      <c r="BL205" s="238">
        <v>43118</v>
      </c>
      <c r="BM205" s="239">
        <v>14</v>
      </c>
      <c r="BN205" s="169"/>
      <c r="BO205" s="237" t="s">
        <v>480</v>
      </c>
      <c r="BP205" s="237" t="s">
        <v>104</v>
      </c>
      <c r="BQ205" s="237" t="s">
        <v>192</v>
      </c>
      <c r="BR205" s="238">
        <v>43118</v>
      </c>
      <c r="BS205" s="239">
        <v>10</v>
      </c>
      <c r="BT205"/>
      <c r="BU205" s="237" t="s">
        <v>529</v>
      </c>
      <c r="BV205" s="237" t="s">
        <v>104</v>
      </c>
      <c r="BW205" s="237" t="s">
        <v>199</v>
      </c>
      <c r="BX205" s="238">
        <v>43139</v>
      </c>
      <c r="BY205" s="239">
        <v>9</v>
      </c>
      <c r="BZ205"/>
      <c r="CA205" s="237" t="s">
        <v>508</v>
      </c>
      <c r="CB205" s="237" t="s">
        <v>104</v>
      </c>
      <c r="CC205" s="237" t="s">
        <v>192</v>
      </c>
      <c r="CD205" s="238">
        <v>43132</v>
      </c>
      <c r="CE205" s="239">
        <v>25</v>
      </c>
      <c r="CF205"/>
      <c r="CG205" s="237" t="s">
        <v>522</v>
      </c>
      <c r="CH205" s="237" t="s">
        <v>104</v>
      </c>
      <c r="CI205" s="237" t="s">
        <v>197</v>
      </c>
      <c r="CJ205" s="238">
        <v>43137</v>
      </c>
      <c r="CK205" s="239">
        <v>24</v>
      </c>
      <c r="CL205"/>
      <c r="CM205" s="237" t="s">
        <v>507</v>
      </c>
      <c r="CN205" s="237" t="s">
        <v>104</v>
      </c>
      <c r="CO205" s="237" t="s">
        <v>186</v>
      </c>
      <c r="CP205" s="238">
        <v>43127</v>
      </c>
      <c r="CQ205" s="239">
        <v>23</v>
      </c>
      <c r="CR205"/>
      <c r="CS205" s="237" t="s">
        <v>521</v>
      </c>
      <c r="CT205" s="237" t="s">
        <v>104</v>
      </c>
      <c r="CU205" s="237" t="s">
        <v>198</v>
      </c>
      <c r="CV205" s="238">
        <v>43133</v>
      </c>
      <c r="CW205" s="239">
        <v>20</v>
      </c>
      <c r="CX205"/>
      <c r="CY205" s="237" t="s">
        <v>543</v>
      </c>
      <c r="CZ205" s="237" t="s">
        <v>104</v>
      </c>
      <c r="DA205" s="237" t="s">
        <v>186</v>
      </c>
      <c r="DB205" s="238">
        <v>43147</v>
      </c>
      <c r="DC205" s="239">
        <v>5</v>
      </c>
      <c r="DD205"/>
      <c r="DE205" s="237" t="s">
        <v>500</v>
      </c>
      <c r="DF205" s="237" t="s">
        <v>104</v>
      </c>
      <c r="DG205" s="237" t="s">
        <v>197</v>
      </c>
      <c r="DH205" s="238">
        <v>43125</v>
      </c>
      <c r="DI205" s="239">
        <v>4</v>
      </c>
      <c r="DJ205"/>
      <c r="DK205" s="237" t="s">
        <v>508</v>
      </c>
      <c r="DL205" s="237" t="s">
        <v>104</v>
      </c>
      <c r="DM205" s="237" t="s">
        <v>192</v>
      </c>
      <c r="DN205" s="238">
        <v>43132</v>
      </c>
      <c r="DO205" s="239">
        <v>5</v>
      </c>
      <c r="DP205"/>
      <c r="DQ205" s="237" t="s">
        <v>480</v>
      </c>
      <c r="DR205" s="237" t="s">
        <v>104</v>
      </c>
      <c r="DS205" s="237" t="s">
        <v>192</v>
      </c>
      <c r="DT205" s="238">
        <v>43118</v>
      </c>
      <c r="DU205" s="239">
        <v>4</v>
      </c>
      <c r="DV205"/>
      <c r="DW205" s="237" t="s">
        <v>508</v>
      </c>
      <c r="DX205" s="237" t="s">
        <v>104</v>
      </c>
      <c r="DY205" s="237" t="s">
        <v>192</v>
      </c>
      <c r="DZ205" s="238">
        <v>43132</v>
      </c>
      <c r="EA205" s="239">
        <v>5</v>
      </c>
      <c r="EB205"/>
      <c r="EC205" s="237" t="s">
        <v>508</v>
      </c>
      <c r="ED205" s="237" t="s">
        <v>104</v>
      </c>
      <c r="EE205" s="237" t="s">
        <v>192</v>
      </c>
      <c r="EF205" s="238">
        <v>43132</v>
      </c>
      <c r="EG205" s="239">
        <v>5</v>
      </c>
      <c r="EH205"/>
      <c r="EI205" s="237" t="s">
        <v>507</v>
      </c>
      <c r="EJ205" s="237" t="s">
        <v>104</v>
      </c>
      <c r="EK205" s="237" t="s">
        <v>186</v>
      </c>
      <c r="EL205" s="238">
        <v>43127</v>
      </c>
      <c r="EM205" s="239">
        <v>20</v>
      </c>
      <c r="EN205"/>
      <c r="EO205" s="237" t="s">
        <v>529</v>
      </c>
      <c r="EP205" s="237" t="s">
        <v>104</v>
      </c>
      <c r="EQ205" s="237" t="s">
        <v>199</v>
      </c>
      <c r="ER205" s="238">
        <v>43139</v>
      </c>
      <c r="ES205" s="239">
        <v>12</v>
      </c>
      <c r="ET205"/>
      <c r="EU205" s="237" t="s">
        <v>481</v>
      </c>
      <c r="EV205" s="237" t="s">
        <v>104</v>
      </c>
      <c r="EW205" s="237" t="s">
        <v>199</v>
      </c>
      <c r="EX205" s="238">
        <v>43120</v>
      </c>
      <c r="EY205" s="239">
        <v>1</v>
      </c>
      <c r="EZ205"/>
      <c r="FA205" s="237" t="s">
        <v>521</v>
      </c>
      <c r="FB205" s="237" t="s">
        <v>104</v>
      </c>
      <c r="FC205" s="237" t="s">
        <v>198</v>
      </c>
      <c r="FD205" s="238">
        <v>43133</v>
      </c>
      <c r="FE205" s="239">
        <v>14</v>
      </c>
      <c r="FF205" s="239">
        <v>10</v>
      </c>
      <c r="FG205"/>
      <c r="FH205" s="237" t="s">
        <v>500</v>
      </c>
      <c r="FI205" s="237" t="s">
        <v>104</v>
      </c>
      <c r="FJ205" s="237" t="s">
        <v>197</v>
      </c>
      <c r="FK205" s="238">
        <v>43125</v>
      </c>
      <c r="FL205" s="239">
        <v>14</v>
      </c>
      <c r="FM205"/>
      <c r="FN205" s="237" t="s">
        <v>522</v>
      </c>
      <c r="FO205" s="237" t="s">
        <v>104</v>
      </c>
      <c r="FP205" s="237" t="s">
        <v>197</v>
      </c>
      <c r="FQ205" s="238">
        <v>43137</v>
      </c>
      <c r="FR205" s="239">
        <v>14</v>
      </c>
      <c r="FS205"/>
      <c r="FT205" s="237" t="s">
        <v>480</v>
      </c>
      <c r="FU205" s="237" t="s">
        <v>104</v>
      </c>
      <c r="FV205" s="237" t="s">
        <v>192</v>
      </c>
      <c r="FW205" s="238">
        <v>43118</v>
      </c>
      <c r="FX205" s="239">
        <v>11</v>
      </c>
      <c r="FY205" s="169"/>
      <c r="FZ205" s="237" t="s">
        <v>500</v>
      </c>
      <c r="GA205" s="237" t="s">
        <v>104</v>
      </c>
      <c r="GB205" s="237" t="s">
        <v>197</v>
      </c>
      <c r="GC205" s="238">
        <v>43125</v>
      </c>
      <c r="GD205" s="239">
        <v>28</v>
      </c>
      <c r="GE205"/>
      <c r="GF205" s="237" t="s">
        <v>480</v>
      </c>
      <c r="GG205" s="237" t="s">
        <v>104</v>
      </c>
      <c r="GH205" s="237" t="s">
        <v>192</v>
      </c>
      <c r="GI205" s="238">
        <v>43118</v>
      </c>
      <c r="GJ205" s="239">
        <v>61</v>
      </c>
      <c r="GK205"/>
      <c r="GL205" s="237" t="s">
        <v>508</v>
      </c>
      <c r="GM205" s="237" t="s">
        <v>104</v>
      </c>
      <c r="GN205" s="237" t="s">
        <v>192</v>
      </c>
      <c r="GO205" s="238">
        <v>43132</v>
      </c>
      <c r="GP205" s="239">
        <v>0.46666666666666667</v>
      </c>
      <c r="GQ205" s="180"/>
      <c r="GR205" s="237" t="s">
        <v>507</v>
      </c>
      <c r="GS205" s="237" t="s">
        <v>104</v>
      </c>
      <c r="GT205" s="237" t="s">
        <v>186</v>
      </c>
      <c r="GU205" s="238">
        <v>43127</v>
      </c>
      <c r="GV205" s="239">
        <v>0.36986301369863012</v>
      </c>
      <c r="GW205" s="169"/>
      <c r="GX205" s="237" t="s">
        <v>542</v>
      </c>
      <c r="GY205" s="237" t="s">
        <v>104</v>
      </c>
      <c r="GZ205" s="237" t="s">
        <v>198</v>
      </c>
      <c r="HA205" s="238">
        <v>43148</v>
      </c>
      <c r="HB205" s="239">
        <v>9</v>
      </c>
      <c r="HC205"/>
      <c r="HD205" s="237" t="s">
        <v>500</v>
      </c>
      <c r="HE205" s="237" t="s">
        <v>104</v>
      </c>
      <c r="HF205" s="237" t="s">
        <v>197</v>
      </c>
      <c r="HG205" s="238">
        <v>43125</v>
      </c>
      <c r="HH205" s="239">
        <v>13</v>
      </c>
      <c r="HI205"/>
      <c r="HJ205" s="237" t="s">
        <v>508</v>
      </c>
      <c r="HK205" s="237" t="s">
        <v>104</v>
      </c>
      <c r="HL205" s="237" t="s">
        <v>192</v>
      </c>
      <c r="HM205" s="238">
        <v>43132</v>
      </c>
      <c r="HN205" s="239">
        <v>0.63636363636363635</v>
      </c>
      <c r="HO205" s="169"/>
      <c r="HP205" s="237" t="s">
        <v>529</v>
      </c>
      <c r="HQ205" s="237" t="s">
        <v>104</v>
      </c>
      <c r="HR205" s="237" t="s">
        <v>199</v>
      </c>
      <c r="HS205" s="238">
        <v>43139</v>
      </c>
      <c r="HT205" s="239">
        <v>6</v>
      </c>
      <c r="HU205"/>
      <c r="HV205" s="237" t="s">
        <v>521</v>
      </c>
      <c r="HW205" s="237" t="s">
        <v>104</v>
      </c>
      <c r="HX205" s="237" t="s">
        <v>198</v>
      </c>
      <c r="HY205" s="238">
        <v>43133</v>
      </c>
      <c r="HZ205" s="239">
        <v>24</v>
      </c>
      <c r="IA205"/>
      <c r="IB205" s="237" t="s">
        <v>543</v>
      </c>
      <c r="IC205" s="237" t="s">
        <v>104</v>
      </c>
      <c r="ID205" s="237" t="s">
        <v>186</v>
      </c>
      <c r="IE205" s="238">
        <v>43147</v>
      </c>
      <c r="IF205" s="239">
        <v>0.30769230769230771</v>
      </c>
      <c r="IG205"/>
    </row>
    <row r="206" spans="1:241" ht="15" x14ac:dyDescent="0.25">
      <c r="A206" s="237" t="s">
        <v>507</v>
      </c>
      <c r="B206" s="237" t="s">
        <v>104</v>
      </c>
      <c r="C206" s="237" t="s">
        <v>186</v>
      </c>
      <c r="D206" s="238">
        <v>43127</v>
      </c>
      <c r="E206" s="239">
        <v>65</v>
      </c>
      <c r="F206" s="169"/>
      <c r="G206" s="237" t="s">
        <v>522</v>
      </c>
      <c r="H206" s="237" t="s">
        <v>104</v>
      </c>
      <c r="I206" s="237" t="s">
        <v>197</v>
      </c>
      <c r="J206" s="238">
        <v>43137</v>
      </c>
      <c r="K206" s="239">
        <v>69</v>
      </c>
      <c r="L206" s="169"/>
      <c r="M206" s="237" t="s">
        <v>543</v>
      </c>
      <c r="N206" s="237" t="s">
        <v>104</v>
      </c>
      <c r="O206" s="237" t="s">
        <v>186</v>
      </c>
      <c r="P206" s="238">
        <v>43147</v>
      </c>
      <c r="Q206" s="239">
        <v>52</v>
      </c>
      <c r="R206"/>
      <c r="S206" s="237" t="s">
        <v>542</v>
      </c>
      <c r="T206" s="237" t="s">
        <v>104</v>
      </c>
      <c r="U206" s="237" t="s">
        <v>198</v>
      </c>
      <c r="V206" s="238">
        <v>43148</v>
      </c>
      <c r="W206" s="239">
        <v>57</v>
      </c>
      <c r="X206" s="169"/>
      <c r="Y206" s="237" t="s">
        <v>521</v>
      </c>
      <c r="Z206" s="237" t="s">
        <v>104</v>
      </c>
      <c r="AA206" s="237" t="s">
        <v>198</v>
      </c>
      <c r="AB206" s="238">
        <v>43133</v>
      </c>
      <c r="AC206" s="239">
        <v>18</v>
      </c>
      <c r="AD206"/>
      <c r="AE206" s="237" t="s">
        <v>529</v>
      </c>
      <c r="AF206" s="237" t="s">
        <v>104</v>
      </c>
      <c r="AG206" s="237" t="s">
        <v>199</v>
      </c>
      <c r="AH206" s="238">
        <v>43139</v>
      </c>
      <c r="AI206" s="239">
        <v>36</v>
      </c>
      <c r="AJ206" s="169"/>
      <c r="AK206" s="237" t="s">
        <v>508</v>
      </c>
      <c r="AL206" s="237" t="s">
        <v>104</v>
      </c>
      <c r="AM206" s="237" t="s">
        <v>192</v>
      </c>
      <c r="AN206" s="238">
        <v>43132</v>
      </c>
      <c r="AO206" s="239">
        <v>39</v>
      </c>
      <c r="AP206" s="169"/>
      <c r="AQ206" s="237" t="s">
        <v>480</v>
      </c>
      <c r="AR206" s="237" t="s">
        <v>104</v>
      </c>
      <c r="AS206" s="237" t="s">
        <v>192</v>
      </c>
      <c r="AT206" s="238">
        <v>43118</v>
      </c>
      <c r="AU206" s="239">
        <v>29</v>
      </c>
      <c r="AV206" s="169"/>
      <c r="AW206" s="237" t="s">
        <v>542</v>
      </c>
      <c r="AX206" s="237" t="s">
        <v>104</v>
      </c>
      <c r="AY206" s="237" t="s">
        <v>198</v>
      </c>
      <c r="AZ206" s="238">
        <v>43148</v>
      </c>
      <c r="BA206" s="239">
        <v>32</v>
      </c>
      <c r="BB206"/>
      <c r="BC206" s="237" t="s">
        <v>480</v>
      </c>
      <c r="BD206" s="237" t="s">
        <v>104</v>
      </c>
      <c r="BE206" s="237" t="s">
        <v>192</v>
      </c>
      <c r="BF206" s="238">
        <v>43118</v>
      </c>
      <c r="BG206" s="239">
        <v>14</v>
      </c>
      <c r="BH206" s="169"/>
      <c r="BI206" s="237" t="s">
        <v>542</v>
      </c>
      <c r="BJ206" s="237" t="s">
        <v>104</v>
      </c>
      <c r="BK206" s="237" t="s">
        <v>198</v>
      </c>
      <c r="BL206" s="238">
        <v>43148</v>
      </c>
      <c r="BM206" s="239">
        <v>15</v>
      </c>
      <c r="BN206" s="169"/>
      <c r="BO206" s="237" t="s">
        <v>529</v>
      </c>
      <c r="BP206" s="237" t="s">
        <v>104</v>
      </c>
      <c r="BQ206" s="237" t="s">
        <v>199</v>
      </c>
      <c r="BR206" s="238">
        <v>43139</v>
      </c>
      <c r="BS206" s="239">
        <v>9</v>
      </c>
      <c r="BT206"/>
      <c r="BU206" s="237" t="s">
        <v>481</v>
      </c>
      <c r="BV206" s="237" t="s">
        <v>104</v>
      </c>
      <c r="BW206" s="237" t="s">
        <v>199</v>
      </c>
      <c r="BX206" s="238">
        <v>43120</v>
      </c>
      <c r="BY206" s="239">
        <v>10</v>
      </c>
      <c r="BZ206"/>
      <c r="CA206" s="237" t="s">
        <v>522</v>
      </c>
      <c r="CB206" s="237" t="s">
        <v>104</v>
      </c>
      <c r="CC206" s="237" t="s">
        <v>197</v>
      </c>
      <c r="CD206" s="238">
        <v>43137</v>
      </c>
      <c r="CE206" s="239">
        <v>24</v>
      </c>
      <c r="CF206"/>
      <c r="CG206" s="237" t="s">
        <v>508</v>
      </c>
      <c r="CH206" s="237" t="s">
        <v>104</v>
      </c>
      <c r="CI206" s="237" t="s">
        <v>192</v>
      </c>
      <c r="CJ206" s="238">
        <v>43132</v>
      </c>
      <c r="CK206" s="239">
        <v>25</v>
      </c>
      <c r="CL206"/>
      <c r="CM206" s="237" t="s">
        <v>521</v>
      </c>
      <c r="CN206" s="237" t="s">
        <v>104</v>
      </c>
      <c r="CO206" s="237" t="s">
        <v>198</v>
      </c>
      <c r="CP206" s="238">
        <v>43133</v>
      </c>
      <c r="CQ206" s="239">
        <v>20</v>
      </c>
      <c r="CR206"/>
      <c r="CS206" s="237" t="s">
        <v>507</v>
      </c>
      <c r="CT206" s="237" t="s">
        <v>104</v>
      </c>
      <c r="CU206" s="237" t="s">
        <v>186</v>
      </c>
      <c r="CV206" s="238">
        <v>43127</v>
      </c>
      <c r="CW206" s="239">
        <v>23</v>
      </c>
      <c r="CX206"/>
      <c r="CY206" s="237" t="s">
        <v>500</v>
      </c>
      <c r="CZ206" s="237" t="s">
        <v>104</v>
      </c>
      <c r="DA206" s="237" t="s">
        <v>197</v>
      </c>
      <c r="DB206" s="238">
        <v>43125</v>
      </c>
      <c r="DC206" s="239">
        <v>4</v>
      </c>
      <c r="DD206"/>
      <c r="DE206" s="237" t="s">
        <v>543</v>
      </c>
      <c r="DF206" s="237" t="s">
        <v>104</v>
      </c>
      <c r="DG206" s="237" t="s">
        <v>186</v>
      </c>
      <c r="DH206" s="238">
        <v>43147</v>
      </c>
      <c r="DI206" s="239">
        <v>5</v>
      </c>
      <c r="DJ206"/>
      <c r="DK206" s="237" t="s">
        <v>480</v>
      </c>
      <c r="DL206" s="237" t="s">
        <v>104</v>
      </c>
      <c r="DM206" s="237" t="s">
        <v>192</v>
      </c>
      <c r="DN206" s="238">
        <v>43118</v>
      </c>
      <c r="DO206" s="239">
        <v>4</v>
      </c>
      <c r="DP206"/>
      <c r="DQ206" s="237" t="s">
        <v>508</v>
      </c>
      <c r="DR206" s="237" t="s">
        <v>104</v>
      </c>
      <c r="DS206" s="237" t="s">
        <v>192</v>
      </c>
      <c r="DT206" s="238">
        <v>43132</v>
      </c>
      <c r="DU206" s="239">
        <v>5</v>
      </c>
      <c r="DV206"/>
      <c r="DW206" s="237" t="s">
        <v>507</v>
      </c>
      <c r="DX206" s="237" t="s">
        <v>104</v>
      </c>
      <c r="DY206" s="237" t="s">
        <v>186</v>
      </c>
      <c r="DZ206" s="238">
        <v>43127</v>
      </c>
      <c r="EA206" s="239">
        <v>3</v>
      </c>
      <c r="EB206"/>
      <c r="EC206" s="237" t="s">
        <v>507</v>
      </c>
      <c r="ED206" s="237" t="s">
        <v>104</v>
      </c>
      <c r="EE206" s="237" t="s">
        <v>186</v>
      </c>
      <c r="EF206" s="238">
        <v>43127</v>
      </c>
      <c r="EG206" s="239">
        <v>3</v>
      </c>
      <c r="EH206"/>
      <c r="EI206" s="237" t="s">
        <v>508</v>
      </c>
      <c r="EJ206" s="237" t="s">
        <v>104</v>
      </c>
      <c r="EK206" s="237" t="s">
        <v>192</v>
      </c>
      <c r="EL206" s="238">
        <v>43132</v>
      </c>
      <c r="EM206" s="239">
        <v>19</v>
      </c>
      <c r="EN206"/>
      <c r="EO206" s="237" t="s">
        <v>481</v>
      </c>
      <c r="EP206" s="237" t="s">
        <v>104</v>
      </c>
      <c r="EQ206" s="237" t="s">
        <v>199</v>
      </c>
      <c r="ER206" s="238">
        <v>43120</v>
      </c>
      <c r="ES206" s="239">
        <v>9</v>
      </c>
      <c r="ET206"/>
      <c r="EU206" s="237" t="s">
        <v>521</v>
      </c>
      <c r="EV206" s="237" t="s">
        <v>104</v>
      </c>
      <c r="EW206" s="237" t="s">
        <v>198</v>
      </c>
      <c r="EX206" s="238">
        <v>43133</v>
      </c>
      <c r="EY206" s="239">
        <v>1</v>
      </c>
      <c r="EZ206"/>
      <c r="FA206" s="237" t="s">
        <v>543</v>
      </c>
      <c r="FB206" s="237" t="s">
        <v>104</v>
      </c>
      <c r="FC206" s="237" t="s">
        <v>186</v>
      </c>
      <c r="FD206" s="238">
        <v>43147</v>
      </c>
      <c r="FE206" s="239">
        <v>14</v>
      </c>
      <c r="FF206" s="239">
        <v>9</v>
      </c>
      <c r="FG206"/>
      <c r="FH206" s="237" t="s">
        <v>543</v>
      </c>
      <c r="FI206" s="237" t="s">
        <v>104</v>
      </c>
      <c r="FJ206" s="237" t="s">
        <v>186</v>
      </c>
      <c r="FK206" s="238">
        <v>43147</v>
      </c>
      <c r="FL206" s="239">
        <v>14</v>
      </c>
      <c r="FM206"/>
      <c r="FN206" s="237" t="s">
        <v>480</v>
      </c>
      <c r="FO206" s="237" t="s">
        <v>104</v>
      </c>
      <c r="FP206" s="237" t="s">
        <v>192</v>
      </c>
      <c r="FQ206" s="238">
        <v>43118</v>
      </c>
      <c r="FR206" s="239">
        <v>11</v>
      </c>
      <c r="FS206"/>
      <c r="FT206" s="237" t="s">
        <v>522</v>
      </c>
      <c r="FU206" s="237" t="s">
        <v>104</v>
      </c>
      <c r="FV206" s="237" t="s">
        <v>197</v>
      </c>
      <c r="FW206" s="238">
        <v>43137</v>
      </c>
      <c r="FX206" s="239">
        <v>14</v>
      </c>
      <c r="FY206" s="169"/>
      <c r="FZ206" s="237" t="s">
        <v>508</v>
      </c>
      <c r="GA206" s="237" t="s">
        <v>104</v>
      </c>
      <c r="GB206" s="237" t="s">
        <v>192</v>
      </c>
      <c r="GC206" s="238">
        <v>43132</v>
      </c>
      <c r="GD206" s="239">
        <v>28</v>
      </c>
      <c r="GE206"/>
      <c r="GF206" s="237" t="s">
        <v>508</v>
      </c>
      <c r="GG206" s="237" t="s">
        <v>104</v>
      </c>
      <c r="GH206" s="237" t="s">
        <v>192</v>
      </c>
      <c r="GI206" s="238">
        <v>43132</v>
      </c>
      <c r="GJ206" s="239">
        <v>60</v>
      </c>
      <c r="GK206"/>
      <c r="GL206" s="237" t="s">
        <v>543</v>
      </c>
      <c r="GM206" s="237" t="s">
        <v>104</v>
      </c>
      <c r="GN206" s="237" t="s">
        <v>186</v>
      </c>
      <c r="GO206" s="238">
        <v>43147</v>
      </c>
      <c r="GP206" s="239">
        <v>0.45238095238095238</v>
      </c>
      <c r="GQ206" s="180"/>
      <c r="GR206" s="237" t="s">
        <v>543</v>
      </c>
      <c r="GS206" s="237" t="s">
        <v>104</v>
      </c>
      <c r="GT206" s="237" t="s">
        <v>186</v>
      </c>
      <c r="GU206" s="238">
        <v>43147</v>
      </c>
      <c r="GV206" s="239">
        <v>0.38596491228070173</v>
      </c>
      <c r="GW206" s="169"/>
      <c r="GX206" s="237" t="s">
        <v>508</v>
      </c>
      <c r="GY206" s="237" t="s">
        <v>104</v>
      </c>
      <c r="GZ206" s="237" t="s">
        <v>192</v>
      </c>
      <c r="HA206" s="238">
        <v>43132</v>
      </c>
      <c r="HB206" s="239">
        <v>7</v>
      </c>
      <c r="HC206"/>
      <c r="HD206" s="237" t="s">
        <v>521</v>
      </c>
      <c r="HE206" s="237" t="s">
        <v>104</v>
      </c>
      <c r="HF206" s="237" t="s">
        <v>198</v>
      </c>
      <c r="HG206" s="238">
        <v>43133</v>
      </c>
      <c r="HH206" s="239">
        <v>12</v>
      </c>
      <c r="HI206"/>
      <c r="HJ206" s="237" t="s">
        <v>542</v>
      </c>
      <c r="HK206" s="237" t="s">
        <v>104</v>
      </c>
      <c r="HL206" s="237" t="s">
        <v>198</v>
      </c>
      <c r="HM206" s="238">
        <v>43148</v>
      </c>
      <c r="HN206" s="239">
        <v>0.5625</v>
      </c>
      <c r="HO206" s="169"/>
      <c r="HP206" s="237" t="s">
        <v>542</v>
      </c>
      <c r="HQ206" s="237" t="s">
        <v>104</v>
      </c>
      <c r="HR206" s="237" t="s">
        <v>198</v>
      </c>
      <c r="HS206" s="238">
        <v>43148</v>
      </c>
      <c r="HT206" s="239">
        <v>6</v>
      </c>
      <c r="HU206"/>
      <c r="HV206" s="237" t="s">
        <v>542</v>
      </c>
      <c r="HW206" s="237" t="s">
        <v>104</v>
      </c>
      <c r="HX206" s="237" t="s">
        <v>198</v>
      </c>
      <c r="HY206" s="238">
        <v>43148</v>
      </c>
      <c r="HZ206" s="239">
        <v>24</v>
      </c>
      <c r="IA206"/>
      <c r="IB206" s="237" t="s">
        <v>542</v>
      </c>
      <c r="IC206" s="237" t="s">
        <v>104</v>
      </c>
      <c r="ID206" s="237" t="s">
        <v>198</v>
      </c>
      <c r="IE206" s="238">
        <v>43148</v>
      </c>
      <c r="IF206" s="239">
        <v>0.25</v>
      </c>
      <c r="IG206"/>
    </row>
    <row r="207" spans="1:241" ht="15" x14ac:dyDescent="0.25">
      <c r="A207" s="237" t="s">
        <v>508</v>
      </c>
      <c r="B207" s="237" t="s">
        <v>104</v>
      </c>
      <c r="C207" s="237" t="s">
        <v>192</v>
      </c>
      <c r="D207" s="238">
        <v>43132</v>
      </c>
      <c r="E207" s="239">
        <v>64</v>
      </c>
      <c r="F207" s="169"/>
      <c r="G207" s="237" t="s">
        <v>480</v>
      </c>
      <c r="H207" s="237" t="s">
        <v>104</v>
      </c>
      <c r="I207" s="237" t="s">
        <v>192</v>
      </c>
      <c r="J207" s="238">
        <v>43118</v>
      </c>
      <c r="K207" s="239">
        <v>74</v>
      </c>
      <c r="L207" s="169"/>
      <c r="M207" s="237" t="s">
        <v>522</v>
      </c>
      <c r="N207" s="237" t="s">
        <v>104</v>
      </c>
      <c r="O207" s="237" t="s">
        <v>197</v>
      </c>
      <c r="P207" s="238">
        <v>43137</v>
      </c>
      <c r="Q207" s="239">
        <v>49</v>
      </c>
      <c r="R207"/>
      <c r="S207" s="237" t="s">
        <v>521</v>
      </c>
      <c r="T207" s="237" t="s">
        <v>104</v>
      </c>
      <c r="U207" s="237" t="s">
        <v>198</v>
      </c>
      <c r="V207" s="238">
        <v>43133</v>
      </c>
      <c r="W207" s="239">
        <v>65</v>
      </c>
      <c r="X207" s="169"/>
      <c r="Y207" s="237" t="s">
        <v>543</v>
      </c>
      <c r="Z207" s="237" t="s">
        <v>104</v>
      </c>
      <c r="AA207" s="237" t="s">
        <v>186</v>
      </c>
      <c r="AB207" s="238">
        <v>43147</v>
      </c>
      <c r="AC207" s="239">
        <v>3</v>
      </c>
      <c r="AD207"/>
      <c r="AE207" s="237" t="s">
        <v>481</v>
      </c>
      <c r="AF207" s="237" t="s">
        <v>104</v>
      </c>
      <c r="AG207" s="237" t="s">
        <v>199</v>
      </c>
      <c r="AH207" s="238">
        <v>43120</v>
      </c>
      <c r="AI207" s="239">
        <v>35</v>
      </c>
      <c r="AJ207" s="169"/>
      <c r="AK207" s="237" t="s">
        <v>507</v>
      </c>
      <c r="AL207" s="237" t="s">
        <v>104</v>
      </c>
      <c r="AM207" s="237" t="s">
        <v>186</v>
      </c>
      <c r="AN207" s="238">
        <v>43127</v>
      </c>
      <c r="AO207" s="239">
        <v>41</v>
      </c>
      <c r="AP207" s="169"/>
      <c r="AQ207" s="237" t="s">
        <v>500</v>
      </c>
      <c r="AR207" s="237" t="s">
        <v>104</v>
      </c>
      <c r="AS207" s="237" t="s">
        <v>197</v>
      </c>
      <c r="AT207" s="238">
        <v>43125</v>
      </c>
      <c r="AU207" s="239">
        <v>29</v>
      </c>
      <c r="AV207" s="169"/>
      <c r="AW207" s="237" t="s">
        <v>481</v>
      </c>
      <c r="AX207" s="237" t="s">
        <v>104</v>
      </c>
      <c r="AY207" s="237" t="s">
        <v>199</v>
      </c>
      <c r="AZ207" s="238">
        <v>43120</v>
      </c>
      <c r="BA207" s="239">
        <v>34</v>
      </c>
      <c r="BB207"/>
      <c r="BC207" s="237" t="s">
        <v>508</v>
      </c>
      <c r="BD207" s="237" t="s">
        <v>104</v>
      </c>
      <c r="BE207" s="237" t="s">
        <v>192</v>
      </c>
      <c r="BF207" s="238">
        <v>43132</v>
      </c>
      <c r="BG207" s="239">
        <v>14</v>
      </c>
      <c r="BH207" s="169"/>
      <c r="BI207" s="237" t="s">
        <v>507</v>
      </c>
      <c r="BJ207" s="237" t="s">
        <v>104</v>
      </c>
      <c r="BK207" s="237" t="s">
        <v>186</v>
      </c>
      <c r="BL207" s="238">
        <v>43127</v>
      </c>
      <c r="BM207" s="239">
        <v>15</v>
      </c>
      <c r="BN207" s="169"/>
      <c r="BO207" s="237" t="s">
        <v>508</v>
      </c>
      <c r="BP207" s="237" t="s">
        <v>104</v>
      </c>
      <c r="BQ207" s="237" t="s">
        <v>192</v>
      </c>
      <c r="BR207" s="238">
        <v>43132</v>
      </c>
      <c r="BS207" s="239">
        <v>9</v>
      </c>
      <c r="BT207"/>
      <c r="BU207" s="237" t="s">
        <v>543</v>
      </c>
      <c r="BV207" s="237" t="s">
        <v>104</v>
      </c>
      <c r="BW207" s="237" t="s">
        <v>186</v>
      </c>
      <c r="BX207" s="238">
        <v>43147</v>
      </c>
      <c r="BY207" s="239">
        <v>10</v>
      </c>
      <c r="BZ207"/>
      <c r="CA207" s="237" t="s">
        <v>543</v>
      </c>
      <c r="CB207" s="237" t="s">
        <v>104</v>
      </c>
      <c r="CC207" s="237" t="s">
        <v>186</v>
      </c>
      <c r="CD207" s="238">
        <v>43147</v>
      </c>
      <c r="CE207" s="239">
        <v>23</v>
      </c>
      <c r="CF207"/>
      <c r="CG207" s="237" t="s">
        <v>500</v>
      </c>
      <c r="CH207" s="237" t="s">
        <v>104</v>
      </c>
      <c r="CI207" s="237" t="s">
        <v>197</v>
      </c>
      <c r="CJ207" s="238">
        <v>43125</v>
      </c>
      <c r="CK207" s="239">
        <v>25</v>
      </c>
      <c r="CL207"/>
      <c r="CM207" s="237" t="s">
        <v>508</v>
      </c>
      <c r="CN207" s="237" t="s">
        <v>104</v>
      </c>
      <c r="CO207" s="237" t="s">
        <v>192</v>
      </c>
      <c r="CP207" s="238">
        <v>43132</v>
      </c>
      <c r="CQ207" s="239">
        <v>20</v>
      </c>
      <c r="CR207"/>
      <c r="CS207" s="237" t="s">
        <v>500</v>
      </c>
      <c r="CT207" s="237" t="s">
        <v>104</v>
      </c>
      <c r="CU207" s="237" t="s">
        <v>197</v>
      </c>
      <c r="CV207" s="238">
        <v>43125</v>
      </c>
      <c r="CW207" s="239">
        <v>24</v>
      </c>
      <c r="CX207"/>
      <c r="CY207" s="237" t="s">
        <v>529</v>
      </c>
      <c r="CZ207" s="237" t="s">
        <v>104</v>
      </c>
      <c r="DA207" s="237" t="s">
        <v>199</v>
      </c>
      <c r="DB207" s="238">
        <v>43139</v>
      </c>
      <c r="DC207" s="239">
        <v>2</v>
      </c>
      <c r="DD207"/>
      <c r="DE207" s="237" t="s">
        <v>508</v>
      </c>
      <c r="DF207" s="237" t="s">
        <v>104</v>
      </c>
      <c r="DG207" s="237" t="s">
        <v>192</v>
      </c>
      <c r="DH207" s="238">
        <v>43132</v>
      </c>
      <c r="DI207" s="239">
        <v>10</v>
      </c>
      <c r="DJ207"/>
      <c r="DK207" s="237" t="s">
        <v>500</v>
      </c>
      <c r="DL207" s="237" t="s">
        <v>104</v>
      </c>
      <c r="DM207" s="237" t="s">
        <v>197</v>
      </c>
      <c r="DN207" s="238">
        <v>43125</v>
      </c>
      <c r="DO207" s="239">
        <v>3</v>
      </c>
      <c r="DP207"/>
      <c r="DQ207" s="237" t="s">
        <v>542</v>
      </c>
      <c r="DR207" s="237" t="s">
        <v>104</v>
      </c>
      <c r="DS207" s="237" t="s">
        <v>198</v>
      </c>
      <c r="DT207" s="238">
        <v>43148</v>
      </c>
      <c r="DU207" s="239">
        <v>7</v>
      </c>
      <c r="DV207"/>
      <c r="DW207" s="237" t="s">
        <v>500</v>
      </c>
      <c r="DX207" s="237" t="s">
        <v>104</v>
      </c>
      <c r="DY207" s="237" t="s">
        <v>197</v>
      </c>
      <c r="DZ207" s="238">
        <v>43125</v>
      </c>
      <c r="EA207" s="239">
        <v>1</v>
      </c>
      <c r="EB207"/>
      <c r="EC207" s="237" t="s">
        <v>500</v>
      </c>
      <c r="ED207" s="237" t="s">
        <v>104</v>
      </c>
      <c r="EE207" s="237" t="s">
        <v>197</v>
      </c>
      <c r="EF207" s="238">
        <v>43125</v>
      </c>
      <c r="EG207" s="239">
        <v>1</v>
      </c>
      <c r="EH207"/>
      <c r="EI207" s="237" t="s">
        <v>522</v>
      </c>
      <c r="EJ207" s="237" t="s">
        <v>104</v>
      </c>
      <c r="EK207" s="237" t="s">
        <v>197</v>
      </c>
      <c r="EL207" s="238">
        <v>43137</v>
      </c>
      <c r="EM207" s="239">
        <v>16</v>
      </c>
      <c r="EN207"/>
      <c r="EO207" s="237" t="s">
        <v>542</v>
      </c>
      <c r="EP207" s="237" t="s">
        <v>104</v>
      </c>
      <c r="EQ207" s="237" t="s">
        <v>198</v>
      </c>
      <c r="ER207" s="238">
        <v>43148</v>
      </c>
      <c r="ES207" s="239">
        <v>8</v>
      </c>
      <c r="ET207"/>
      <c r="EU207" s="237" t="s">
        <v>542</v>
      </c>
      <c r="EV207" s="237" t="s">
        <v>104</v>
      </c>
      <c r="EW207" s="237" t="s">
        <v>198</v>
      </c>
      <c r="EX207" s="238">
        <v>43148</v>
      </c>
      <c r="EY207" s="239">
        <v>0</v>
      </c>
      <c r="EZ207"/>
      <c r="FA207" s="237" t="s">
        <v>480</v>
      </c>
      <c r="FB207" s="237" t="s">
        <v>104</v>
      </c>
      <c r="FC207" s="237" t="s">
        <v>192</v>
      </c>
      <c r="FD207" s="238">
        <v>43118</v>
      </c>
      <c r="FE207" s="239">
        <v>14</v>
      </c>
      <c r="FF207" s="239">
        <v>11</v>
      </c>
      <c r="FG207"/>
      <c r="FH207" s="237" t="s">
        <v>480</v>
      </c>
      <c r="FI207" s="237" t="s">
        <v>104</v>
      </c>
      <c r="FJ207" s="237" t="s">
        <v>192</v>
      </c>
      <c r="FK207" s="238">
        <v>43118</v>
      </c>
      <c r="FL207" s="239">
        <v>14</v>
      </c>
      <c r="FM207"/>
      <c r="FN207" s="237" t="s">
        <v>521</v>
      </c>
      <c r="FO207" s="237" t="s">
        <v>104</v>
      </c>
      <c r="FP207" s="237" t="s">
        <v>198</v>
      </c>
      <c r="FQ207" s="238">
        <v>43133</v>
      </c>
      <c r="FR207" s="239">
        <v>10</v>
      </c>
      <c r="FS207"/>
      <c r="FT207" s="237" t="s">
        <v>542</v>
      </c>
      <c r="FU207" s="237" t="s">
        <v>104</v>
      </c>
      <c r="FV207" s="237" t="s">
        <v>198</v>
      </c>
      <c r="FW207" s="238">
        <v>43148</v>
      </c>
      <c r="FX207" s="239">
        <v>15</v>
      </c>
      <c r="FY207" s="169"/>
      <c r="FZ207" s="237" t="s">
        <v>507</v>
      </c>
      <c r="GA207" s="237" t="s">
        <v>104</v>
      </c>
      <c r="GB207" s="237" t="s">
        <v>186</v>
      </c>
      <c r="GC207" s="238">
        <v>43127</v>
      </c>
      <c r="GD207" s="239">
        <v>25</v>
      </c>
      <c r="GE207"/>
      <c r="GF207" s="237" t="s">
        <v>500</v>
      </c>
      <c r="GG207" s="237" t="s">
        <v>104</v>
      </c>
      <c r="GH207" s="237" t="s">
        <v>197</v>
      </c>
      <c r="GI207" s="238">
        <v>43125</v>
      </c>
      <c r="GJ207" s="239">
        <v>59</v>
      </c>
      <c r="GK207"/>
      <c r="GL207" s="237" t="s">
        <v>522</v>
      </c>
      <c r="GM207" s="237" t="s">
        <v>104</v>
      </c>
      <c r="GN207" s="237" t="s">
        <v>197</v>
      </c>
      <c r="GO207" s="238">
        <v>43137</v>
      </c>
      <c r="GP207" s="239">
        <v>0.43283582089552236</v>
      </c>
      <c r="GQ207" s="180"/>
      <c r="GR207" s="237" t="s">
        <v>522</v>
      </c>
      <c r="GS207" s="237" t="s">
        <v>104</v>
      </c>
      <c r="GT207" s="237" t="s">
        <v>197</v>
      </c>
      <c r="GU207" s="238">
        <v>43137</v>
      </c>
      <c r="GV207" s="239">
        <v>0.42553191489361702</v>
      </c>
      <c r="GW207" s="169"/>
      <c r="GX207" s="237" t="s">
        <v>480</v>
      </c>
      <c r="GY207" s="237" t="s">
        <v>104</v>
      </c>
      <c r="GZ207" s="237" t="s">
        <v>192</v>
      </c>
      <c r="HA207" s="238">
        <v>43118</v>
      </c>
      <c r="HB207" s="239">
        <v>6</v>
      </c>
      <c r="HC207"/>
      <c r="HD207" s="237" t="s">
        <v>480</v>
      </c>
      <c r="HE207" s="237" t="s">
        <v>104</v>
      </c>
      <c r="HF207" s="237" t="s">
        <v>192</v>
      </c>
      <c r="HG207" s="238">
        <v>43118</v>
      </c>
      <c r="HH207" s="239">
        <v>12</v>
      </c>
      <c r="HI207"/>
      <c r="HJ207" s="237" t="s">
        <v>480</v>
      </c>
      <c r="HK207" s="237" t="s">
        <v>104</v>
      </c>
      <c r="HL207" s="237" t="s">
        <v>192</v>
      </c>
      <c r="HM207" s="238">
        <v>43118</v>
      </c>
      <c r="HN207" s="239">
        <v>0.5</v>
      </c>
      <c r="HO207" s="169"/>
      <c r="HP207" s="237" t="s">
        <v>481</v>
      </c>
      <c r="HQ207" s="237" t="s">
        <v>104</v>
      </c>
      <c r="HR207" s="237" t="s">
        <v>199</v>
      </c>
      <c r="HS207" s="238">
        <v>43120</v>
      </c>
      <c r="HT207" s="239">
        <v>6</v>
      </c>
      <c r="HU207"/>
      <c r="HV207" s="237" t="s">
        <v>507</v>
      </c>
      <c r="HW207" s="237" t="s">
        <v>104</v>
      </c>
      <c r="HX207" s="237" t="s">
        <v>186</v>
      </c>
      <c r="HY207" s="238">
        <v>43127</v>
      </c>
      <c r="HZ207" s="239">
        <v>24</v>
      </c>
      <c r="IA207"/>
      <c r="IB207" s="237" t="s">
        <v>529</v>
      </c>
      <c r="IC207" s="237" t="s">
        <v>104</v>
      </c>
      <c r="ID207" s="237" t="s">
        <v>199</v>
      </c>
      <c r="IE207" s="238">
        <v>43139</v>
      </c>
      <c r="IF207" s="239">
        <v>0.24</v>
      </c>
      <c r="IG207"/>
    </row>
    <row r="208" spans="1:241" ht="15" x14ac:dyDescent="0.25">
      <c r="A208" s="237" t="s">
        <v>529</v>
      </c>
      <c r="B208" s="237" t="s">
        <v>104</v>
      </c>
      <c r="C208" s="237" t="s">
        <v>199</v>
      </c>
      <c r="D208" s="238">
        <v>43139</v>
      </c>
      <c r="E208" s="239">
        <v>60</v>
      </c>
      <c r="F208" s="169"/>
      <c r="G208" s="237" t="s">
        <v>500</v>
      </c>
      <c r="H208" s="237" t="s">
        <v>104</v>
      </c>
      <c r="I208" s="237" t="s">
        <v>197</v>
      </c>
      <c r="J208" s="238">
        <v>43125</v>
      </c>
      <c r="K208" s="239">
        <v>76</v>
      </c>
      <c r="L208" s="169"/>
      <c r="M208" s="237" t="s">
        <v>500</v>
      </c>
      <c r="N208" s="237" t="s">
        <v>104</v>
      </c>
      <c r="O208" s="237" t="s">
        <v>197</v>
      </c>
      <c r="P208" s="238">
        <v>43125</v>
      </c>
      <c r="Q208" s="239">
        <v>47</v>
      </c>
      <c r="R208"/>
      <c r="S208" s="237" t="s">
        <v>507</v>
      </c>
      <c r="T208" s="237" t="s">
        <v>104</v>
      </c>
      <c r="U208" s="237" t="s">
        <v>186</v>
      </c>
      <c r="V208" s="238">
        <v>43127</v>
      </c>
      <c r="W208" s="239">
        <v>66</v>
      </c>
      <c r="X208" s="169"/>
      <c r="Y208" s="237" t="s">
        <v>507</v>
      </c>
      <c r="Z208" s="237" t="s">
        <v>104</v>
      </c>
      <c r="AA208" s="237" t="s">
        <v>186</v>
      </c>
      <c r="AB208" s="238">
        <v>43127</v>
      </c>
      <c r="AC208" s="239">
        <v>-1</v>
      </c>
      <c r="AD208"/>
      <c r="AE208" s="237" t="s">
        <v>500</v>
      </c>
      <c r="AF208" s="237" t="s">
        <v>104</v>
      </c>
      <c r="AG208" s="237" t="s">
        <v>197</v>
      </c>
      <c r="AH208" s="238">
        <v>43125</v>
      </c>
      <c r="AI208" s="239">
        <v>33</v>
      </c>
      <c r="AJ208" s="169"/>
      <c r="AK208" s="237" t="s">
        <v>480</v>
      </c>
      <c r="AL208" s="237" t="s">
        <v>104</v>
      </c>
      <c r="AM208" s="237" t="s">
        <v>192</v>
      </c>
      <c r="AN208" s="238">
        <v>43118</v>
      </c>
      <c r="AO208" s="239">
        <v>43</v>
      </c>
      <c r="AP208" s="169"/>
      <c r="AQ208" s="237" t="s">
        <v>508</v>
      </c>
      <c r="AR208" s="237" t="s">
        <v>104</v>
      </c>
      <c r="AS208" s="237" t="s">
        <v>192</v>
      </c>
      <c r="AT208" s="238">
        <v>43132</v>
      </c>
      <c r="AU208" s="239">
        <v>29</v>
      </c>
      <c r="AV208" s="169"/>
      <c r="AW208" s="237" t="s">
        <v>521</v>
      </c>
      <c r="AX208" s="237" t="s">
        <v>104</v>
      </c>
      <c r="AY208" s="237" t="s">
        <v>198</v>
      </c>
      <c r="AZ208" s="238">
        <v>43133</v>
      </c>
      <c r="BA208" s="239">
        <v>34</v>
      </c>
      <c r="BB208"/>
      <c r="BC208" s="237" t="s">
        <v>521</v>
      </c>
      <c r="BD208" s="237" t="s">
        <v>104</v>
      </c>
      <c r="BE208" s="237" t="s">
        <v>198</v>
      </c>
      <c r="BF208" s="238">
        <v>43133</v>
      </c>
      <c r="BG208" s="239">
        <v>12</v>
      </c>
      <c r="BH208" s="169"/>
      <c r="BI208" s="237" t="s">
        <v>481</v>
      </c>
      <c r="BJ208" s="237" t="s">
        <v>104</v>
      </c>
      <c r="BK208" s="237" t="s">
        <v>199</v>
      </c>
      <c r="BL208" s="238">
        <v>43120</v>
      </c>
      <c r="BM208" s="239">
        <v>18</v>
      </c>
      <c r="BN208" s="169"/>
      <c r="BO208" s="237" t="s">
        <v>542</v>
      </c>
      <c r="BP208" s="237" t="s">
        <v>104</v>
      </c>
      <c r="BQ208" s="237" t="s">
        <v>198</v>
      </c>
      <c r="BR208" s="238">
        <v>43148</v>
      </c>
      <c r="BS208" s="239">
        <v>8</v>
      </c>
      <c r="BT208"/>
      <c r="BU208" s="237" t="s">
        <v>480</v>
      </c>
      <c r="BV208" s="237" t="s">
        <v>104</v>
      </c>
      <c r="BW208" s="237" t="s">
        <v>192</v>
      </c>
      <c r="BX208" s="238">
        <v>43118</v>
      </c>
      <c r="BY208" s="239">
        <v>10</v>
      </c>
      <c r="BZ208"/>
      <c r="CA208" s="237" t="s">
        <v>521</v>
      </c>
      <c r="CB208" s="237" t="s">
        <v>104</v>
      </c>
      <c r="CC208" s="237" t="s">
        <v>198</v>
      </c>
      <c r="CD208" s="238">
        <v>43133</v>
      </c>
      <c r="CE208" s="239">
        <v>18</v>
      </c>
      <c r="CF208"/>
      <c r="CG208" s="237" t="s">
        <v>507</v>
      </c>
      <c r="CH208" s="237" t="s">
        <v>104</v>
      </c>
      <c r="CI208" s="237" t="s">
        <v>186</v>
      </c>
      <c r="CJ208" s="238">
        <v>43127</v>
      </c>
      <c r="CK208" s="239">
        <v>26</v>
      </c>
      <c r="CL208"/>
      <c r="CM208" s="237" t="s">
        <v>480</v>
      </c>
      <c r="CN208" s="237" t="s">
        <v>104</v>
      </c>
      <c r="CO208" s="237" t="s">
        <v>192</v>
      </c>
      <c r="CP208" s="238">
        <v>43118</v>
      </c>
      <c r="CQ208" s="239">
        <v>19</v>
      </c>
      <c r="CR208"/>
      <c r="CS208" s="237" t="s">
        <v>481</v>
      </c>
      <c r="CT208" s="237" t="s">
        <v>104</v>
      </c>
      <c r="CU208" s="237" t="s">
        <v>199</v>
      </c>
      <c r="CV208" s="238">
        <v>43120</v>
      </c>
      <c r="CW208" s="239">
        <v>24</v>
      </c>
      <c r="CX208"/>
      <c r="CY208" s="237" t="s">
        <v>481</v>
      </c>
      <c r="CZ208" s="237" t="s">
        <v>104</v>
      </c>
      <c r="DA208" s="237" t="s">
        <v>199</v>
      </c>
      <c r="DB208" s="238">
        <v>43120</v>
      </c>
      <c r="DC208" s="239">
        <v>1</v>
      </c>
      <c r="DD208"/>
      <c r="DE208" s="237" t="s">
        <v>542</v>
      </c>
      <c r="DF208" s="237" t="s">
        <v>104</v>
      </c>
      <c r="DG208" s="237" t="s">
        <v>198</v>
      </c>
      <c r="DH208" s="238">
        <v>43148</v>
      </c>
      <c r="DI208" s="239">
        <v>13</v>
      </c>
      <c r="DJ208"/>
      <c r="DK208" s="237" t="s">
        <v>543</v>
      </c>
      <c r="DL208" s="237" t="s">
        <v>104</v>
      </c>
      <c r="DM208" s="237" t="s">
        <v>186</v>
      </c>
      <c r="DN208" s="238">
        <v>43147</v>
      </c>
      <c r="DO208" s="239">
        <v>-1</v>
      </c>
      <c r="DP208"/>
      <c r="DQ208" s="237" t="s">
        <v>481</v>
      </c>
      <c r="DR208" s="237" t="s">
        <v>104</v>
      </c>
      <c r="DS208" s="237" t="s">
        <v>199</v>
      </c>
      <c r="DT208" s="238">
        <v>43120</v>
      </c>
      <c r="DU208" s="239">
        <v>8</v>
      </c>
      <c r="DV208"/>
      <c r="DW208" s="237" t="s">
        <v>521</v>
      </c>
      <c r="DX208" s="237" t="s">
        <v>104</v>
      </c>
      <c r="DY208" s="237" t="s">
        <v>198</v>
      </c>
      <c r="DZ208" s="238">
        <v>43133</v>
      </c>
      <c r="EA208" s="239">
        <v>-2</v>
      </c>
      <c r="EB208"/>
      <c r="EC208" s="237" t="s">
        <v>521</v>
      </c>
      <c r="ED208" s="237" t="s">
        <v>104</v>
      </c>
      <c r="EE208" s="237" t="s">
        <v>198</v>
      </c>
      <c r="EF208" s="238">
        <v>43133</v>
      </c>
      <c r="EG208" s="239">
        <v>-2</v>
      </c>
      <c r="EH208"/>
      <c r="EI208" s="237" t="s">
        <v>543</v>
      </c>
      <c r="EJ208" s="237" t="s">
        <v>104</v>
      </c>
      <c r="EK208" s="237" t="s">
        <v>186</v>
      </c>
      <c r="EL208" s="238">
        <v>43147</v>
      </c>
      <c r="EM208" s="239">
        <v>13</v>
      </c>
      <c r="EN208"/>
      <c r="EO208" s="237" t="s">
        <v>507</v>
      </c>
      <c r="EP208" s="237" t="s">
        <v>104</v>
      </c>
      <c r="EQ208" s="237" t="s">
        <v>186</v>
      </c>
      <c r="ER208" s="238">
        <v>43127</v>
      </c>
      <c r="ES208" s="239">
        <v>8</v>
      </c>
      <c r="ET208"/>
      <c r="EU208" s="237" t="s">
        <v>500</v>
      </c>
      <c r="EV208" s="237" t="s">
        <v>104</v>
      </c>
      <c r="EW208" s="237" t="s">
        <v>197</v>
      </c>
      <c r="EX208" s="238">
        <v>43125</v>
      </c>
      <c r="EY208" s="239">
        <v>0</v>
      </c>
      <c r="EZ208"/>
      <c r="FA208" s="237" t="s">
        <v>508</v>
      </c>
      <c r="FB208" s="237" t="s">
        <v>104</v>
      </c>
      <c r="FC208" s="237" t="s">
        <v>192</v>
      </c>
      <c r="FD208" s="238">
        <v>43132</v>
      </c>
      <c r="FE208" s="239">
        <v>11</v>
      </c>
      <c r="FF208" s="239">
        <v>9</v>
      </c>
      <c r="FG208"/>
      <c r="FH208" s="237" t="s">
        <v>507</v>
      </c>
      <c r="FI208" s="237" t="s">
        <v>104</v>
      </c>
      <c r="FJ208" s="237" t="s">
        <v>186</v>
      </c>
      <c r="FK208" s="238">
        <v>43127</v>
      </c>
      <c r="FL208" s="239">
        <v>19</v>
      </c>
      <c r="FM208"/>
      <c r="FN208" s="237" t="s">
        <v>543</v>
      </c>
      <c r="FO208" s="237" t="s">
        <v>104</v>
      </c>
      <c r="FP208" s="237" t="s">
        <v>186</v>
      </c>
      <c r="FQ208" s="238">
        <v>43147</v>
      </c>
      <c r="FR208" s="239">
        <v>9</v>
      </c>
      <c r="FS208"/>
      <c r="FT208" s="237" t="s">
        <v>481</v>
      </c>
      <c r="FU208" s="237" t="s">
        <v>104</v>
      </c>
      <c r="FV208" s="237" t="s">
        <v>199</v>
      </c>
      <c r="FW208" s="238">
        <v>43120</v>
      </c>
      <c r="FX208" s="239">
        <v>20</v>
      </c>
      <c r="FY208" s="169"/>
      <c r="FZ208" s="237" t="s">
        <v>543</v>
      </c>
      <c r="GA208" s="237" t="s">
        <v>104</v>
      </c>
      <c r="GB208" s="237" t="s">
        <v>186</v>
      </c>
      <c r="GC208" s="238">
        <v>43147</v>
      </c>
      <c r="GD208" s="239">
        <v>19</v>
      </c>
      <c r="GE208"/>
      <c r="GF208" s="237" t="s">
        <v>529</v>
      </c>
      <c r="GG208" s="237" t="s">
        <v>104</v>
      </c>
      <c r="GH208" s="237" t="s">
        <v>199</v>
      </c>
      <c r="GI208" s="238">
        <v>43139</v>
      </c>
      <c r="GJ208" s="239">
        <v>58</v>
      </c>
      <c r="GK208"/>
      <c r="GL208" s="237" t="s">
        <v>507</v>
      </c>
      <c r="GM208" s="237" t="s">
        <v>104</v>
      </c>
      <c r="GN208" s="237" t="s">
        <v>186</v>
      </c>
      <c r="GO208" s="238">
        <v>43127</v>
      </c>
      <c r="GP208" s="239">
        <v>0.4098360655737705</v>
      </c>
      <c r="GQ208" s="180"/>
      <c r="GR208" s="237" t="s">
        <v>521</v>
      </c>
      <c r="GS208" s="237" t="s">
        <v>104</v>
      </c>
      <c r="GT208" s="237" t="s">
        <v>198</v>
      </c>
      <c r="GU208" s="238">
        <v>43133</v>
      </c>
      <c r="GV208" s="239">
        <v>0.43103448275862066</v>
      </c>
      <c r="GW208" s="169"/>
      <c r="GX208" s="237" t="s">
        <v>521</v>
      </c>
      <c r="GY208" s="237" t="s">
        <v>104</v>
      </c>
      <c r="GZ208" s="237" t="s">
        <v>198</v>
      </c>
      <c r="HA208" s="238">
        <v>43133</v>
      </c>
      <c r="HB208" s="239">
        <v>5</v>
      </c>
      <c r="HC208"/>
      <c r="HD208" s="237" t="s">
        <v>522</v>
      </c>
      <c r="HE208" s="237" t="s">
        <v>104</v>
      </c>
      <c r="HF208" s="237" t="s">
        <v>197</v>
      </c>
      <c r="HG208" s="238">
        <v>43137</v>
      </c>
      <c r="HH208" s="239">
        <v>11</v>
      </c>
      <c r="HI208"/>
      <c r="HJ208" s="237" t="s">
        <v>522</v>
      </c>
      <c r="HK208" s="237" t="s">
        <v>104</v>
      </c>
      <c r="HL208" s="237" t="s">
        <v>197</v>
      </c>
      <c r="HM208" s="238">
        <v>43137</v>
      </c>
      <c r="HN208" s="239">
        <v>0.45454545454545453</v>
      </c>
      <c r="HO208" s="169"/>
      <c r="HP208" s="237" t="s">
        <v>522</v>
      </c>
      <c r="HQ208" s="237" t="s">
        <v>104</v>
      </c>
      <c r="HR208" s="237" t="s">
        <v>197</v>
      </c>
      <c r="HS208" s="238">
        <v>43137</v>
      </c>
      <c r="HT208" s="239">
        <v>6</v>
      </c>
      <c r="HU208"/>
      <c r="HV208" s="237" t="s">
        <v>480</v>
      </c>
      <c r="HW208" s="237" t="s">
        <v>104</v>
      </c>
      <c r="HX208" s="237" t="s">
        <v>192</v>
      </c>
      <c r="HY208" s="238">
        <v>43118</v>
      </c>
      <c r="HZ208" s="239">
        <v>19</v>
      </c>
      <c r="IA208"/>
      <c r="IB208" s="237" t="s">
        <v>522</v>
      </c>
      <c r="IC208" s="237" t="s">
        <v>104</v>
      </c>
      <c r="ID208" s="237" t="s">
        <v>197</v>
      </c>
      <c r="IE208" s="238">
        <v>43137</v>
      </c>
      <c r="IF208" s="239">
        <v>0.24</v>
      </c>
      <c r="IG208"/>
    </row>
    <row r="209" spans="1:241" ht="15" x14ac:dyDescent="0.25">
      <c r="A209" s="237" t="s">
        <v>543</v>
      </c>
      <c r="B209" s="237" t="s">
        <v>104</v>
      </c>
      <c r="C209" s="237" t="s">
        <v>186</v>
      </c>
      <c r="D209" s="238">
        <v>43147</v>
      </c>
      <c r="E209" s="239">
        <v>55</v>
      </c>
      <c r="F209" s="169"/>
      <c r="G209" s="237" t="s">
        <v>542</v>
      </c>
      <c r="H209" s="237" t="s">
        <v>104</v>
      </c>
      <c r="I209" s="237" t="s">
        <v>198</v>
      </c>
      <c r="J209" s="238">
        <v>43148</v>
      </c>
      <c r="K209" s="239">
        <v>81</v>
      </c>
      <c r="L209" s="169"/>
      <c r="M209" s="237" t="s">
        <v>508</v>
      </c>
      <c r="N209" s="237" t="s">
        <v>104</v>
      </c>
      <c r="O209" s="237" t="s">
        <v>192</v>
      </c>
      <c r="P209" s="238">
        <v>43132</v>
      </c>
      <c r="Q209" s="239">
        <v>41</v>
      </c>
      <c r="R209"/>
      <c r="S209" s="237" t="s">
        <v>481</v>
      </c>
      <c r="T209" s="237" t="s">
        <v>104</v>
      </c>
      <c r="U209" s="237" t="s">
        <v>199</v>
      </c>
      <c r="V209" s="238">
        <v>43120</v>
      </c>
      <c r="W209" s="239">
        <v>66</v>
      </c>
      <c r="X209" s="169"/>
      <c r="Y209" s="237" t="s">
        <v>529</v>
      </c>
      <c r="Z209" s="237" t="s">
        <v>104</v>
      </c>
      <c r="AA209" s="237" t="s">
        <v>199</v>
      </c>
      <c r="AB209" s="238">
        <v>43139</v>
      </c>
      <c r="AC209" s="239">
        <v>-7</v>
      </c>
      <c r="AD209"/>
      <c r="AE209" s="237" t="s">
        <v>543</v>
      </c>
      <c r="AF209" s="237" t="s">
        <v>104</v>
      </c>
      <c r="AG209" s="237" t="s">
        <v>186</v>
      </c>
      <c r="AH209" s="238">
        <v>43147</v>
      </c>
      <c r="AI209" s="239">
        <v>32</v>
      </c>
      <c r="AJ209" s="169"/>
      <c r="AK209" s="237" t="s">
        <v>522</v>
      </c>
      <c r="AL209" s="237" t="s">
        <v>104</v>
      </c>
      <c r="AM209" s="237" t="s">
        <v>197</v>
      </c>
      <c r="AN209" s="238">
        <v>43137</v>
      </c>
      <c r="AO209" s="239">
        <v>44</v>
      </c>
      <c r="AP209" s="169"/>
      <c r="AQ209" s="237" t="s">
        <v>543</v>
      </c>
      <c r="AR209" s="237" t="s">
        <v>104</v>
      </c>
      <c r="AS209" s="237" t="s">
        <v>186</v>
      </c>
      <c r="AT209" s="238">
        <v>43147</v>
      </c>
      <c r="AU209" s="239">
        <v>27</v>
      </c>
      <c r="AV209" s="169"/>
      <c r="AW209" s="237" t="s">
        <v>529</v>
      </c>
      <c r="AX209" s="237" t="s">
        <v>104</v>
      </c>
      <c r="AY209" s="237" t="s">
        <v>199</v>
      </c>
      <c r="AZ209" s="238">
        <v>43139</v>
      </c>
      <c r="BA209" s="239">
        <v>34</v>
      </c>
      <c r="BB209"/>
      <c r="BC209" s="237" t="s">
        <v>543</v>
      </c>
      <c r="BD209" s="237" t="s">
        <v>104</v>
      </c>
      <c r="BE209" s="237" t="s">
        <v>186</v>
      </c>
      <c r="BF209" s="238">
        <v>43147</v>
      </c>
      <c r="BG209" s="239">
        <v>9</v>
      </c>
      <c r="BH209" s="169"/>
      <c r="BI209" s="237" t="s">
        <v>522</v>
      </c>
      <c r="BJ209" s="237" t="s">
        <v>104</v>
      </c>
      <c r="BK209" s="237" t="s">
        <v>197</v>
      </c>
      <c r="BL209" s="238">
        <v>43137</v>
      </c>
      <c r="BM209" s="239">
        <v>20</v>
      </c>
      <c r="BN209" s="169"/>
      <c r="BO209" s="237" t="s">
        <v>522</v>
      </c>
      <c r="BP209" s="237" t="s">
        <v>104</v>
      </c>
      <c r="BQ209" s="237" t="s">
        <v>197</v>
      </c>
      <c r="BR209" s="238">
        <v>43137</v>
      </c>
      <c r="BS209" s="239">
        <v>6</v>
      </c>
      <c r="BT209"/>
      <c r="BU209" s="237" t="s">
        <v>521</v>
      </c>
      <c r="BV209" s="237" t="s">
        <v>104</v>
      </c>
      <c r="BW209" s="237" t="s">
        <v>198</v>
      </c>
      <c r="BX209" s="238">
        <v>43133</v>
      </c>
      <c r="BY209" s="239">
        <v>14</v>
      </c>
      <c r="BZ209"/>
      <c r="CA209" s="237" t="s">
        <v>481</v>
      </c>
      <c r="CB209" s="237" t="s">
        <v>104</v>
      </c>
      <c r="CC209" s="237" t="s">
        <v>199</v>
      </c>
      <c r="CD209" s="238">
        <v>43120</v>
      </c>
      <c r="CE209" s="239">
        <v>17</v>
      </c>
      <c r="CF209"/>
      <c r="CG209" s="237" t="s">
        <v>480</v>
      </c>
      <c r="CH209" s="237" t="s">
        <v>104</v>
      </c>
      <c r="CI209" s="237" t="s">
        <v>192</v>
      </c>
      <c r="CJ209" s="238">
        <v>43118</v>
      </c>
      <c r="CK209" s="239">
        <v>29</v>
      </c>
      <c r="CL209"/>
      <c r="CM209" s="237" t="s">
        <v>522</v>
      </c>
      <c r="CN209" s="237" t="s">
        <v>104</v>
      </c>
      <c r="CO209" s="237" t="s">
        <v>197</v>
      </c>
      <c r="CP209" s="238">
        <v>43137</v>
      </c>
      <c r="CQ209" s="239">
        <v>19</v>
      </c>
      <c r="CR209"/>
      <c r="CS209" s="237" t="s">
        <v>542</v>
      </c>
      <c r="CT209" s="237" t="s">
        <v>104</v>
      </c>
      <c r="CU209" s="237" t="s">
        <v>198</v>
      </c>
      <c r="CV209" s="238">
        <v>43148</v>
      </c>
      <c r="CW209" s="239">
        <v>24</v>
      </c>
      <c r="CX209"/>
      <c r="CY209" s="237" t="s">
        <v>507</v>
      </c>
      <c r="CZ209" s="237" t="s">
        <v>104</v>
      </c>
      <c r="DA209" s="237" t="s">
        <v>186</v>
      </c>
      <c r="DB209" s="238">
        <v>43127</v>
      </c>
      <c r="DC209" s="239">
        <v>-2</v>
      </c>
      <c r="DD209"/>
      <c r="DE209" s="237" t="s">
        <v>480</v>
      </c>
      <c r="DF209" s="237" t="s">
        <v>104</v>
      </c>
      <c r="DG209" s="237" t="s">
        <v>192</v>
      </c>
      <c r="DH209" s="238">
        <v>43118</v>
      </c>
      <c r="DI209" s="239">
        <v>14</v>
      </c>
      <c r="DJ209"/>
      <c r="DK209" s="237" t="s">
        <v>521</v>
      </c>
      <c r="DL209" s="237" t="s">
        <v>104</v>
      </c>
      <c r="DM209" s="237" t="s">
        <v>198</v>
      </c>
      <c r="DN209" s="238">
        <v>43133</v>
      </c>
      <c r="DO209" s="239">
        <v>-2</v>
      </c>
      <c r="DP209"/>
      <c r="DQ209" s="237" t="s">
        <v>529</v>
      </c>
      <c r="DR209" s="237" t="s">
        <v>104</v>
      </c>
      <c r="DS209" s="237" t="s">
        <v>199</v>
      </c>
      <c r="DT209" s="238">
        <v>43139</v>
      </c>
      <c r="DU209" s="239">
        <v>11</v>
      </c>
      <c r="DV209"/>
      <c r="DW209" s="237" t="s">
        <v>481</v>
      </c>
      <c r="DX209" s="237" t="s">
        <v>104</v>
      </c>
      <c r="DY209" s="237" t="s">
        <v>199</v>
      </c>
      <c r="DZ209" s="238">
        <v>43120</v>
      </c>
      <c r="EA209" s="239">
        <v>-7</v>
      </c>
      <c r="EB209"/>
      <c r="EC209" s="237" t="s">
        <v>481</v>
      </c>
      <c r="ED209" s="237" t="s">
        <v>104</v>
      </c>
      <c r="EE209" s="237" t="s">
        <v>199</v>
      </c>
      <c r="EF209" s="238">
        <v>43120</v>
      </c>
      <c r="EG209" s="239">
        <v>-7</v>
      </c>
      <c r="EH209"/>
      <c r="EI209" s="237" t="s">
        <v>481</v>
      </c>
      <c r="EJ209" s="237" t="s">
        <v>104</v>
      </c>
      <c r="EK209" s="237" t="s">
        <v>199</v>
      </c>
      <c r="EL209" s="238">
        <v>43120</v>
      </c>
      <c r="EM209" s="239">
        <v>12</v>
      </c>
      <c r="EN209"/>
      <c r="EO209" s="237" t="s">
        <v>522</v>
      </c>
      <c r="EP209" s="237" t="s">
        <v>104</v>
      </c>
      <c r="EQ209" s="237" t="s">
        <v>197</v>
      </c>
      <c r="ER209" s="238">
        <v>43137</v>
      </c>
      <c r="ES209" s="239">
        <v>8</v>
      </c>
      <c r="ET209"/>
      <c r="EU209" s="237" t="s">
        <v>522</v>
      </c>
      <c r="EV209" s="237" t="s">
        <v>104</v>
      </c>
      <c r="EW209" s="237" t="s">
        <v>197</v>
      </c>
      <c r="EX209" s="238">
        <v>43137</v>
      </c>
      <c r="EY209" s="239">
        <v>0</v>
      </c>
      <c r="EZ209"/>
      <c r="FA209" s="237" t="s">
        <v>542</v>
      </c>
      <c r="FB209" s="237" t="s">
        <v>104</v>
      </c>
      <c r="FC209" s="237" t="s">
        <v>198</v>
      </c>
      <c r="FD209" s="238">
        <v>43148</v>
      </c>
      <c r="FE209" s="239">
        <v>7</v>
      </c>
      <c r="FF209" s="239">
        <v>15</v>
      </c>
      <c r="FG209"/>
      <c r="FH209" s="237" t="s">
        <v>529</v>
      </c>
      <c r="FI209" s="237" t="s">
        <v>104</v>
      </c>
      <c r="FJ209" s="237" t="s">
        <v>199</v>
      </c>
      <c r="FK209" s="238">
        <v>43139</v>
      </c>
      <c r="FL209" s="239">
        <v>20</v>
      </c>
      <c r="FM209"/>
      <c r="FN209" s="237" t="s">
        <v>507</v>
      </c>
      <c r="FO209" s="237" t="s">
        <v>104</v>
      </c>
      <c r="FP209" s="237" t="s">
        <v>186</v>
      </c>
      <c r="FQ209" s="238">
        <v>43127</v>
      </c>
      <c r="FR209" s="239">
        <v>9</v>
      </c>
      <c r="FS209"/>
      <c r="FT209" s="237" t="s">
        <v>529</v>
      </c>
      <c r="FU209" s="237" t="s">
        <v>104</v>
      </c>
      <c r="FV209" s="237" t="s">
        <v>199</v>
      </c>
      <c r="FW209" s="238">
        <v>43139</v>
      </c>
      <c r="FX209" s="239">
        <v>22</v>
      </c>
      <c r="FY209" s="169"/>
      <c r="FZ209" s="237" t="s">
        <v>529</v>
      </c>
      <c r="GA209" s="237" t="s">
        <v>104</v>
      </c>
      <c r="GB209" s="237" t="s">
        <v>199</v>
      </c>
      <c r="GC209" s="238">
        <v>43139</v>
      </c>
      <c r="GD209" s="239">
        <v>17</v>
      </c>
      <c r="GE209"/>
      <c r="GF209" s="237" t="s">
        <v>481</v>
      </c>
      <c r="GG209" s="237" t="s">
        <v>104</v>
      </c>
      <c r="GH209" s="237" t="s">
        <v>199</v>
      </c>
      <c r="GI209" s="238">
        <v>43120</v>
      </c>
      <c r="GJ209" s="239">
        <v>55</v>
      </c>
      <c r="GK209"/>
      <c r="GL209" s="237" t="s">
        <v>529</v>
      </c>
      <c r="GM209" s="237" t="s">
        <v>104</v>
      </c>
      <c r="GN209" s="237" t="s">
        <v>199</v>
      </c>
      <c r="GO209" s="238">
        <v>43139</v>
      </c>
      <c r="GP209" s="239">
        <v>0.29310344827586204</v>
      </c>
      <c r="GQ209" s="180"/>
      <c r="GR209" s="237" t="s">
        <v>529</v>
      </c>
      <c r="GS209" s="237" t="s">
        <v>104</v>
      </c>
      <c r="GT209" s="237" t="s">
        <v>199</v>
      </c>
      <c r="GU209" s="238">
        <v>43139</v>
      </c>
      <c r="GV209" s="239">
        <v>0.55555555555555558</v>
      </c>
      <c r="GW209" s="169"/>
      <c r="GX209" s="237" t="s">
        <v>522</v>
      </c>
      <c r="GY209" s="237" t="s">
        <v>104</v>
      </c>
      <c r="GZ209" s="237" t="s">
        <v>197</v>
      </c>
      <c r="HA209" s="238">
        <v>43137</v>
      </c>
      <c r="HB209" s="239">
        <v>5</v>
      </c>
      <c r="HC209"/>
      <c r="HD209" s="237" t="s">
        <v>508</v>
      </c>
      <c r="HE209" s="237" t="s">
        <v>104</v>
      </c>
      <c r="HF209" s="237" t="s">
        <v>192</v>
      </c>
      <c r="HG209" s="238">
        <v>43132</v>
      </c>
      <c r="HH209" s="239">
        <v>11</v>
      </c>
      <c r="HI209"/>
      <c r="HJ209" s="237" t="s">
        <v>521</v>
      </c>
      <c r="HK209" s="237" t="s">
        <v>104</v>
      </c>
      <c r="HL209" s="237" t="s">
        <v>198</v>
      </c>
      <c r="HM209" s="238">
        <v>43133</v>
      </c>
      <c r="HN209" s="239">
        <v>0.41666666666666669</v>
      </c>
      <c r="HO209" s="169"/>
      <c r="HP209" s="237" t="s">
        <v>543</v>
      </c>
      <c r="HQ209" s="237" t="s">
        <v>104</v>
      </c>
      <c r="HR209" s="237" t="s">
        <v>186</v>
      </c>
      <c r="HS209" s="238">
        <v>43147</v>
      </c>
      <c r="HT209" s="239">
        <v>4</v>
      </c>
      <c r="HU209"/>
      <c r="HV209" s="237" t="s">
        <v>508</v>
      </c>
      <c r="HW209" s="237" t="s">
        <v>104</v>
      </c>
      <c r="HX209" s="237" t="s">
        <v>192</v>
      </c>
      <c r="HY209" s="238">
        <v>43132</v>
      </c>
      <c r="HZ209" s="239">
        <v>17</v>
      </c>
      <c r="IA209"/>
      <c r="IB209" s="237" t="s">
        <v>481</v>
      </c>
      <c r="IC209" s="237" t="s">
        <v>104</v>
      </c>
      <c r="ID209" s="237" t="s">
        <v>199</v>
      </c>
      <c r="IE209" s="238">
        <v>43120</v>
      </c>
      <c r="IF209" s="239">
        <v>0.21428571428571427</v>
      </c>
      <c r="IG209"/>
    </row>
    <row r="210" spans="1:241" ht="15" x14ac:dyDescent="0.25">
      <c r="A210" s="237" t="s">
        <v>481</v>
      </c>
      <c r="B210" s="237" t="s">
        <v>104</v>
      </c>
      <c r="C210" s="237" t="s">
        <v>199</v>
      </c>
      <c r="D210" s="238">
        <v>43120</v>
      </c>
      <c r="E210" s="239">
        <v>51</v>
      </c>
      <c r="F210" s="169"/>
      <c r="G210" s="237" t="s">
        <v>521</v>
      </c>
      <c r="H210" s="237" t="s">
        <v>104</v>
      </c>
      <c r="I210" s="237" t="s">
        <v>198</v>
      </c>
      <c r="J210" s="238">
        <v>43133</v>
      </c>
      <c r="K210" s="239">
        <v>83</v>
      </c>
      <c r="L210" s="169"/>
      <c r="M210" s="237" t="s">
        <v>480</v>
      </c>
      <c r="N210" s="237" t="s">
        <v>104</v>
      </c>
      <c r="O210" s="237" t="s">
        <v>192</v>
      </c>
      <c r="P210" s="238">
        <v>43118</v>
      </c>
      <c r="Q210" s="239">
        <v>38</v>
      </c>
      <c r="R210"/>
      <c r="S210" s="237" t="s">
        <v>529</v>
      </c>
      <c r="T210" s="237" t="s">
        <v>104</v>
      </c>
      <c r="U210" s="237" t="s">
        <v>199</v>
      </c>
      <c r="V210" s="238">
        <v>43139</v>
      </c>
      <c r="W210" s="239">
        <v>67</v>
      </c>
      <c r="X210" s="169"/>
      <c r="Y210" s="237" t="s">
        <v>481</v>
      </c>
      <c r="Z210" s="237" t="s">
        <v>104</v>
      </c>
      <c r="AA210" s="237" t="s">
        <v>199</v>
      </c>
      <c r="AB210" s="238">
        <v>43120</v>
      </c>
      <c r="AC210" s="239">
        <v>-15</v>
      </c>
      <c r="AD210"/>
      <c r="AE210" s="237" t="s">
        <v>521</v>
      </c>
      <c r="AF210" s="237" t="s">
        <v>104</v>
      </c>
      <c r="AG210" s="237" t="s">
        <v>198</v>
      </c>
      <c r="AH210" s="238">
        <v>43133</v>
      </c>
      <c r="AI210" s="239">
        <v>30</v>
      </c>
      <c r="AJ210" s="169"/>
      <c r="AK210" s="237" t="s">
        <v>542</v>
      </c>
      <c r="AL210" s="237" t="s">
        <v>104</v>
      </c>
      <c r="AM210" s="237" t="s">
        <v>198</v>
      </c>
      <c r="AN210" s="238">
        <v>43148</v>
      </c>
      <c r="AO210" s="239">
        <v>45</v>
      </c>
      <c r="AP210" s="169"/>
      <c r="AQ210" s="237" t="s">
        <v>522</v>
      </c>
      <c r="AR210" s="237" t="s">
        <v>104</v>
      </c>
      <c r="AS210" s="237" t="s">
        <v>197</v>
      </c>
      <c r="AT210" s="238">
        <v>43137</v>
      </c>
      <c r="AU210" s="239">
        <v>25</v>
      </c>
      <c r="AV210" s="169"/>
      <c r="AW210" s="237" t="s">
        <v>507</v>
      </c>
      <c r="AX210" s="237" t="s">
        <v>104</v>
      </c>
      <c r="AY210" s="237" t="s">
        <v>186</v>
      </c>
      <c r="AZ210" s="238">
        <v>43127</v>
      </c>
      <c r="BA210" s="239">
        <v>43</v>
      </c>
      <c r="BB210"/>
      <c r="BC210" s="237" t="s">
        <v>500</v>
      </c>
      <c r="BD210" s="237" t="s">
        <v>104</v>
      </c>
      <c r="BE210" s="237" t="s">
        <v>197</v>
      </c>
      <c r="BF210" s="238">
        <v>43125</v>
      </c>
      <c r="BG210" s="239">
        <v>8</v>
      </c>
      <c r="BH210" s="169"/>
      <c r="BI210" s="237" t="s">
        <v>529</v>
      </c>
      <c r="BJ210" s="237" t="s">
        <v>104</v>
      </c>
      <c r="BK210" s="237" t="s">
        <v>199</v>
      </c>
      <c r="BL210" s="238">
        <v>43139</v>
      </c>
      <c r="BM210" s="239">
        <v>20</v>
      </c>
      <c r="BN210" s="169"/>
      <c r="BO210" s="237" t="s">
        <v>500</v>
      </c>
      <c r="BP210" s="237" t="s">
        <v>104</v>
      </c>
      <c r="BQ210" s="237" t="s">
        <v>197</v>
      </c>
      <c r="BR210" s="238">
        <v>43125</v>
      </c>
      <c r="BS210" s="239">
        <v>5</v>
      </c>
      <c r="BT210"/>
      <c r="BU210" s="237" t="s">
        <v>507</v>
      </c>
      <c r="BV210" s="237" t="s">
        <v>104</v>
      </c>
      <c r="BW210" s="237" t="s">
        <v>186</v>
      </c>
      <c r="BX210" s="238">
        <v>43127</v>
      </c>
      <c r="BY210" s="239">
        <v>20</v>
      </c>
      <c r="BZ210"/>
      <c r="CA210" s="237" t="s">
        <v>529</v>
      </c>
      <c r="CB210" s="237" t="s">
        <v>104</v>
      </c>
      <c r="CC210" s="237" t="s">
        <v>199</v>
      </c>
      <c r="CD210" s="238">
        <v>43139</v>
      </c>
      <c r="CE210" s="239">
        <v>16</v>
      </c>
      <c r="CF210"/>
      <c r="CG210" s="237" t="s">
        <v>542</v>
      </c>
      <c r="CH210" s="237" t="s">
        <v>104</v>
      </c>
      <c r="CI210" s="237" t="s">
        <v>198</v>
      </c>
      <c r="CJ210" s="238">
        <v>43148</v>
      </c>
      <c r="CK210" s="239">
        <v>30</v>
      </c>
      <c r="CL210"/>
      <c r="CM210" s="237" t="s">
        <v>543</v>
      </c>
      <c r="CN210" s="237" t="s">
        <v>104</v>
      </c>
      <c r="CO210" s="237" t="s">
        <v>186</v>
      </c>
      <c r="CP210" s="238">
        <v>43147</v>
      </c>
      <c r="CQ210" s="239">
        <v>17</v>
      </c>
      <c r="CR210"/>
      <c r="CS210" s="237" t="s">
        <v>529</v>
      </c>
      <c r="CT210" s="237" t="s">
        <v>104</v>
      </c>
      <c r="CU210" s="237" t="s">
        <v>199</v>
      </c>
      <c r="CV210" s="238">
        <v>43139</v>
      </c>
      <c r="CW210" s="239">
        <v>25</v>
      </c>
      <c r="CX210"/>
      <c r="CY210" s="237" t="s">
        <v>521</v>
      </c>
      <c r="CZ210" s="237" t="s">
        <v>104</v>
      </c>
      <c r="DA210" s="237" t="s">
        <v>198</v>
      </c>
      <c r="DB210" s="238">
        <v>43133</v>
      </c>
      <c r="DC210" s="239">
        <v>-4</v>
      </c>
      <c r="DD210"/>
      <c r="DE210" s="237" t="s">
        <v>522</v>
      </c>
      <c r="DF210" s="237" t="s">
        <v>104</v>
      </c>
      <c r="DG210" s="237" t="s">
        <v>197</v>
      </c>
      <c r="DH210" s="238">
        <v>43137</v>
      </c>
      <c r="DI210" s="239">
        <v>19</v>
      </c>
      <c r="DJ210"/>
      <c r="DK210" s="237" t="s">
        <v>507</v>
      </c>
      <c r="DL210" s="237" t="s">
        <v>104</v>
      </c>
      <c r="DM210" s="237" t="s">
        <v>186</v>
      </c>
      <c r="DN210" s="238">
        <v>43127</v>
      </c>
      <c r="DO210" s="239">
        <v>-5</v>
      </c>
      <c r="DP210"/>
      <c r="DQ210" s="237" t="s">
        <v>522</v>
      </c>
      <c r="DR210" s="237" t="s">
        <v>104</v>
      </c>
      <c r="DS210" s="237" t="s">
        <v>197</v>
      </c>
      <c r="DT210" s="238">
        <v>43137</v>
      </c>
      <c r="DU210" s="239">
        <v>14</v>
      </c>
      <c r="DV210"/>
      <c r="DW210" s="237" t="s">
        <v>529</v>
      </c>
      <c r="DX210" s="237" t="s">
        <v>104</v>
      </c>
      <c r="DY210" s="237" t="s">
        <v>199</v>
      </c>
      <c r="DZ210" s="238">
        <v>43139</v>
      </c>
      <c r="EA210" s="239">
        <v>-9</v>
      </c>
      <c r="EB210"/>
      <c r="EC210" s="237" t="s">
        <v>529</v>
      </c>
      <c r="ED210" s="237" t="s">
        <v>104</v>
      </c>
      <c r="EE210" s="237" t="s">
        <v>199</v>
      </c>
      <c r="EF210" s="238">
        <v>43139</v>
      </c>
      <c r="EG210" s="239">
        <v>-9</v>
      </c>
      <c r="EH210"/>
      <c r="EI210" s="237" t="s">
        <v>529</v>
      </c>
      <c r="EJ210" s="237" t="s">
        <v>104</v>
      </c>
      <c r="EK210" s="237" t="s">
        <v>199</v>
      </c>
      <c r="EL210" s="238">
        <v>43139</v>
      </c>
      <c r="EM210" s="239">
        <v>9</v>
      </c>
      <c r="EN210"/>
      <c r="EO210" s="237" t="s">
        <v>543</v>
      </c>
      <c r="EP210" s="237" t="s">
        <v>104</v>
      </c>
      <c r="EQ210" s="237" t="s">
        <v>186</v>
      </c>
      <c r="ER210" s="238">
        <v>43147</v>
      </c>
      <c r="ES210" s="239">
        <v>2</v>
      </c>
      <c r="ET210"/>
      <c r="EU210" s="237" t="s">
        <v>480</v>
      </c>
      <c r="EV210" s="237" t="s">
        <v>104</v>
      </c>
      <c r="EW210" s="237" t="s">
        <v>192</v>
      </c>
      <c r="EX210" s="238">
        <v>43118</v>
      </c>
      <c r="EY210" s="239">
        <v>0</v>
      </c>
      <c r="EZ210"/>
      <c r="FA210" s="237" t="s">
        <v>522</v>
      </c>
      <c r="FB210" s="237" t="s">
        <v>104</v>
      </c>
      <c r="FC210" s="237" t="s">
        <v>197</v>
      </c>
      <c r="FD210" s="238">
        <v>43137</v>
      </c>
      <c r="FE210" s="239">
        <v>4</v>
      </c>
      <c r="FF210" s="239">
        <v>14</v>
      </c>
      <c r="FG210"/>
      <c r="FH210" s="237" t="s">
        <v>481</v>
      </c>
      <c r="FI210" s="237" t="s">
        <v>104</v>
      </c>
      <c r="FJ210" s="237" t="s">
        <v>199</v>
      </c>
      <c r="FK210" s="238">
        <v>43120</v>
      </c>
      <c r="FL210" s="239">
        <v>21</v>
      </c>
      <c r="FM210"/>
      <c r="FN210" s="237" t="s">
        <v>508</v>
      </c>
      <c r="FO210" s="237" t="s">
        <v>104</v>
      </c>
      <c r="FP210" s="237" t="s">
        <v>192</v>
      </c>
      <c r="FQ210" s="238">
        <v>43132</v>
      </c>
      <c r="FR210" s="239">
        <v>9</v>
      </c>
      <c r="FS210"/>
      <c r="FT210" s="237" t="s">
        <v>500</v>
      </c>
      <c r="FU210" s="237" t="s">
        <v>104</v>
      </c>
      <c r="FV210" s="237" t="s">
        <v>197</v>
      </c>
      <c r="FW210" s="238">
        <v>43125</v>
      </c>
      <c r="FX210" s="239">
        <v>22</v>
      </c>
      <c r="FY210" s="169"/>
      <c r="FZ210" s="237" t="s">
        <v>481</v>
      </c>
      <c r="GA210" s="237" t="s">
        <v>104</v>
      </c>
      <c r="GB210" s="237" t="s">
        <v>199</v>
      </c>
      <c r="GC210" s="238">
        <v>43120</v>
      </c>
      <c r="GD210" s="239">
        <v>16</v>
      </c>
      <c r="GE210"/>
      <c r="GF210" s="237" t="s">
        <v>543</v>
      </c>
      <c r="GG210" s="237" t="s">
        <v>104</v>
      </c>
      <c r="GH210" s="237" t="s">
        <v>186</v>
      </c>
      <c r="GI210" s="238">
        <v>43147</v>
      </c>
      <c r="GJ210" s="239">
        <v>42</v>
      </c>
      <c r="GK210"/>
      <c r="GL210" s="237" t="s">
        <v>481</v>
      </c>
      <c r="GM210" s="237" t="s">
        <v>104</v>
      </c>
      <c r="GN210" s="237" t="s">
        <v>199</v>
      </c>
      <c r="GO210" s="238">
        <v>43120</v>
      </c>
      <c r="GP210" s="239">
        <v>0.29090909090909089</v>
      </c>
      <c r="GQ210" s="180"/>
      <c r="GR210" s="237" t="s">
        <v>481</v>
      </c>
      <c r="GS210" s="237" t="s">
        <v>104</v>
      </c>
      <c r="GT210" s="237" t="s">
        <v>199</v>
      </c>
      <c r="GU210" s="238">
        <v>43120</v>
      </c>
      <c r="GV210" s="239">
        <v>0.5625</v>
      </c>
      <c r="GW210" s="169"/>
      <c r="GX210" s="237" t="s">
        <v>507</v>
      </c>
      <c r="GY210" s="237" t="s">
        <v>104</v>
      </c>
      <c r="GZ210" s="237" t="s">
        <v>186</v>
      </c>
      <c r="HA210" s="238">
        <v>43127</v>
      </c>
      <c r="HB210" s="239">
        <v>4</v>
      </c>
      <c r="HC210"/>
      <c r="HD210" s="237" t="s">
        <v>507</v>
      </c>
      <c r="HE210" s="237" t="s">
        <v>104</v>
      </c>
      <c r="HF210" s="237" t="s">
        <v>186</v>
      </c>
      <c r="HG210" s="238">
        <v>43127</v>
      </c>
      <c r="HH210" s="239">
        <v>10</v>
      </c>
      <c r="HI210"/>
      <c r="HJ210" s="237" t="s">
        <v>507</v>
      </c>
      <c r="HK210" s="237" t="s">
        <v>104</v>
      </c>
      <c r="HL210" s="237" t="s">
        <v>186</v>
      </c>
      <c r="HM210" s="238">
        <v>43127</v>
      </c>
      <c r="HN210" s="239">
        <v>0.4</v>
      </c>
      <c r="HO210" s="169"/>
      <c r="HP210" s="237" t="s">
        <v>508</v>
      </c>
      <c r="HQ210" s="237" t="s">
        <v>104</v>
      </c>
      <c r="HR210" s="237" t="s">
        <v>192</v>
      </c>
      <c r="HS210" s="238">
        <v>43132</v>
      </c>
      <c r="HT210" s="239">
        <v>1</v>
      </c>
      <c r="HU210"/>
      <c r="HV210" s="237" t="s">
        <v>543</v>
      </c>
      <c r="HW210" s="237" t="s">
        <v>104</v>
      </c>
      <c r="HX210" s="237" t="s">
        <v>186</v>
      </c>
      <c r="HY210" s="238">
        <v>43147</v>
      </c>
      <c r="HZ210" s="239">
        <v>13</v>
      </c>
      <c r="IA210"/>
      <c r="IB210" s="237" t="s">
        <v>508</v>
      </c>
      <c r="IC210" s="237" t="s">
        <v>104</v>
      </c>
      <c r="ID210" s="237" t="s">
        <v>192</v>
      </c>
      <c r="IE210" s="238">
        <v>43132</v>
      </c>
      <c r="IF210" s="239">
        <v>5.8823529411764705E-2</v>
      </c>
      <c r="IG210"/>
    </row>
    <row r="211" spans="1:241" ht="15"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s="169"/>
      <c r="FZ211"/>
      <c r="GA211"/>
      <c r="GB211"/>
      <c r="GC211"/>
      <c r="GD211"/>
      <c r="GE211" s="169"/>
      <c r="GF211" s="169"/>
      <c r="GG211" s="169"/>
      <c r="GH211" s="169"/>
      <c r="GI211" s="169"/>
      <c r="GJ211" s="169"/>
      <c r="GL211"/>
      <c r="GM211"/>
      <c r="GN211"/>
      <c r="GO211"/>
      <c r="GP211"/>
      <c r="GQ211"/>
      <c r="GR211"/>
      <c r="GS211"/>
      <c r="GT211"/>
      <c r="GU211"/>
      <c r="GV211"/>
      <c r="GW211"/>
      <c r="GX211"/>
      <c r="GY211"/>
      <c r="GZ211"/>
      <c r="HA211"/>
      <c r="HB211"/>
      <c r="HC211"/>
      <c r="HD211"/>
      <c r="HE211"/>
      <c r="HF211"/>
      <c r="HG211"/>
      <c r="HH211"/>
      <c r="HI211"/>
      <c r="HJ211"/>
      <c r="HK211"/>
      <c r="HL211"/>
      <c r="HM211"/>
      <c r="HN211"/>
      <c r="HP211"/>
      <c r="HQ211"/>
      <c r="HR211"/>
      <c r="HS211"/>
      <c r="HT211"/>
      <c r="HU211"/>
      <c r="HV211"/>
      <c r="HW211"/>
      <c r="HX211"/>
      <c r="HY211"/>
      <c r="HZ211"/>
      <c r="IA211"/>
    </row>
    <row r="212" spans="1:241" ht="15" x14ac:dyDescent="0.25">
      <c r="J212"/>
      <c r="K212"/>
      <c r="L212"/>
      <c r="M212"/>
      <c r="O212"/>
      <c r="P212"/>
      <c r="Q212"/>
      <c r="S212"/>
      <c r="T212"/>
      <c r="U212"/>
      <c r="W212"/>
      <c r="X212"/>
      <c r="Y212"/>
      <c r="Z212"/>
      <c r="AA212"/>
      <c r="AB212"/>
      <c r="AC212"/>
      <c r="AD212"/>
      <c r="AE212"/>
      <c r="AF212"/>
      <c r="AG212"/>
      <c r="AI212"/>
      <c r="AJ212"/>
      <c r="AK212"/>
      <c r="AM212"/>
      <c r="AN212"/>
      <c r="AO212"/>
      <c r="AQ212"/>
      <c r="AR212"/>
      <c r="AS212"/>
      <c r="AU212"/>
      <c r="AV212"/>
      <c r="AW212"/>
      <c r="AY212"/>
      <c r="AZ212"/>
      <c r="BA212"/>
      <c r="BB212"/>
      <c r="BC212"/>
      <c r="BD212"/>
      <c r="BE212"/>
      <c r="BF212"/>
      <c r="BG212"/>
      <c r="BI212"/>
      <c r="BJ212"/>
      <c r="BK212"/>
      <c r="BL212"/>
      <c r="BO212"/>
      <c r="BP212"/>
      <c r="BQ212"/>
    </row>
    <row r="213" spans="1:241" ht="15" x14ac:dyDescent="0.25">
      <c r="J213"/>
      <c r="K213"/>
      <c r="L213"/>
      <c r="M213"/>
      <c r="O213"/>
      <c r="P213"/>
      <c r="Q213"/>
      <c r="S213"/>
      <c r="T213"/>
      <c r="U213"/>
      <c r="W213"/>
      <c r="X213"/>
      <c r="Y213"/>
      <c r="Z213"/>
      <c r="AA213"/>
      <c r="AB213"/>
      <c r="AC213"/>
      <c r="AD213"/>
      <c r="AE213"/>
      <c r="AF213"/>
      <c r="AG213"/>
      <c r="AI213"/>
      <c r="AJ213"/>
      <c r="AK213"/>
      <c r="AM213"/>
      <c r="AN213"/>
      <c r="AO213"/>
      <c r="AQ213"/>
      <c r="AR213"/>
      <c r="AS213"/>
      <c r="AU213"/>
      <c r="AV213"/>
      <c r="AW213"/>
      <c r="AY213"/>
      <c r="AZ213"/>
      <c r="BA213"/>
      <c r="BB213"/>
      <c r="BC213"/>
      <c r="BD213"/>
      <c r="BE213"/>
      <c r="BF213"/>
      <c r="BG213"/>
      <c r="BI213"/>
      <c r="BJ213"/>
      <c r="BK213"/>
      <c r="BL213"/>
      <c r="BO213"/>
      <c r="BP213"/>
      <c r="BQ213"/>
    </row>
    <row r="214" spans="1:241" ht="15" x14ac:dyDescent="0.25">
      <c r="J214"/>
      <c r="K214"/>
      <c r="L214"/>
      <c r="M214"/>
      <c r="O214"/>
      <c r="P214"/>
      <c r="Q214"/>
      <c r="S214"/>
      <c r="T214"/>
      <c r="U214"/>
      <c r="W214"/>
      <c r="X214"/>
      <c r="Y214"/>
      <c r="Z214"/>
      <c r="AA214"/>
      <c r="AB214"/>
      <c r="AC214"/>
      <c r="AD214"/>
      <c r="AE214"/>
      <c r="AF214"/>
      <c r="AG214"/>
      <c r="AI214"/>
      <c r="AJ214"/>
      <c r="AK214"/>
      <c r="AM214"/>
      <c r="AN214"/>
      <c r="AO214"/>
      <c r="AQ214"/>
      <c r="AR214"/>
      <c r="AS214"/>
      <c r="AU214"/>
      <c r="AV214"/>
      <c r="AW214"/>
      <c r="AY214"/>
      <c r="AZ214"/>
      <c r="BA214"/>
      <c r="BB214"/>
      <c r="BC214"/>
      <c r="BD214"/>
      <c r="BE214"/>
      <c r="BF214"/>
      <c r="BG214"/>
      <c r="BI214"/>
      <c r="BJ214"/>
      <c r="BK214"/>
      <c r="BL214"/>
      <c r="BO214"/>
      <c r="BP214"/>
      <c r="BQ214"/>
    </row>
    <row r="215" spans="1:241" ht="15" x14ac:dyDescent="0.25">
      <c r="J215"/>
      <c r="K215"/>
      <c r="L215"/>
      <c r="M215"/>
      <c r="O215"/>
      <c r="P215"/>
      <c r="Q215"/>
      <c r="S215"/>
      <c r="T215"/>
      <c r="U215"/>
      <c r="W215"/>
      <c r="X215"/>
      <c r="Y215"/>
      <c r="Z215"/>
      <c r="AA215"/>
      <c r="AB215"/>
      <c r="AC215"/>
      <c r="AD215"/>
      <c r="AE215"/>
      <c r="AF215"/>
      <c r="AG215"/>
      <c r="AI215"/>
      <c r="AJ215"/>
      <c r="AK215"/>
      <c r="AM215"/>
      <c r="AN215"/>
      <c r="AO215"/>
      <c r="AQ215"/>
      <c r="AR215"/>
      <c r="AS215"/>
      <c r="AU215"/>
      <c r="AV215"/>
      <c r="AW215"/>
      <c r="AY215"/>
      <c r="AZ215"/>
      <c r="BA215"/>
      <c r="BB215"/>
      <c r="BC215"/>
      <c r="BD215"/>
      <c r="BE215"/>
      <c r="BF215"/>
      <c r="BG215"/>
      <c r="BI215"/>
      <c r="BJ215"/>
      <c r="BK215"/>
      <c r="BL215"/>
      <c r="BO215"/>
      <c r="BP215"/>
      <c r="BQ215"/>
    </row>
    <row r="216" spans="1:241" ht="15" x14ac:dyDescent="0.25">
      <c r="J216"/>
      <c r="K216"/>
      <c r="L216"/>
      <c r="M216"/>
      <c r="O216"/>
      <c r="P216"/>
      <c r="Q216"/>
      <c r="S216"/>
      <c r="T216"/>
      <c r="U216"/>
      <c r="W216"/>
      <c r="X216"/>
      <c r="Y216"/>
      <c r="Z216"/>
      <c r="AA216"/>
      <c r="AB216"/>
      <c r="AC216"/>
      <c r="AD216"/>
      <c r="AE216"/>
      <c r="AF216"/>
      <c r="AG216"/>
      <c r="AI216"/>
      <c r="AJ216"/>
      <c r="AK216"/>
      <c r="AM216"/>
      <c r="AN216"/>
      <c r="AO216"/>
      <c r="AQ216"/>
      <c r="AR216"/>
      <c r="AS216"/>
      <c r="AU216"/>
      <c r="AV216"/>
      <c r="AW216"/>
      <c r="AY216"/>
      <c r="AZ216"/>
      <c r="BA216"/>
      <c r="BB216"/>
      <c r="BC216"/>
      <c r="BD216"/>
      <c r="BE216"/>
      <c r="BF216"/>
      <c r="BG216"/>
      <c r="BI216"/>
      <c r="BJ216"/>
      <c r="BK216"/>
      <c r="BL216"/>
      <c r="BO216"/>
      <c r="BP216"/>
      <c r="BQ216"/>
    </row>
    <row r="217" spans="1:241" ht="15" x14ac:dyDescent="0.25">
      <c r="J217"/>
      <c r="K217"/>
      <c r="L217"/>
      <c r="M217"/>
      <c r="O217"/>
      <c r="P217"/>
      <c r="Q217"/>
      <c r="S217"/>
      <c r="T217"/>
      <c r="U217"/>
      <c r="W217"/>
      <c r="X217"/>
      <c r="Y217"/>
      <c r="Z217"/>
      <c r="AA217"/>
      <c r="AB217"/>
      <c r="AC217"/>
      <c r="AD217"/>
      <c r="AE217"/>
      <c r="AF217"/>
      <c r="AG217"/>
      <c r="AI217"/>
      <c r="AJ217"/>
      <c r="AK217"/>
      <c r="AM217"/>
      <c r="AN217"/>
      <c r="AO217"/>
      <c r="AQ217"/>
      <c r="AR217"/>
      <c r="AS217"/>
      <c r="AU217"/>
      <c r="AV217"/>
      <c r="AW217"/>
      <c r="AY217"/>
      <c r="AZ217"/>
      <c r="BA217"/>
      <c r="BB217"/>
      <c r="BC217"/>
      <c r="BD217"/>
      <c r="BE217"/>
      <c r="BF217"/>
      <c r="BG217"/>
      <c r="BI217"/>
      <c r="BJ217"/>
      <c r="BK217"/>
      <c r="BL217"/>
      <c r="BO217"/>
      <c r="BP217"/>
      <c r="BQ217"/>
    </row>
    <row r="218" spans="1:241" ht="15" x14ac:dyDescent="0.25">
      <c r="J218"/>
      <c r="K218"/>
      <c r="L218"/>
      <c r="M218"/>
      <c r="O218"/>
      <c r="P218"/>
      <c r="Q218"/>
      <c r="S218"/>
      <c r="T218"/>
      <c r="U218"/>
      <c r="W218"/>
      <c r="X218"/>
      <c r="Y218"/>
      <c r="Z218"/>
      <c r="AA218"/>
      <c r="AB218"/>
      <c r="AC218"/>
      <c r="AD218"/>
      <c r="AE218"/>
      <c r="AF218"/>
      <c r="AG218"/>
      <c r="AI218"/>
      <c r="AJ218"/>
      <c r="AK218"/>
      <c r="AM218"/>
      <c r="AN218"/>
      <c r="AO218"/>
      <c r="AQ218"/>
      <c r="AR218"/>
      <c r="AS218"/>
      <c r="AU218"/>
      <c r="AV218"/>
      <c r="AW218"/>
      <c r="AY218"/>
      <c r="AZ218"/>
      <c r="BA218"/>
      <c r="BB218"/>
      <c r="BC218"/>
      <c r="BD218"/>
      <c r="BE218"/>
      <c r="BF218"/>
      <c r="BG218"/>
      <c r="BI218"/>
      <c r="BJ218"/>
      <c r="BK218"/>
      <c r="BL218"/>
      <c r="BO218"/>
      <c r="BP218"/>
      <c r="BQ218"/>
    </row>
    <row r="219" spans="1:241" ht="15" x14ac:dyDescent="0.25">
      <c r="J219"/>
      <c r="K219"/>
      <c r="L219"/>
      <c r="M219"/>
      <c r="O219"/>
      <c r="P219"/>
      <c r="Q219"/>
      <c r="S219"/>
      <c r="T219"/>
      <c r="U219"/>
      <c r="W219"/>
      <c r="X219"/>
      <c r="Y219"/>
      <c r="Z219"/>
      <c r="AA219"/>
      <c r="AB219"/>
      <c r="AC219"/>
      <c r="AD219"/>
      <c r="AE219"/>
      <c r="AF219"/>
      <c r="AG219"/>
      <c r="AI219"/>
      <c r="AJ219"/>
      <c r="AK219"/>
      <c r="AM219"/>
      <c r="AN219"/>
      <c r="AO219"/>
      <c r="AQ219"/>
      <c r="AR219"/>
      <c r="AS219"/>
      <c r="AU219"/>
      <c r="AV219"/>
      <c r="AW219"/>
      <c r="AY219"/>
      <c r="AZ219"/>
      <c r="BA219"/>
      <c r="BB219"/>
      <c r="BC219"/>
      <c r="BD219"/>
      <c r="BE219"/>
      <c r="BF219"/>
      <c r="BG219"/>
      <c r="BI219"/>
      <c r="BJ219"/>
      <c r="BK219"/>
      <c r="BL219"/>
      <c r="BO219"/>
      <c r="BP219"/>
      <c r="BQ219"/>
    </row>
    <row r="220" spans="1:241" ht="15" x14ac:dyDescent="0.25">
      <c r="J220"/>
      <c r="K220"/>
      <c r="L220"/>
      <c r="M220"/>
      <c r="O220"/>
      <c r="P220"/>
      <c r="Q220"/>
      <c r="S220"/>
      <c r="T220"/>
      <c r="U220"/>
      <c r="W220"/>
      <c r="X220"/>
      <c r="Y220"/>
      <c r="Z220"/>
      <c r="AA220"/>
      <c r="AB220"/>
      <c r="AC220"/>
      <c r="AD220"/>
      <c r="AE220"/>
      <c r="AF220"/>
      <c r="AG220"/>
      <c r="AI220"/>
      <c r="AJ220"/>
      <c r="AK220"/>
      <c r="AM220"/>
      <c r="AN220"/>
      <c r="AO220"/>
      <c r="AQ220"/>
      <c r="AR220"/>
      <c r="AS220"/>
      <c r="AU220"/>
      <c r="AV220"/>
      <c r="AW220"/>
      <c r="AY220"/>
      <c r="AZ220"/>
      <c r="BA220"/>
      <c r="BB220"/>
      <c r="BC220"/>
      <c r="BD220"/>
      <c r="BE220"/>
      <c r="BF220"/>
      <c r="BG220"/>
      <c r="BI220"/>
      <c r="BJ220"/>
      <c r="BK220"/>
      <c r="BL220"/>
      <c r="BO220"/>
      <c r="BP220"/>
      <c r="BQ220"/>
    </row>
    <row r="221" spans="1:241" ht="15" x14ac:dyDescent="0.25">
      <c r="J221"/>
      <c r="K221"/>
      <c r="L221"/>
      <c r="M221"/>
      <c r="O221"/>
      <c r="P221"/>
      <c r="Q221"/>
      <c r="S221"/>
      <c r="T221"/>
      <c r="U221"/>
      <c r="W221"/>
      <c r="X221"/>
      <c r="Y221"/>
      <c r="Z221"/>
      <c r="AA221"/>
      <c r="AB221"/>
      <c r="AC221"/>
      <c r="AD221"/>
      <c r="AE221"/>
      <c r="AF221"/>
      <c r="AG221"/>
      <c r="AI221"/>
      <c r="AJ221"/>
      <c r="AK221"/>
      <c r="AM221"/>
      <c r="AN221"/>
      <c r="AO221"/>
      <c r="AQ221"/>
      <c r="AR221"/>
      <c r="AS221"/>
      <c r="AU221"/>
      <c r="AV221"/>
      <c r="AW221"/>
      <c r="AY221"/>
      <c r="AZ221"/>
      <c r="BA221"/>
      <c r="BB221"/>
      <c r="BC221"/>
      <c r="BD221"/>
      <c r="BE221"/>
      <c r="BF221"/>
      <c r="BG221"/>
      <c r="BI221"/>
      <c r="BJ221"/>
      <c r="BK221"/>
      <c r="BL221"/>
      <c r="BO221"/>
      <c r="BP221"/>
      <c r="BQ221"/>
    </row>
    <row r="222" spans="1:241" ht="15" x14ac:dyDescent="0.25">
      <c r="J222"/>
      <c r="K222"/>
      <c r="L222"/>
      <c r="M222"/>
      <c r="O222"/>
      <c r="P222"/>
      <c r="Q222"/>
      <c r="S222"/>
      <c r="T222"/>
      <c r="U222"/>
      <c r="W222"/>
      <c r="X222"/>
      <c r="Y222"/>
      <c r="Z222"/>
      <c r="AA222"/>
      <c r="AB222"/>
      <c r="AC222"/>
      <c r="AD222"/>
      <c r="AE222"/>
      <c r="AF222"/>
      <c r="AG222"/>
      <c r="AI222"/>
      <c r="AJ222"/>
      <c r="AK222"/>
      <c r="AM222"/>
      <c r="AN222"/>
      <c r="AO222"/>
      <c r="AQ222"/>
      <c r="AR222"/>
      <c r="AS222"/>
      <c r="AU222"/>
      <c r="AV222"/>
      <c r="AW222"/>
      <c r="AY222"/>
      <c r="AZ222"/>
      <c r="BA222"/>
      <c r="BB222"/>
      <c r="BC222"/>
      <c r="BD222"/>
      <c r="BE222"/>
      <c r="BF222"/>
      <c r="BG222"/>
      <c r="BI222"/>
      <c r="BJ222"/>
      <c r="BK222"/>
      <c r="BL222"/>
      <c r="BO222"/>
      <c r="BP222"/>
      <c r="BQ222"/>
    </row>
    <row r="223" spans="1:241" ht="15" x14ac:dyDescent="0.25">
      <c r="J223"/>
      <c r="K223"/>
      <c r="L223"/>
      <c r="M223"/>
      <c r="O223"/>
      <c r="P223"/>
      <c r="Q223"/>
      <c r="S223"/>
      <c r="T223"/>
      <c r="U223"/>
      <c r="W223"/>
      <c r="X223"/>
      <c r="Y223"/>
      <c r="Z223"/>
      <c r="AA223"/>
      <c r="AB223"/>
      <c r="AC223"/>
      <c r="AD223"/>
      <c r="AE223"/>
      <c r="AF223"/>
      <c r="AG223"/>
      <c r="AI223"/>
      <c r="AJ223"/>
      <c r="AK223"/>
      <c r="AM223"/>
      <c r="AN223"/>
      <c r="AO223"/>
      <c r="AQ223"/>
      <c r="AR223"/>
      <c r="AS223"/>
      <c r="AU223"/>
      <c r="AV223"/>
      <c r="AW223"/>
      <c r="AY223"/>
      <c r="AZ223"/>
      <c r="BA223"/>
      <c r="BB223"/>
      <c r="BC223"/>
      <c r="BD223"/>
      <c r="BE223"/>
      <c r="BF223"/>
      <c r="BG223"/>
      <c r="BI223"/>
      <c r="BJ223"/>
      <c r="BK223"/>
      <c r="BL223"/>
      <c r="BO223"/>
      <c r="BP223"/>
      <c r="BQ223"/>
    </row>
    <row r="224" spans="1:241" ht="15" x14ac:dyDescent="0.25">
      <c r="J224"/>
      <c r="K224"/>
      <c r="L224"/>
      <c r="M224"/>
      <c r="O224"/>
      <c r="P224"/>
      <c r="Q224"/>
      <c r="S224"/>
      <c r="T224"/>
      <c r="U224"/>
      <c r="W224"/>
      <c r="X224"/>
      <c r="Y224"/>
      <c r="Z224"/>
      <c r="AA224"/>
      <c r="AB224"/>
      <c r="AC224"/>
      <c r="AD224"/>
      <c r="AE224"/>
      <c r="AF224"/>
      <c r="AG224"/>
      <c r="AI224"/>
      <c r="AJ224"/>
      <c r="AK224"/>
      <c r="AM224"/>
      <c r="AN224"/>
      <c r="AO224"/>
      <c r="AQ224"/>
      <c r="AR224"/>
      <c r="AS224"/>
      <c r="AU224"/>
      <c r="AV224"/>
      <c r="AW224"/>
      <c r="AY224"/>
      <c r="AZ224"/>
      <c r="BA224"/>
      <c r="BB224"/>
      <c r="BC224"/>
      <c r="BD224"/>
      <c r="BE224"/>
      <c r="BF224"/>
      <c r="BG224"/>
      <c r="BI224"/>
      <c r="BJ224"/>
      <c r="BK224"/>
      <c r="BL224"/>
      <c r="BO224"/>
      <c r="BP224"/>
      <c r="BQ224"/>
    </row>
    <row r="225" spans="10:69" ht="15" x14ac:dyDescent="0.25">
      <c r="J225"/>
      <c r="K225"/>
      <c r="L225"/>
      <c r="M225"/>
      <c r="O225"/>
      <c r="P225"/>
      <c r="Q225"/>
      <c r="S225"/>
      <c r="T225"/>
      <c r="U225"/>
      <c r="W225"/>
      <c r="X225"/>
      <c r="Y225"/>
      <c r="Z225"/>
      <c r="AA225"/>
      <c r="AB225"/>
      <c r="AC225"/>
      <c r="AD225"/>
      <c r="AE225"/>
      <c r="AF225"/>
      <c r="AG225"/>
      <c r="AI225"/>
      <c r="AJ225"/>
      <c r="AK225"/>
      <c r="AM225"/>
      <c r="AN225"/>
      <c r="AO225"/>
      <c r="AQ225"/>
      <c r="AR225"/>
      <c r="AS225"/>
      <c r="AU225"/>
      <c r="AV225"/>
      <c r="AW225"/>
      <c r="AY225"/>
      <c r="AZ225"/>
      <c r="BA225"/>
      <c r="BB225"/>
      <c r="BC225"/>
      <c r="BD225"/>
      <c r="BE225"/>
      <c r="BF225"/>
      <c r="BG225"/>
      <c r="BI225"/>
      <c r="BJ225"/>
      <c r="BK225"/>
      <c r="BL225"/>
      <c r="BO225"/>
      <c r="BP225"/>
      <c r="BQ225"/>
    </row>
    <row r="226" spans="10:69" ht="15" x14ac:dyDescent="0.25">
      <c r="J226"/>
      <c r="K226"/>
      <c r="L226"/>
      <c r="M226"/>
      <c r="O226"/>
      <c r="P226"/>
      <c r="Q226"/>
      <c r="S226"/>
      <c r="T226"/>
      <c r="U226"/>
      <c r="W226"/>
      <c r="X226"/>
      <c r="Y226"/>
      <c r="Z226"/>
      <c r="AA226"/>
      <c r="AB226"/>
      <c r="AC226"/>
      <c r="AD226"/>
      <c r="AE226"/>
      <c r="AF226"/>
      <c r="AG226"/>
      <c r="AI226"/>
      <c r="AJ226"/>
      <c r="AK226"/>
      <c r="AM226"/>
      <c r="AN226"/>
      <c r="AO226"/>
      <c r="AQ226"/>
      <c r="AR226"/>
      <c r="AS226"/>
      <c r="AU226"/>
      <c r="AV226"/>
      <c r="AW226"/>
      <c r="AY226"/>
      <c r="AZ226"/>
      <c r="BA226"/>
      <c r="BB226"/>
      <c r="BC226"/>
      <c r="BD226"/>
      <c r="BE226"/>
      <c r="BF226"/>
      <c r="BG226"/>
      <c r="BI226"/>
      <c r="BJ226"/>
      <c r="BK226"/>
      <c r="BL226"/>
      <c r="BO226"/>
      <c r="BP226"/>
      <c r="BQ226"/>
    </row>
    <row r="227" spans="10:69" ht="15" x14ac:dyDescent="0.25">
      <c r="J227"/>
      <c r="K227"/>
      <c r="L227"/>
      <c r="M227"/>
      <c r="O227"/>
      <c r="P227"/>
      <c r="Q227"/>
      <c r="S227"/>
      <c r="T227"/>
      <c r="U227"/>
      <c r="W227"/>
      <c r="X227"/>
      <c r="Y227"/>
      <c r="Z227"/>
      <c r="AA227"/>
      <c r="AB227"/>
      <c r="AC227"/>
      <c r="AD227"/>
      <c r="AE227"/>
      <c r="AF227"/>
      <c r="AG227"/>
      <c r="AI227"/>
      <c r="AJ227"/>
      <c r="AK227"/>
      <c r="AM227"/>
      <c r="AN227"/>
      <c r="AO227"/>
      <c r="AQ227"/>
      <c r="AR227"/>
      <c r="AS227"/>
      <c r="AU227"/>
      <c r="AV227"/>
      <c r="AW227"/>
      <c r="AY227"/>
      <c r="AZ227"/>
      <c r="BA227"/>
      <c r="BB227"/>
      <c r="BC227"/>
      <c r="BD227"/>
      <c r="BE227"/>
      <c r="BF227"/>
      <c r="BG227"/>
      <c r="BI227"/>
      <c r="BJ227"/>
      <c r="BK227"/>
      <c r="BL227"/>
      <c r="BO227"/>
      <c r="BP227"/>
      <c r="BQ227"/>
    </row>
    <row r="228" spans="10:69" ht="15" x14ac:dyDescent="0.25">
      <c r="J228"/>
      <c r="K228"/>
      <c r="L228"/>
      <c r="M228"/>
      <c r="O228"/>
      <c r="P228"/>
      <c r="Q228"/>
      <c r="S228"/>
      <c r="T228"/>
      <c r="U228"/>
      <c r="W228"/>
      <c r="X228"/>
      <c r="Y228"/>
      <c r="Z228"/>
      <c r="AA228"/>
      <c r="AB228"/>
      <c r="AC228"/>
      <c r="AD228"/>
      <c r="AE228"/>
      <c r="AF228"/>
      <c r="AG228"/>
      <c r="AI228"/>
      <c r="AJ228"/>
      <c r="AK228"/>
      <c r="AM228"/>
      <c r="AN228"/>
      <c r="AO228"/>
      <c r="AQ228"/>
      <c r="AR228"/>
      <c r="AS228"/>
      <c r="AU228"/>
      <c r="AV228"/>
      <c r="AW228"/>
      <c r="AY228"/>
      <c r="AZ228"/>
      <c r="BA228"/>
      <c r="BB228"/>
      <c r="BC228"/>
      <c r="BD228"/>
      <c r="BE228"/>
      <c r="BF228"/>
      <c r="BG228"/>
      <c r="BI228"/>
      <c r="BJ228"/>
      <c r="BK228"/>
      <c r="BL228"/>
      <c r="BO228"/>
      <c r="BP228"/>
      <c r="BQ228"/>
    </row>
    <row r="229" spans="10:69" ht="15" x14ac:dyDescent="0.25">
      <c r="J229"/>
      <c r="K229"/>
      <c r="L229"/>
      <c r="M229"/>
      <c r="O229"/>
      <c r="P229"/>
      <c r="Q229"/>
      <c r="S229"/>
      <c r="T229"/>
      <c r="U229"/>
      <c r="W229"/>
      <c r="X229"/>
      <c r="Y229"/>
      <c r="Z229"/>
      <c r="AA229"/>
      <c r="AB229"/>
      <c r="AC229"/>
      <c r="AD229"/>
      <c r="AE229"/>
      <c r="AF229"/>
      <c r="AG229"/>
      <c r="AI229"/>
      <c r="AJ229"/>
      <c r="AK229"/>
      <c r="AM229"/>
      <c r="AN229"/>
      <c r="AO229"/>
      <c r="AQ229"/>
      <c r="AR229"/>
      <c r="AS229"/>
      <c r="AU229"/>
      <c r="AV229"/>
      <c r="AW229"/>
      <c r="AY229"/>
      <c r="AZ229"/>
      <c r="BA229"/>
      <c r="BB229"/>
      <c r="BC229"/>
      <c r="BD229"/>
      <c r="BE229"/>
      <c r="BF229"/>
      <c r="BG229"/>
      <c r="BI229"/>
      <c r="BJ229"/>
      <c r="BK229"/>
      <c r="BL229"/>
      <c r="BO229"/>
      <c r="BP229"/>
      <c r="BQ229"/>
    </row>
    <row r="230" spans="10:69" ht="15" x14ac:dyDescent="0.25">
      <c r="J230"/>
      <c r="K230"/>
      <c r="L230"/>
      <c r="M230"/>
      <c r="O230"/>
      <c r="P230"/>
      <c r="Q230"/>
      <c r="S230"/>
      <c r="T230"/>
      <c r="U230"/>
      <c r="W230"/>
      <c r="X230"/>
      <c r="Y230"/>
      <c r="Z230"/>
      <c r="AA230"/>
      <c r="AB230"/>
      <c r="AC230"/>
      <c r="AD230"/>
      <c r="AE230"/>
      <c r="AF230"/>
      <c r="AG230"/>
      <c r="AI230"/>
      <c r="AJ230"/>
      <c r="AK230"/>
      <c r="AM230"/>
      <c r="AN230"/>
      <c r="AO230"/>
      <c r="AQ230"/>
      <c r="AR230"/>
      <c r="AS230"/>
      <c r="AU230"/>
      <c r="AV230"/>
      <c r="AW230"/>
      <c r="AY230"/>
      <c r="AZ230"/>
      <c r="BA230"/>
      <c r="BB230"/>
      <c r="BC230"/>
      <c r="BD230"/>
      <c r="BE230"/>
      <c r="BF230"/>
      <c r="BG230"/>
      <c r="BI230"/>
      <c r="BJ230"/>
      <c r="BK230"/>
      <c r="BL230"/>
      <c r="BO230"/>
      <c r="BP230"/>
      <c r="BQ230"/>
    </row>
    <row r="231" spans="10:69" ht="15" x14ac:dyDescent="0.25">
      <c r="J231"/>
      <c r="K231"/>
      <c r="L231"/>
      <c r="M231"/>
      <c r="O231"/>
      <c r="P231"/>
      <c r="Q231"/>
      <c r="S231"/>
      <c r="T231"/>
      <c r="U231"/>
      <c r="W231"/>
      <c r="X231"/>
      <c r="Y231"/>
      <c r="Z231"/>
      <c r="AA231"/>
      <c r="AB231"/>
      <c r="AC231"/>
      <c r="AD231"/>
      <c r="AE231"/>
      <c r="AF231"/>
      <c r="AG231"/>
      <c r="AI231"/>
      <c r="AJ231"/>
      <c r="AK231"/>
      <c r="AM231"/>
      <c r="AN231"/>
      <c r="AO231"/>
      <c r="AQ231"/>
      <c r="AR231"/>
      <c r="AS231"/>
      <c r="AU231"/>
      <c r="AV231"/>
      <c r="AW231"/>
      <c r="AY231"/>
      <c r="AZ231"/>
      <c r="BA231"/>
      <c r="BB231"/>
      <c r="BC231"/>
      <c r="BD231"/>
      <c r="BE231"/>
      <c r="BF231"/>
      <c r="BG231"/>
      <c r="BI231"/>
      <c r="BJ231"/>
      <c r="BK231"/>
      <c r="BL231"/>
      <c r="BO231"/>
      <c r="BP231"/>
      <c r="BQ231"/>
    </row>
    <row r="232" spans="10:69" ht="15" x14ac:dyDescent="0.25">
      <c r="J232"/>
      <c r="K232"/>
      <c r="L232"/>
      <c r="M232"/>
      <c r="O232"/>
      <c r="P232"/>
      <c r="Q232"/>
      <c r="S232"/>
      <c r="T232"/>
      <c r="U232"/>
      <c r="W232"/>
      <c r="X232"/>
      <c r="Y232"/>
      <c r="Z232"/>
      <c r="AA232"/>
      <c r="AB232"/>
      <c r="AC232"/>
      <c r="AD232"/>
      <c r="AE232"/>
      <c r="AF232"/>
      <c r="AG232"/>
      <c r="AI232"/>
      <c r="AJ232"/>
      <c r="AK232"/>
      <c r="AM232"/>
      <c r="AN232"/>
      <c r="AO232"/>
      <c r="AQ232"/>
      <c r="AR232"/>
      <c r="AS232"/>
      <c r="AU232"/>
      <c r="AV232"/>
      <c r="AW232"/>
      <c r="AY232"/>
      <c r="AZ232"/>
      <c r="BA232"/>
      <c r="BB232"/>
      <c r="BC232"/>
      <c r="BD232"/>
      <c r="BE232"/>
      <c r="BF232"/>
      <c r="BG232"/>
      <c r="BI232"/>
      <c r="BJ232"/>
      <c r="BK232"/>
      <c r="BL232"/>
      <c r="BO232"/>
      <c r="BP232"/>
      <c r="BQ232"/>
    </row>
    <row r="233" spans="10:69" ht="15" x14ac:dyDescent="0.25">
      <c r="J233"/>
      <c r="K233"/>
      <c r="L233"/>
      <c r="M233"/>
      <c r="O233"/>
      <c r="P233"/>
      <c r="Q233"/>
      <c r="S233"/>
      <c r="T233"/>
      <c r="U233"/>
      <c r="W233"/>
      <c r="X233"/>
      <c r="Y233"/>
      <c r="Z233"/>
      <c r="AA233"/>
      <c r="AB233"/>
      <c r="AC233"/>
      <c r="AD233"/>
      <c r="AE233"/>
      <c r="AF233"/>
      <c r="AG233"/>
      <c r="AI233"/>
      <c r="AJ233"/>
      <c r="AK233"/>
      <c r="AM233"/>
      <c r="AN233"/>
      <c r="AO233"/>
      <c r="AQ233"/>
      <c r="AR233"/>
      <c r="AS233"/>
      <c r="AU233"/>
      <c r="AV233"/>
      <c r="AW233"/>
      <c r="AY233"/>
      <c r="AZ233"/>
      <c r="BA233"/>
      <c r="BB233"/>
      <c r="BC233"/>
      <c r="BD233"/>
      <c r="BE233"/>
      <c r="BF233"/>
      <c r="BG233"/>
      <c r="BI233"/>
      <c r="BJ233"/>
      <c r="BK233"/>
      <c r="BL233"/>
      <c r="BO233"/>
      <c r="BP233"/>
      <c r="BQ233"/>
    </row>
    <row r="234" spans="10:69" ht="15" x14ac:dyDescent="0.25">
      <c r="J234"/>
      <c r="K234"/>
      <c r="L234"/>
      <c r="M234"/>
      <c r="O234"/>
      <c r="P234"/>
      <c r="Q234"/>
      <c r="S234"/>
      <c r="T234"/>
      <c r="U234"/>
      <c r="W234"/>
      <c r="X234"/>
      <c r="Y234"/>
      <c r="Z234"/>
      <c r="AA234"/>
      <c r="AB234"/>
      <c r="AC234"/>
      <c r="AD234"/>
      <c r="AE234"/>
      <c r="AF234"/>
      <c r="AG234"/>
      <c r="AI234"/>
      <c r="AJ234"/>
      <c r="AK234"/>
      <c r="AM234"/>
      <c r="AN234"/>
      <c r="AO234"/>
      <c r="AQ234"/>
      <c r="AR234"/>
      <c r="AS234"/>
      <c r="AU234"/>
      <c r="AV234"/>
      <c r="AW234"/>
      <c r="AY234"/>
      <c r="AZ234"/>
      <c r="BA234"/>
      <c r="BB234"/>
      <c r="BC234"/>
      <c r="BD234"/>
      <c r="BE234"/>
      <c r="BF234"/>
      <c r="BG234"/>
      <c r="BI234"/>
      <c r="BJ234"/>
      <c r="BK234"/>
      <c r="BL234"/>
      <c r="BO234"/>
      <c r="BP234"/>
      <c r="BQ234"/>
    </row>
    <row r="235" spans="10:69" ht="15" x14ac:dyDescent="0.25">
      <c r="J235"/>
      <c r="K235"/>
      <c r="L235"/>
      <c r="M235"/>
      <c r="O235"/>
      <c r="P235"/>
      <c r="Q235"/>
      <c r="S235"/>
      <c r="T235"/>
      <c r="U235"/>
      <c r="W235"/>
      <c r="X235"/>
      <c r="Y235"/>
      <c r="Z235"/>
      <c r="AA235"/>
      <c r="AB235"/>
      <c r="AC235"/>
      <c r="AD235"/>
      <c r="AE235"/>
      <c r="AF235"/>
      <c r="AG235"/>
      <c r="AI235"/>
      <c r="AJ235"/>
      <c r="AK235"/>
      <c r="AM235"/>
      <c r="AN235"/>
      <c r="AO235"/>
      <c r="AQ235"/>
      <c r="AR235"/>
      <c r="AS235"/>
      <c r="AU235"/>
      <c r="AV235"/>
      <c r="AW235"/>
      <c r="AY235"/>
      <c r="AZ235"/>
      <c r="BA235"/>
      <c r="BB235"/>
      <c r="BC235"/>
      <c r="BD235"/>
      <c r="BE235"/>
      <c r="BF235"/>
      <c r="BG235"/>
      <c r="BI235"/>
      <c r="BJ235"/>
      <c r="BK235"/>
      <c r="BL235"/>
      <c r="BO235"/>
      <c r="BP235"/>
      <c r="BQ235"/>
    </row>
    <row r="236" spans="10:69" ht="15" x14ac:dyDescent="0.25">
      <c r="J236"/>
      <c r="K236"/>
      <c r="L236"/>
      <c r="M236"/>
      <c r="O236"/>
      <c r="P236"/>
      <c r="Q236"/>
      <c r="S236"/>
      <c r="T236"/>
      <c r="U236"/>
      <c r="W236"/>
      <c r="X236"/>
      <c r="Y236"/>
      <c r="Z236"/>
      <c r="AA236"/>
      <c r="AB236"/>
      <c r="AC236"/>
      <c r="AD236"/>
      <c r="AE236"/>
      <c r="AF236"/>
      <c r="AG236"/>
      <c r="AI236"/>
      <c r="AJ236"/>
      <c r="AK236"/>
      <c r="AM236"/>
      <c r="AN236"/>
      <c r="AO236"/>
      <c r="AQ236"/>
      <c r="AR236"/>
      <c r="AS236"/>
      <c r="AU236"/>
      <c r="AV236"/>
      <c r="AW236"/>
      <c r="AY236"/>
      <c r="AZ236"/>
      <c r="BA236"/>
      <c r="BB236"/>
      <c r="BC236"/>
      <c r="BD236"/>
      <c r="BE236"/>
      <c r="BF236"/>
      <c r="BG236"/>
      <c r="BI236"/>
      <c r="BJ236"/>
      <c r="BK236"/>
      <c r="BL236"/>
      <c r="BO236"/>
      <c r="BP236"/>
      <c r="BQ236"/>
    </row>
    <row r="237" spans="10:69" ht="15" x14ac:dyDescent="0.25">
      <c r="J237"/>
      <c r="K237"/>
      <c r="L237"/>
      <c r="M237"/>
      <c r="O237"/>
      <c r="P237"/>
      <c r="Q237"/>
      <c r="S237"/>
      <c r="T237"/>
      <c r="U237"/>
      <c r="W237"/>
      <c r="X237"/>
      <c r="Y237"/>
      <c r="Z237"/>
      <c r="AA237"/>
      <c r="AB237"/>
      <c r="AC237"/>
      <c r="AD237"/>
      <c r="AE237"/>
      <c r="AF237"/>
      <c r="AG237"/>
      <c r="AI237"/>
      <c r="AJ237"/>
      <c r="AK237"/>
      <c r="AM237"/>
      <c r="AN237"/>
      <c r="AO237"/>
      <c r="AQ237"/>
      <c r="AR237"/>
      <c r="AS237"/>
      <c r="AU237"/>
      <c r="AV237"/>
      <c r="AW237"/>
      <c r="AY237"/>
      <c r="AZ237"/>
      <c r="BA237"/>
      <c r="BB237"/>
      <c r="BC237"/>
      <c r="BD237"/>
      <c r="BE237"/>
      <c r="BF237"/>
      <c r="BG237"/>
      <c r="BI237"/>
      <c r="BJ237"/>
      <c r="BK237"/>
      <c r="BL237"/>
      <c r="BO237"/>
      <c r="BP237"/>
      <c r="BQ237"/>
    </row>
    <row r="238" spans="10:69" ht="15" x14ac:dyDescent="0.25">
      <c r="J238"/>
      <c r="K238"/>
      <c r="L238"/>
      <c r="M238"/>
      <c r="O238"/>
      <c r="P238"/>
      <c r="Q238"/>
      <c r="S238"/>
      <c r="T238"/>
      <c r="U238"/>
      <c r="W238"/>
      <c r="X238"/>
      <c r="Y238"/>
      <c r="Z238"/>
      <c r="AA238"/>
      <c r="AB238"/>
      <c r="AC238"/>
      <c r="AD238"/>
      <c r="AE238"/>
      <c r="AF238"/>
      <c r="AG238"/>
      <c r="AI238"/>
      <c r="AJ238"/>
      <c r="AK238"/>
      <c r="AM238"/>
      <c r="AN238"/>
      <c r="AO238"/>
      <c r="AQ238"/>
      <c r="AR238"/>
      <c r="AS238"/>
      <c r="AU238"/>
      <c r="AV238"/>
      <c r="AW238"/>
      <c r="AY238"/>
      <c r="AZ238"/>
      <c r="BA238"/>
      <c r="BB238"/>
      <c r="BC238"/>
      <c r="BD238"/>
      <c r="BE238"/>
      <c r="BF238"/>
      <c r="BG238"/>
      <c r="BI238"/>
      <c r="BJ238"/>
      <c r="BK238"/>
      <c r="BL238"/>
      <c r="BO238"/>
      <c r="BP238"/>
      <c r="BQ238"/>
    </row>
    <row r="239" spans="10:69" ht="15" x14ac:dyDescent="0.25">
      <c r="J239"/>
      <c r="K239"/>
      <c r="L239"/>
      <c r="M239"/>
      <c r="O239"/>
      <c r="P239"/>
      <c r="Q239"/>
      <c r="S239"/>
      <c r="T239"/>
      <c r="U239"/>
      <c r="W239"/>
      <c r="X239"/>
      <c r="Y239"/>
      <c r="Z239"/>
      <c r="AA239"/>
      <c r="AB239"/>
      <c r="AC239"/>
      <c r="AD239"/>
      <c r="AE239"/>
      <c r="AF239"/>
      <c r="AG239"/>
      <c r="AI239"/>
      <c r="AJ239"/>
      <c r="AK239"/>
      <c r="AM239"/>
      <c r="AN239"/>
      <c r="AO239"/>
      <c r="AQ239"/>
      <c r="AR239"/>
      <c r="AS239"/>
      <c r="AU239"/>
      <c r="AV239"/>
      <c r="AW239"/>
      <c r="AY239"/>
      <c r="AZ239"/>
      <c r="BA239"/>
      <c r="BB239"/>
      <c r="BC239"/>
      <c r="BD239"/>
      <c r="BE239"/>
      <c r="BF239"/>
      <c r="BG239"/>
      <c r="BI239"/>
      <c r="BJ239"/>
      <c r="BK239"/>
      <c r="BL239"/>
      <c r="BO239"/>
      <c r="BP239"/>
      <c r="BQ239"/>
    </row>
    <row r="240" spans="10:69" ht="15" x14ac:dyDescent="0.25">
      <c r="J240"/>
      <c r="K240"/>
      <c r="L240"/>
      <c r="M240"/>
      <c r="O240"/>
      <c r="P240"/>
      <c r="Q240"/>
      <c r="S240"/>
      <c r="T240"/>
      <c r="U240"/>
      <c r="W240"/>
      <c r="X240"/>
      <c r="Y240"/>
      <c r="Z240"/>
      <c r="AA240"/>
      <c r="AB240"/>
      <c r="AC240"/>
      <c r="AD240"/>
      <c r="AE240"/>
      <c r="AF240"/>
      <c r="AG240"/>
      <c r="AI240"/>
      <c r="AJ240"/>
      <c r="AK240"/>
      <c r="AM240"/>
      <c r="AN240"/>
      <c r="AO240"/>
      <c r="AQ240"/>
      <c r="AR240"/>
      <c r="AS240"/>
      <c r="AU240"/>
      <c r="AV240"/>
      <c r="AW240"/>
      <c r="AY240"/>
      <c r="AZ240"/>
      <c r="BA240"/>
      <c r="BB240"/>
      <c r="BC240"/>
      <c r="BD240"/>
      <c r="BE240"/>
      <c r="BF240"/>
      <c r="BG240"/>
      <c r="BI240"/>
      <c r="BJ240"/>
      <c r="BK240"/>
      <c r="BL240"/>
      <c r="BO240"/>
      <c r="BP240"/>
      <c r="BQ240"/>
    </row>
    <row r="241" spans="10:69" ht="15" x14ac:dyDescent="0.25">
      <c r="J241"/>
      <c r="K241"/>
      <c r="L241"/>
      <c r="M241"/>
      <c r="O241"/>
      <c r="P241"/>
      <c r="Q241"/>
      <c r="S241"/>
      <c r="T241"/>
      <c r="U241"/>
      <c r="W241"/>
      <c r="X241"/>
      <c r="Y241"/>
      <c r="Z241"/>
      <c r="AA241"/>
      <c r="AB241"/>
      <c r="AC241"/>
      <c r="AD241"/>
      <c r="AE241"/>
      <c r="AF241"/>
      <c r="AG241"/>
      <c r="AI241"/>
      <c r="AJ241"/>
      <c r="AK241"/>
      <c r="AM241"/>
      <c r="AN241"/>
      <c r="AO241"/>
      <c r="AQ241"/>
      <c r="AR241"/>
      <c r="AS241"/>
      <c r="AU241"/>
      <c r="AV241"/>
      <c r="AW241"/>
      <c r="AY241"/>
      <c r="AZ241"/>
      <c r="BA241"/>
      <c r="BB241"/>
      <c r="BC241"/>
      <c r="BD241"/>
      <c r="BE241"/>
      <c r="BF241"/>
      <c r="BG241"/>
      <c r="BI241"/>
      <c r="BJ241"/>
      <c r="BK241"/>
      <c r="BL241"/>
      <c r="BO241"/>
      <c r="BP241"/>
      <c r="BQ241"/>
    </row>
    <row r="242" spans="10:69" ht="15" x14ac:dyDescent="0.25">
      <c r="J242"/>
      <c r="K242"/>
      <c r="L242"/>
      <c r="M242"/>
      <c r="O242"/>
      <c r="P242"/>
      <c r="Q242"/>
      <c r="S242"/>
      <c r="T242"/>
      <c r="U242"/>
      <c r="W242"/>
      <c r="X242"/>
      <c r="Y242"/>
      <c r="Z242"/>
      <c r="AA242"/>
      <c r="AB242"/>
      <c r="AC242"/>
      <c r="AD242"/>
      <c r="AE242"/>
      <c r="AF242"/>
      <c r="AG242"/>
      <c r="AI242"/>
      <c r="AJ242"/>
      <c r="AK242"/>
      <c r="AM242"/>
      <c r="AN242"/>
      <c r="AO242"/>
      <c r="AQ242"/>
      <c r="AR242"/>
      <c r="AS242"/>
      <c r="AU242"/>
      <c r="AV242"/>
      <c r="AW242"/>
      <c r="AY242"/>
      <c r="AZ242"/>
      <c r="BA242"/>
      <c r="BB242"/>
      <c r="BC242"/>
      <c r="BD242"/>
      <c r="BE242"/>
      <c r="BF242"/>
      <c r="BG242"/>
      <c r="BI242"/>
      <c r="BJ242"/>
      <c r="BK242"/>
      <c r="BL242"/>
      <c r="BO242"/>
      <c r="BP242"/>
      <c r="BQ242"/>
    </row>
    <row r="243" spans="10:69" ht="15" x14ac:dyDescent="0.25">
      <c r="J243"/>
      <c r="K243"/>
      <c r="L243"/>
      <c r="M243"/>
      <c r="O243"/>
      <c r="P243"/>
      <c r="Q243"/>
      <c r="S243"/>
      <c r="T243"/>
      <c r="U243"/>
      <c r="W243"/>
      <c r="X243"/>
      <c r="Y243"/>
      <c r="Z243"/>
      <c r="AA243"/>
      <c r="AB243"/>
      <c r="AC243"/>
      <c r="AD243"/>
      <c r="AE243"/>
      <c r="AF243"/>
      <c r="AG243"/>
      <c r="AI243"/>
      <c r="AJ243"/>
      <c r="AK243"/>
      <c r="AM243"/>
      <c r="AN243"/>
      <c r="AO243"/>
      <c r="AQ243"/>
      <c r="AR243"/>
      <c r="AS243"/>
      <c r="AU243"/>
      <c r="AV243"/>
      <c r="AW243"/>
      <c r="AY243"/>
      <c r="AZ243"/>
      <c r="BA243"/>
      <c r="BB243"/>
      <c r="BC243"/>
      <c r="BD243"/>
      <c r="BE243"/>
      <c r="BF243"/>
      <c r="BG243"/>
      <c r="BI243"/>
      <c r="BJ243"/>
      <c r="BK243"/>
      <c r="BL243"/>
      <c r="BO243"/>
      <c r="BP243"/>
      <c r="BQ243"/>
    </row>
    <row r="244" spans="10:69" ht="15" x14ac:dyDescent="0.25">
      <c r="J244"/>
      <c r="K244"/>
      <c r="L244"/>
      <c r="M244"/>
      <c r="O244"/>
      <c r="P244"/>
      <c r="Q244"/>
      <c r="S244"/>
      <c r="T244"/>
      <c r="U244"/>
      <c r="W244"/>
      <c r="X244"/>
      <c r="Y244"/>
      <c r="Z244"/>
      <c r="AA244"/>
      <c r="AB244"/>
      <c r="AC244"/>
      <c r="AD244"/>
      <c r="AE244"/>
      <c r="AF244"/>
      <c r="AG244"/>
      <c r="AI244"/>
      <c r="AJ244"/>
      <c r="AK244"/>
      <c r="AM244"/>
      <c r="AN244"/>
      <c r="AO244"/>
      <c r="AQ244"/>
      <c r="AR244"/>
      <c r="AS244"/>
      <c r="AU244"/>
      <c r="AV244"/>
      <c r="AW244"/>
      <c r="AY244"/>
      <c r="AZ244"/>
      <c r="BA244"/>
      <c r="BB244"/>
      <c r="BC244"/>
      <c r="BD244"/>
      <c r="BE244"/>
      <c r="BF244"/>
      <c r="BG244"/>
      <c r="BI244"/>
      <c r="BJ244"/>
      <c r="BK244"/>
      <c r="BL244"/>
      <c r="BO244"/>
      <c r="BP244"/>
      <c r="BQ244"/>
    </row>
    <row r="245" spans="10:69" ht="15" x14ac:dyDescent="0.25">
      <c r="J245"/>
      <c r="K245"/>
      <c r="L245"/>
      <c r="M245"/>
      <c r="O245"/>
      <c r="P245"/>
      <c r="Q245"/>
      <c r="S245"/>
      <c r="T245"/>
      <c r="U245"/>
      <c r="W245"/>
      <c r="X245"/>
      <c r="Y245"/>
      <c r="Z245"/>
      <c r="AA245"/>
      <c r="AB245"/>
      <c r="AC245"/>
      <c r="AD245"/>
      <c r="AE245"/>
      <c r="AF245"/>
      <c r="AG245"/>
      <c r="AI245"/>
      <c r="AJ245"/>
      <c r="AK245"/>
      <c r="AM245"/>
      <c r="AN245"/>
      <c r="AO245"/>
      <c r="AQ245"/>
      <c r="AR245"/>
      <c r="AS245"/>
      <c r="AU245"/>
      <c r="AV245"/>
      <c r="AW245"/>
      <c r="AY245"/>
      <c r="AZ245"/>
      <c r="BA245"/>
      <c r="BB245"/>
      <c r="BC245"/>
      <c r="BD245"/>
      <c r="BE245"/>
      <c r="BF245"/>
      <c r="BG245"/>
      <c r="BI245"/>
      <c r="BJ245"/>
      <c r="BK245"/>
      <c r="BL245"/>
      <c r="BO245"/>
      <c r="BP245"/>
      <c r="BQ245"/>
    </row>
    <row r="246" spans="10:69" ht="15" x14ac:dyDescent="0.25">
      <c r="J246"/>
      <c r="K246"/>
      <c r="L246"/>
      <c r="M246"/>
      <c r="O246"/>
      <c r="P246"/>
      <c r="Q246"/>
      <c r="S246"/>
      <c r="T246"/>
      <c r="U246"/>
      <c r="W246"/>
      <c r="X246"/>
      <c r="Y246"/>
      <c r="Z246"/>
      <c r="AA246"/>
      <c r="AB246"/>
      <c r="AC246"/>
      <c r="AD246"/>
      <c r="AE246"/>
      <c r="AF246"/>
      <c r="AG246"/>
      <c r="AI246"/>
      <c r="AJ246"/>
      <c r="AK246"/>
      <c r="AM246"/>
      <c r="AN246"/>
      <c r="AO246"/>
      <c r="AQ246"/>
      <c r="AR246"/>
      <c r="AS246"/>
      <c r="AU246"/>
      <c r="AV246"/>
      <c r="AW246"/>
      <c r="AY246"/>
      <c r="AZ246"/>
      <c r="BA246"/>
      <c r="BB246"/>
      <c r="BC246"/>
      <c r="BD246"/>
      <c r="BE246"/>
      <c r="BF246"/>
      <c r="BG246"/>
      <c r="BI246"/>
      <c r="BJ246"/>
      <c r="BK246"/>
      <c r="BL246"/>
      <c r="BO246"/>
      <c r="BP246"/>
      <c r="BQ246"/>
    </row>
    <row r="247" spans="10:69" ht="15" x14ac:dyDescent="0.25">
      <c r="J247"/>
      <c r="K247"/>
      <c r="L247"/>
      <c r="M247"/>
      <c r="O247"/>
      <c r="P247"/>
      <c r="Q247"/>
      <c r="S247"/>
      <c r="T247"/>
      <c r="U247"/>
      <c r="W247"/>
      <c r="X247"/>
      <c r="Y247"/>
      <c r="Z247"/>
      <c r="AA247"/>
      <c r="AB247"/>
      <c r="AC247"/>
      <c r="AD247"/>
      <c r="AE247"/>
      <c r="AF247"/>
      <c r="AG247"/>
      <c r="AI247"/>
      <c r="AJ247"/>
      <c r="AK247"/>
      <c r="AM247"/>
      <c r="AN247"/>
      <c r="AO247"/>
      <c r="AQ247"/>
      <c r="AR247"/>
      <c r="AS247"/>
      <c r="AU247"/>
      <c r="AV247"/>
      <c r="AW247"/>
      <c r="AY247"/>
      <c r="AZ247"/>
      <c r="BA247"/>
      <c r="BB247"/>
      <c r="BC247"/>
      <c r="BD247"/>
      <c r="BE247"/>
      <c r="BF247"/>
      <c r="BG247"/>
      <c r="BI247"/>
      <c r="BJ247"/>
      <c r="BK247"/>
      <c r="BL247"/>
      <c r="BO247"/>
      <c r="BP247"/>
      <c r="BQ247"/>
    </row>
    <row r="248" spans="10:69" ht="15" x14ac:dyDescent="0.25">
      <c r="J248"/>
      <c r="K248"/>
      <c r="L248"/>
      <c r="M248"/>
      <c r="O248"/>
      <c r="P248"/>
      <c r="Q248"/>
      <c r="S248"/>
      <c r="T248"/>
      <c r="U248"/>
      <c r="W248"/>
      <c r="X248"/>
      <c r="Y248"/>
      <c r="Z248"/>
      <c r="AA248"/>
      <c r="AB248"/>
      <c r="AC248"/>
      <c r="AD248"/>
      <c r="AE248"/>
      <c r="AF248"/>
      <c r="AG248"/>
      <c r="AI248"/>
      <c r="AJ248"/>
      <c r="AK248"/>
      <c r="AM248"/>
      <c r="AN248"/>
      <c r="AO248"/>
      <c r="AQ248"/>
      <c r="AR248"/>
      <c r="AS248"/>
      <c r="AU248"/>
      <c r="AV248"/>
      <c r="AW248"/>
      <c r="AY248"/>
      <c r="AZ248"/>
      <c r="BA248"/>
      <c r="BB248"/>
      <c r="BC248"/>
      <c r="BD248"/>
      <c r="BE248"/>
      <c r="BF248"/>
      <c r="BG248"/>
      <c r="BI248"/>
      <c r="BJ248"/>
      <c r="BK248"/>
      <c r="BL248"/>
      <c r="BO248"/>
      <c r="BP248"/>
      <c r="BQ248"/>
    </row>
    <row r="249" spans="10:69" ht="15" x14ac:dyDescent="0.25">
      <c r="J249"/>
      <c r="K249"/>
      <c r="L249"/>
      <c r="M249"/>
      <c r="O249"/>
      <c r="P249"/>
      <c r="Q249"/>
      <c r="S249"/>
      <c r="T249"/>
      <c r="U249"/>
      <c r="W249"/>
      <c r="X249"/>
      <c r="Y249"/>
      <c r="Z249"/>
      <c r="AA249"/>
      <c r="AB249"/>
      <c r="AC249"/>
      <c r="AD249"/>
      <c r="AE249"/>
      <c r="AF249"/>
      <c r="AG249"/>
      <c r="AI249"/>
      <c r="AJ249"/>
      <c r="AK249"/>
      <c r="AM249"/>
      <c r="AN249"/>
      <c r="AO249"/>
      <c r="AQ249"/>
      <c r="AR249"/>
      <c r="AS249"/>
      <c r="AU249"/>
      <c r="AV249"/>
      <c r="AW249"/>
      <c r="AY249"/>
      <c r="AZ249"/>
      <c r="BA249"/>
      <c r="BB249"/>
      <c r="BC249"/>
      <c r="BD249"/>
      <c r="BE249"/>
      <c r="BF249"/>
      <c r="BG249"/>
      <c r="BI249"/>
      <c r="BJ249"/>
      <c r="BK249"/>
      <c r="BL249"/>
      <c r="BO249"/>
      <c r="BP249"/>
      <c r="BQ249"/>
    </row>
    <row r="250" spans="10:69" ht="15" x14ac:dyDescent="0.25">
      <c r="J250"/>
      <c r="K250"/>
      <c r="L250"/>
      <c r="M250"/>
      <c r="O250"/>
      <c r="P250"/>
      <c r="Q250"/>
      <c r="S250"/>
      <c r="T250"/>
      <c r="U250"/>
      <c r="W250"/>
      <c r="X250"/>
      <c r="Y250"/>
      <c r="Z250"/>
      <c r="AA250"/>
      <c r="AB250"/>
      <c r="AC250"/>
      <c r="AD250"/>
      <c r="AE250"/>
      <c r="AF250"/>
      <c r="AG250"/>
      <c r="AI250"/>
      <c r="AJ250"/>
      <c r="AK250"/>
      <c r="AM250"/>
      <c r="AN250"/>
      <c r="AO250"/>
      <c r="AQ250"/>
      <c r="AR250"/>
      <c r="AS250"/>
      <c r="AU250"/>
      <c r="AV250"/>
      <c r="AW250"/>
      <c r="AY250"/>
      <c r="AZ250"/>
      <c r="BA250"/>
      <c r="BB250"/>
      <c r="BC250"/>
      <c r="BD250"/>
      <c r="BE250"/>
      <c r="BF250"/>
      <c r="BG250"/>
      <c r="BI250"/>
      <c r="BJ250"/>
      <c r="BK250"/>
      <c r="BL250"/>
      <c r="BO250"/>
      <c r="BP250"/>
      <c r="BQ250"/>
    </row>
    <row r="251" spans="10:69" ht="15" x14ac:dyDescent="0.25">
      <c r="J251"/>
      <c r="K251"/>
      <c r="L251"/>
      <c r="M251"/>
      <c r="O251"/>
      <c r="P251"/>
      <c r="Q251"/>
      <c r="S251"/>
      <c r="T251"/>
      <c r="U251"/>
      <c r="W251"/>
      <c r="X251"/>
      <c r="Y251"/>
      <c r="Z251"/>
      <c r="AA251"/>
      <c r="AB251"/>
      <c r="AC251"/>
      <c r="AD251"/>
      <c r="AE251"/>
      <c r="AF251"/>
      <c r="AG251"/>
      <c r="AI251"/>
      <c r="AJ251"/>
      <c r="AK251"/>
      <c r="AM251"/>
      <c r="AN251"/>
      <c r="AO251"/>
      <c r="AQ251"/>
      <c r="AR251"/>
      <c r="AS251"/>
      <c r="AU251"/>
      <c r="AV251"/>
      <c r="AW251"/>
      <c r="AY251"/>
      <c r="AZ251"/>
      <c r="BA251"/>
      <c r="BB251"/>
      <c r="BC251"/>
      <c r="BD251"/>
      <c r="BE251"/>
      <c r="BF251"/>
      <c r="BG251"/>
      <c r="BI251"/>
      <c r="BJ251"/>
      <c r="BK251"/>
      <c r="BL251"/>
      <c r="BO251"/>
      <c r="BP251"/>
      <c r="BQ251"/>
    </row>
    <row r="252" spans="10:69" ht="15" x14ac:dyDescent="0.25">
      <c r="J252"/>
      <c r="K252"/>
      <c r="L252"/>
      <c r="M252"/>
      <c r="O252"/>
      <c r="P252"/>
      <c r="Q252"/>
      <c r="S252"/>
      <c r="T252"/>
      <c r="U252"/>
      <c r="W252"/>
      <c r="X252"/>
      <c r="Y252"/>
      <c r="Z252"/>
      <c r="AA252"/>
      <c r="AB252"/>
      <c r="AC252"/>
      <c r="AD252"/>
      <c r="AE252"/>
      <c r="AF252"/>
      <c r="AG252"/>
      <c r="AI252"/>
      <c r="AJ252"/>
      <c r="AK252"/>
      <c r="AM252"/>
      <c r="AN252"/>
      <c r="AO252"/>
      <c r="AQ252"/>
      <c r="AR252"/>
      <c r="AS252"/>
      <c r="AU252"/>
      <c r="AV252"/>
      <c r="AW252"/>
      <c r="AY252"/>
      <c r="AZ252"/>
      <c r="BA252"/>
      <c r="BB252"/>
      <c r="BC252"/>
      <c r="BD252"/>
      <c r="BE252"/>
      <c r="BF252"/>
      <c r="BG252"/>
      <c r="BI252"/>
      <c r="BJ252"/>
      <c r="BK252"/>
      <c r="BL252"/>
      <c r="BO252"/>
      <c r="BP252"/>
      <c r="BQ252"/>
    </row>
    <row r="253" spans="10:69" ht="15" x14ac:dyDescent="0.25">
      <c r="J253"/>
      <c r="K253"/>
      <c r="L253"/>
      <c r="M253"/>
      <c r="O253"/>
      <c r="P253"/>
      <c r="Q253"/>
      <c r="S253"/>
      <c r="T253"/>
      <c r="U253"/>
      <c r="W253"/>
      <c r="X253"/>
      <c r="Y253"/>
      <c r="Z253"/>
      <c r="AA253"/>
      <c r="AB253"/>
      <c r="AC253"/>
      <c r="AD253"/>
      <c r="AE253"/>
      <c r="AF253"/>
      <c r="AG253"/>
      <c r="AI253"/>
      <c r="AJ253"/>
      <c r="AK253"/>
      <c r="AM253"/>
      <c r="AN253"/>
      <c r="AO253"/>
      <c r="AQ253"/>
      <c r="AR253"/>
      <c r="AS253"/>
      <c r="AU253"/>
      <c r="AV253"/>
      <c r="AW253"/>
      <c r="AY253"/>
      <c r="AZ253"/>
      <c r="BA253"/>
      <c r="BB253"/>
      <c r="BC253"/>
      <c r="BD253"/>
      <c r="BE253"/>
      <c r="BF253"/>
      <c r="BG253"/>
      <c r="BI253"/>
      <c r="BJ253"/>
      <c r="BK253"/>
      <c r="BL253"/>
      <c r="BO253"/>
      <c r="BP253"/>
      <c r="BQ253"/>
    </row>
    <row r="254" spans="10:69" ht="15" x14ac:dyDescent="0.25">
      <c r="J254"/>
      <c r="K254"/>
      <c r="L254"/>
      <c r="M254"/>
      <c r="O254"/>
      <c r="P254"/>
      <c r="Q254"/>
      <c r="S254"/>
      <c r="T254"/>
      <c r="U254"/>
      <c r="W254"/>
      <c r="X254"/>
      <c r="Y254"/>
      <c r="Z254"/>
      <c r="AA254"/>
      <c r="AB254"/>
      <c r="AC254"/>
      <c r="AD254"/>
      <c r="AE254"/>
      <c r="AF254"/>
      <c r="AG254"/>
      <c r="AI254"/>
      <c r="AJ254"/>
      <c r="AK254"/>
      <c r="AM254"/>
      <c r="AN254"/>
      <c r="AO254"/>
      <c r="AQ254"/>
      <c r="AR254"/>
      <c r="AS254"/>
      <c r="AU254"/>
      <c r="AV254"/>
      <c r="AW254"/>
      <c r="AY254"/>
      <c r="AZ254"/>
      <c r="BA254"/>
      <c r="BB254"/>
      <c r="BC254"/>
      <c r="BD254"/>
      <c r="BE254"/>
      <c r="BF254"/>
      <c r="BG254"/>
      <c r="BI254"/>
      <c r="BJ254"/>
      <c r="BK254"/>
      <c r="BL254"/>
      <c r="BO254"/>
      <c r="BP254"/>
      <c r="BQ254"/>
    </row>
    <row r="255" spans="10:69" ht="15" x14ac:dyDescent="0.25">
      <c r="J255"/>
      <c r="K255"/>
      <c r="L255"/>
      <c r="M255"/>
      <c r="O255"/>
      <c r="P255"/>
      <c r="Q255"/>
      <c r="S255"/>
      <c r="T255"/>
      <c r="U255"/>
      <c r="W255"/>
      <c r="X255"/>
      <c r="Y255"/>
      <c r="Z255"/>
      <c r="AA255"/>
      <c r="AB255"/>
      <c r="AC255"/>
      <c r="AD255"/>
      <c r="AE255"/>
      <c r="AF255"/>
      <c r="AG255"/>
      <c r="AI255"/>
      <c r="AJ255"/>
      <c r="AK255"/>
      <c r="AM255"/>
      <c r="AN255"/>
      <c r="AO255"/>
      <c r="AQ255"/>
      <c r="AR255"/>
      <c r="AS255"/>
      <c r="AU255"/>
      <c r="AV255"/>
      <c r="AW255"/>
      <c r="AY255"/>
      <c r="AZ255"/>
      <c r="BA255"/>
      <c r="BB255"/>
      <c r="BC255"/>
      <c r="BD255"/>
      <c r="BE255"/>
      <c r="BF255"/>
      <c r="BG255"/>
      <c r="BI255"/>
      <c r="BJ255"/>
      <c r="BK255"/>
      <c r="BL255"/>
      <c r="BO255"/>
      <c r="BP255"/>
      <c r="BQ255"/>
    </row>
    <row r="256" spans="10:69" ht="15" x14ac:dyDescent="0.25">
      <c r="J256"/>
      <c r="K256"/>
      <c r="L256"/>
      <c r="M256"/>
      <c r="O256"/>
      <c r="P256"/>
      <c r="Q256"/>
      <c r="S256"/>
      <c r="T256"/>
      <c r="U256"/>
      <c r="W256"/>
      <c r="X256"/>
      <c r="Y256"/>
      <c r="Z256"/>
      <c r="AA256"/>
      <c r="AB256"/>
      <c r="AC256"/>
      <c r="AD256"/>
      <c r="AE256"/>
      <c r="AF256"/>
      <c r="AG256"/>
      <c r="AI256"/>
      <c r="AJ256"/>
      <c r="AK256"/>
      <c r="AM256"/>
      <c r="AN256"/>
      <c r="AO256"/>
      <c r="AQ256"/>
      <c r="AR256"/>
      <c r="AS256"/>
      <c r="AU256"/>
      <c r="AV256"/>
      <c r="AW256"/>
      <c r="AY256"/>
      <c r="AZ256"/>
      <c r="BA256"/>
      <c r="BB256"/>
      <c r="BC256"/>
      <c r="BD256"/>
      <c r="BE256"/>
      <c r="BF256"/>
      <c r="BG256"/>
      <c r="BI256"/>
      <c r="BJ256"/>
      <c r="BK256"/>
      <c r="BL256"/>
      <c r="BO256"/>
      <c r="BP256"/>
      <c r="BQ256"/>
    </row>
    <row r="257" spans="10:69" ht="15" x14ac:dyDescent="0.25">
      <c r="J257"/>
      <c r="K257"/>
      <c r="L257"/>
      <c r="M257"/>
      <c r="O257"/>
      <c r="P257"/>
      <c r="Q257"/>
      <c r="S257"/>
      <c r="T257"/>
      <c r="U257"/>
      <c r="W257"/>
      <c r="X257"/>
      <c r="Y257"/>
      <c r="Z257"/>
      <c r="AA257"/>
      <c r="AB257"/>
      <c r="AC257"/>
      <c r="AD257"/>
      <c r="AE257"/>
      <c r="AF257"/>
      <c r="AG257"/>
      <c r="AI257"/>
      <c r="AJ257"/>
      <c r="AK257"/>
      <c r="AM257"/>
      <c r="AN257"/>
      <c r="AO257"/>
      <c r="AQ257"/>
      <c r="AR257"/>
      <c r="AS257"/>
      <c r="AU257"/>
      <c r="AV257"/>
      <c r="AW257"/>
      <c r="AY257"/>
      <c r="AZ257"/>
      <c r="BA257"/>
      <c r="BB257"/>
      <c r="BC257"/>
      <c r="BD257"/>
      <c r="BE257"/>
      <c r="BF257"/>
      <c r="BG257"/>
      <c r="BI257"/>
      <c r="BJ257"/>
      <c r="BK257"/>
      <c r="BL257"/>
      <c r="BO257"/>
      <c r="BP257"/>
      <c r="BQ257"/>
    </row>
    <row r="258" spans="10:69" ht="15" x14ac:dyDescent="0.25">
      <c r="J258"/>
      <c r="K258"/>
      <c r="L258"/>
      <c r="M258"/>
      <c r="O258"/>
      <c r="P258"/>
      <c r="Q258"/>
      <c r="S258"/>
      <c r="T258"/>
      <c r="U258"/>
      <c r="W258"/>
      <c r="X258"/>
      <c r="Y258"/>
      <c r="Z258"/>
      <c r="AA258"/>
      <c r="AB258"/>
      <c r="AC258"/>
      <c r="AD258"/>
      <c r="AE258"/>
      <c r="AF258"/>
      <c r="AG258"/>
      <c r="AI258"/>
      <c r="AJ258"/>
      <c r="AK258"/>
      <c r="AM258"/>
      <c r="AN258"/>
      <c r="AO258"/>
      <c r="AQ258"/>
      <c r="AR258"/>
      <c r="AS258"/>
      <c r="AU258"/>
      <c r="AV258"/>
      <c r="AW258"/>
      <c r="AY258"/>
      <c r="AZ258"/>
      <c r="BA258"/>
      <c r="BB258"/>
      <c r="BC258"/>
      <c r="BD258"/>
      <c r="BE258"/>
      <c r="BF258"/>
      <c r="BG258"/>
      <c r="BI258"/>
      <c r="BJ258"/>
      <c r="BK258"/>
      <c r="BL258"/>
      <c r="BO258"/>
      <c r="BP258"/>
      <c r="BQ258"/>
    </row>
    <row r="259" spans="10:69" ht="15" x14ac:dyDescent="0.25">
      <c r="J259"/>
      <c r="K259"/>
      <c r="L259"/>
      <c r="M259"/>
      <c r="O259"/>
      <c r="P259"/>
      <c r="Q259"/>
      <c r="S259"/>
      <c r="T259"/>
      <c r="U259"/>
      <c r="W259"/>
      <c r="X259"/>
      <c r="Y259"/>
      <c r="Z259"/>
      <c r="AA259"/>
      <c r="AB259"/>
      <c r="AC259"/>
      <c r="AD259"/>
      <c r="AE259"/>
      <c r="AF259"/>
      <c r="AG259"/>
      <c r="AI259"/>
      <c r="AJ259"/>
      <c r="AK259"/>
      <c r="AM259"/>
      <c r="AN259"/>
      <c r="AO259"/>
      <c r="AQ259"/>
      <c r="AR259"/>
      <c r="AS259"/>
      <c r="AU259"/>
      <c r="AV259"/>
      <c r="AW259"/>
      <c r="AY259"/>
      <c r="AZ259"/>
      <c r="BA259"/>
      <c r="BB259"/>
      <c r="BC259"/>
      <c r="BD259"/>
      <c r="BE259"/>
      <c r="BF259"/>
      <c r="BG259"/>
      <c r="BI259"/>
      <c r="BJ259"/>
      <c r="BK259"/>
      <c r="BL259"/>
      <c r="BO259"/>
      <c r="BP259"/>
      <c r="BQ259"/>
    </row>
    <row r="260" spans="10:69" ht="15" x14ac:dyDescent="0.25">
      <c r="J260"/>
      <c r="K260"/>
      <c r="L260"/>
      <c r="M260"/>
      <c r="O260"/>
      <c r="P260"/>
      <c r="Q260"/>
      <c r="S260"/>
      <c r="T260"/>
      <c r="U260"/>
      <c r="W260"/>
      <c r="X260"/>
      <c r="Y260"/>
      <c r="Z260"/>
      <c r="AA260"/>
      <c r="AB260"/>
      <c r="AC260"/>
      <c r="AD260"/>
      <c r="AE260"/>
      <c r="AF260"/>
      <c r="AG260"/>
      <c r="AI260"/>
      <c r="AJ260"/>
      <c r="AK260"/>
      <c r="AM260"/>
      <c r="AN260"/>
      <c r="AO260"/>
      <c r="AQ260"/>
      <c r="AR260"/>
      <c r="AS260"/>
      <c r="AU260"/>
      <c r="AV260"/>
      <c r="AW260"/>
      <c r="AY260"/>
      <c r="AZ260"/>
      <c r="BA260"/>
      <c r="BB260"/>
      <c r="BC260"/>
      <c r="BD260"/>
      <c r="BE260"/>
      <c r="BF260"/>
      <c r="BG260"/>
      <c r="BI260"/>
      <c r="BJ260"/>
      <c r="BK260"/>
      <c r="BL260"/>
      <c r="BO260"/>
      <c r="BP260"/>
      <c r="BQ260"/>
    </row>
    <row r="261" spans="10:69" ht="15" x14ac:dyDescent="0.25">
      <c r="J261"/>
      <c r="K261"/>
      <c r="L261"/>
      <c r="M261"/>
      <c r="O261"/>
      <c r="P261"/>
      <c r="Q261"/>
      <c r="S261"/>
      <c r="T261"/>
      <c r="U261"/>
      <c r="W261"/>
      <c r="X261"/>
      <c r="Y261"/>
      <c r="Z261"/>
      <c r="AA261"/>
      <c r="AB261"/>
      <c r="AC261"/>
      <c r="AD261"/>
      <c r="AE261"/>
      <c r="AF261"/>
      <c r="AG261"/>
      <c r="AI261"/>
      <c r="AJ261"/>
      <c r="AK261"/>
      <c r="AM261"/>
      <c r="AN261"/>
      <c r="AO261"/>
      <c r="AQ261"/>
      <c r="AR261"/>
      <c r="AS261"/>
      <c r="AU261"/>
      <c r="AV261"/>
      <c r="AW261"/>
      <c r="AY261"/>
      <c r="AZ261"/>
      <c r="BA261"/>
      <c r="BB261"/>
      <c r="BC261"/>
      <c r="BD261"/>
      <c r="BE261"/>
      <c r="BF261"/>
      <c r="BG261"/>
      <c r="BI261"/>
      <c r="BJ261"/>
      <c r="BK261"/>
      <c r="BL261"/>
      <c r="BO261"/>
      <c r="BP261"/>
      <c r="BQ261"/>
    </row>
    <row r="262" spans="10:69" ht="15" x14ac:dyDescent="0.25">
      <c r="J262"/>
      <c r="K262"/>
      <c r="L262"/>
      <c r="M262"/>
      <c r="O262"/>
      <c r="P262"/>
      <c r="Q262"/>
      <c r="S262"/>
      <c r="T262"/>
      <c r="U262"/>
      <c r="W262"/>
      <c r="X262"/>
      <c r="Y262"/>
      <c r="Z262"/>
      <c r="AA262"/>
      <c r="AB262"/>
      <c r="AC262"/>
      <c r="AD262"/>
      <c r="AE262"/>
      <c r="AF262"/>
      <c r="AG262"/>
      <c r="AI262"/>
      <c r="AJ262"/>
      <c r="AK262"/>
      <c r="AM262"/>
      <c r="AN262"/>
      <c r="AO262"/>
      <c r="AQ262"/>
      <c r="AR262"/>
      <c r="AS262"/>
      <c r="AU262"/>
      <c r="AV262"/>
      <c r="AW262"/>
      <c r="AY262"/>
      <c r="AZ262"/>
      <c r="BA262"/>
      <c r="BB262"/>
      <c r="BC262"/>
      <c r="BD262"/>
      <c r="BE262"/>
      <c r="BF262"/>
      <c r="BG262"/>
      <c r="BI262"/>
      <c r="BJ262"/>
      <c r="BK262"/>
      <c r="BL262"/>
      <c r="BO262"/>
      <c r="BP262"/>
      <c r="BQ262"/>
    </row>
    <row r="263" spans="10:69" ht="15" x14ac:dyDescent="0.25">
      <c r="J263"/>
      <c r="K263"/>
      <c r="L263"/>
      <c r="M263"/>
      <c r="O263"/>
      <c r="P263"/>
      <c r="Q263"/>
      <c r="S263"/>
      <c r="T263"/>
      <c r="U263"/>
      <c r="W263"/>
      <c r="X263"/>
      <c r="Y263"/>
      <c r="Z263"/>
      <c r="AA263"/>
      <c r="AB263"/>
      <c r="AC263"/>
      <c r="AD263"/>
      <c r="AE263"/>
      <c r="AF263"/>
      <c r="AG263"/>
      <c r="AI263"/>
      <c r="AJ263"/>
      <c r="AK263"/>
      <c r="AM263"/>
      <c r="AN263"/>
      <c r="AO263"/>
      <c r="AQ263"/>
      <c r="AR263"/>
      <c r="AS263"/>
      <c r="AU263"/>
      <c r="AV263"/>
      <c r="AW263"/>
      <c r="AY263"/>
      <c r="AZ263"/>
      <c r="BA263"/>
      <c r="BB263"/>
      <c r="BC263"/>
      <c r="BD263"/>
      <c r="BE263"/>
      <c r="BF263"/>
      <c r="BG263"/>
      <c r="BI263"/>
      <c r="BJ263"/>
      <c r="BK263"/>
      <c r="BL263"/>
      <c r="BO263"/>
      <c r="BP263"/>
      <c r="BQ263"/>
    </row>
    <row r="264" spans="10:69" ht="15" x14ac:dyDescent="0.25">
      <c r="J264"/>
      <c r="K264"/>
      <c r="L264"/>
      <c r="M264"/>
      <c r="O264"/>
      <c r="P264"/>
      <c r="Q264"/>
      <c r="S264"/>
      <c r="T264"/>
      <c r="U264"/>
      <c r="W264"/>
      <c r="X264"/>
      <c r="Y264"/>
      <c r="Z264"/>
      <c r="AA264"/>
      <c r="AB264"/>
      <c r="AC264"/>
      <c r="AD264"/>
      <c r="AE264"/>
      <c r="AF264"/>
      <c r="AG264"/>
      <c r="AI264"/>
      <c r="AJ264"/>
      <c r="AK264"/>
      <c r="AM264"/>
      <c r="AN264"/>
      <c r="AO264"/>
      <c r="AQ264"/>
      <c r="AR264"/>
      <c r="AS264"/>
      <c r="AU264"/>
      <c r="AV264"/>
      <c r="AW264"/>
      <c r="AY264"/>
      <c r="AZ264"/>
      <c r="BA264"/>
      <c r="BB264"/>
      <c r="BC264"/>
      <c r="BD264"/>
      <c r="BE264"/>
      <c r="BF264"/>
      <c r="BG264"/>
      <c r="BI264"/>
      <c r="BJ264"/>
      <c r="BK264"/>
      <c r="BL264"/>
      <c r="BO264"/>
      <c r="BP264"/>
      <c r="BQ264"/>
    </row>
    <row r="265" spans="10:69" ht="15" x14ac:dyDescent="0.25">
      <c r="J265"/>
      <c r="K265"/>
      <c r="L265"/>
      <c r="M265"/>
      <c r="O265"/>
      <c r="P265"/>
      <c r="Q265"/>
      <c r="S265"/>
      <c r="T265"/>
      <c r="U265"/>
      <c r="W265"/>
      <c r="X265"/>
      <c r="Y265"/>
      <c r="Z265"/>
      <c r="AA265"/>
      <c r="AB265"/>
      <c r="AC265"/>
      <c r="AD265"/>
      <c r="AE265"/>
      <c r="AF265"/>
      <c r="AG265"/>
      <c r="AI265"/>
      <c r="AJ265"/>
      <c r="AK265"/>
      <c r="AM265"/>
      <c r="AN265"/>
      <c r="AO265"/>
      <c r="AQ265"/>
      <c r="AR265"/>
      <c r="AS265"/>
      <c r="AU265"/>
      <c r="AV265"/>
      <c r="AW265"/>
      <c r="AY265"/>
      <c r="AZ265"/>
      <c r="BA265"/>
      <c r="BB265"/>
      <c r="BC265"/>
      <c r="BD265"/>
      <c r="BE265"/>
      <c r="BF265"/>
      <c r="BG265"/>
      <c r="BI265"/>
      <c r="BJ265"/>
      <c r="BK265"/>
      <c r="BL265"/>
      <c r="BO265"/>
      <c r="BP265"/>
      <c r="BQ265"/>
    </row>
    <row r="266" spans="10:69" ht="15" x14ac:dyDescent="0.25">
      <c r="J266"/>
      <c r="K266"/>
      <c r="L266"/>
      <c r="M266"/>
      <c r="O266"/>
      <c r="P266"/>
      <c r="Q266"/>
      <c r="S266"/>
      <c r="T266"/>
      <c r="U266"/>
      <c r="W266"/>
      <c r="X266"/>
      <c r="Y266"/>
      <c r="Z266"/>
      <c r="AA266"/>
      <c r="AB266"/>
      <c r="AC266"/>
      <c r="AD266"/>
      <c r="AE266"/>
      <c r="AF266"/>
      <c r="AG266"/>
      <c r="AI266"/>
      <c r="AJ266"/>
      <c r="AK266"/>
      <c r="AM266"/>
      <c r="AN266"/>
      <c r="AO266"/>
      <c r="AQ266"/>
      <c r="AR266"/>
      <c r="AS266"/>
      <c r="AU266"/>
      <c r="AV266"/>
      <c r="AW266"/>
      <c r="AY266"/>
      <c r="AZ266"/>
      <c r="BA266"/>
      <c r="BB266"/>
      <c r="BC266"/>
      <c r="BD266"/>
      <c r="BE266"/>
      <c r="BF266"/>
      <c r="BG266"/>
      <c r="BI266"/>
      <c r="BJ266"/>
      <c r="BK266"/>
      <c r="BL266"/>
      <c r="BO266"/>
      <c r="BP266"/>
      <c r="BQ266"/>
    </row>
    <row r="267" spans="10:69" ht="15" x14ac:dyDescent="0.25">
      <c r="J267"/>
      <c r="K267"/>
      <c r="L267"/>
      <c r="M267"/>
      <c r="O267"/>
      <c r="P267"/>
      <c r="Q267"/>
      <c r="S267"/>
      <c r="T267"/>
      <c r="U267"/>
      <c r="W267"/>
      <c r="X267"/>
      <c r="Y267"/>
      <c r="Z267"/>
      <c r="AA267"/>
      <c r="AB267"/>
      <c r="AC267"/>
      <c r="AD267"/>
      <c r="AE267"/>
      <c r="AF267"/>
      <c r="AG267"/>
      <c r="AI267"/>
      <c r="AJ267"/>
      <c r="AK267"/>
      <c r="AM267"/>
      <c r="AN267"/>
      <c r="AO267"/>
      <c r="AQ267"/>
      <c r="AR267"/>
      <c r="AS267"/>
      <c r="AU267"/>
      <c r="AV267"/>
      <c r="AW267"/>
      <c r="AY267"/>
      <c r="AZ267"/>
      <c r="BA267"/>
      <c r="BB267"/>
      <c r="BC267"/>
      <c r="BD267"/>
      <c r="BE267"/>
      <c r="BF267"/>
      <c r="BG267"/>
      <c r="BI267"/>
      <c r="BJ267"/>
      <c r="BK267"/>
      <c r="BL267"/>
      <c r="BO267"/>
      <c r="BP267"/>
      <c r="BQ267"/>
    </row>
    <row r="268" spans="10:69" ht="15" x14ac:dyDescent="0.25">
      <c r="J268"/>
      <c r="K268"/>
      <c r="L268"/>
      <c r="M268"/>
      <c r="O268"/>
      <c r="P268"/>
      <c r="Q268"/>
      <c r="S268"/>
      <c r="T268"/>
      <c r="U268"/>
      <c r="W268"/>
      <c r="X268"/>
      <c r="Y268"/>
      <c r="Z268"/>
      <c r="AA268"/>
      <c r="AB268"/>
      <c r="AC268"/>
      <c r="AD268"/>
      <c r="AE268"/>
      <c r="AF268"/>
      <c r="AG268"/>
      <c r="AI268"/>
      <c r="AJ268"/>
      <c r="AK268"/>
      <c r="AM268"/>
      <c r="AN268"/>
      <c r="AO268"/>
      <c r="AQ268"/>
      <c r="AR268"/>
      <c r="AS268"/>
      <c r="AU268"/>
      <c r="AV268"/>
      <c r="AW268"/>
      <c r="AY268"/>
      <c r="AZ268"/>
      <c r="BA268"/>
      <c r="BB268"/>
      <c r="BC268"/>
      <c r="BD268"/>
      <c r="BE268"/>
      <c r="BF268"/>
      <c r="BG268"/>
      <c r="BI268"/>
      <c r="BJ268"/>
      <c r="BK268"/>
      <c r="BL268"/>
      <c r="BO268"/>
      <c r="BP268"/>
      <c r="BQ268"/>
    </row>
    <row r="269" spans="10:69" ht="15" x14ac:dyDescent="0.25">
      <c r="J269"/>
      <c r="K269"/>
      <c r="L269"/>
      <c r="M269"/>
      <c r="O269"/>
      <c r="P269"/>
      <c r="Q269"/>
      <c r="S269"/>
      <c r="T269"/>
      <c r="U269"/>
      <c r="W269"/>
      <c r="X269"/>
      <c r="Y269"/>
      <c r="Z269"/>
      <c r="AA269"/>
      <c r="AB269"/>
      <c r="AC269"/>
      <c r="AD269"/>
      <c r="AE269"/>
      <c r="AF269"/>
      <c r="AG269"/>
      <c r="AI269"/>
      <c r="AJ269"/>
      <c r="AK269"/>
      <c r="AM269"/>
      <c r="AN269"/>
      <c r="AO269"/>
      <c r="AQ269"/>
      <c r="AR269"/>
      <c r="AS269"/>
      <c r="AU269"/>
      <c r="AV269"/>
      <c r="AW269"/>
      <c r="AY269"/>
      <c r="AZ269"/>
      <c r="BA269"/>
      <c r="BB269"/>
      <c r="BC269"/>
      <c r="BD269"/>
      <c r="BE269"/>
      <c r="BF269"/>
      <c r="BG269"/>
      <c r="BI269"/>
      <c r="BJ269"/>
      <c r="BK269"/>
      <c r="BL269"/>
      <c r="BO269"/>
      <c r="BP269"/>
      <c r="BQ269"/>
    </row>
    <row r="270" spans="10:69" ht="15" x14ac:dyDescent="0.25">
      <c r="J270"/>
      <c r="K270"/>
      <c r="L270"/>
      <c r="M270"/>
      <c r="O270"/>
      <c r="P270"/>
      <c r="Q270"/>
      <c r="S270"/>
      <c r="T270"/>
      <c r="U270"/>
      <c r="W270"/>
      <c r="X270"/>
      <c r="Y270"/>
      <c r="Z270"/>
      <c r="AA270"/>
      <c r="AB270"/>
      <c r="AC270"/>
      <c r="AD270"/>
      <c r="AE270"/>
      <c r="AF270"/>
      <c r="AG270"/>
      <c r="AI270"/>
      <c r="AJ270"/>
      <c r="AK270"/>
      <c r="AM270"/>
      <c r="AN270"/>
      <c r="AO270"/>
      <c r="AQ270"/>
      <c r="AR270"/>
      <c r="AS270"/>
      <c r="AU270"/>
      <c r="AV270"/>
      <c r="AW270"/>
      <c r="AY270"/>
      <c r="AZ270"/>
      <c r="BA270"/>
      <c r="BB270"/>
      <c r="BC270"/>
      <c r="BD270"/>
      <c r="BE270"/>
      <c r="BF270"/>
      <c r="BG270"/>
      <c r="BI270"/>
      <c r="BJ270"/>
      <c r="BK270"/>
      <c r="BL270"/>
      <c r="BO270"/>
      <c r="BP270"/>
      <c r="BQ270"/>
    </row>
    <row r="271" spans="10:69" ht="15" x14ac:dyDescent="0.25">
      <c r="J271"/>
      <c r="K271"/>
      <c r="L271"/>
      <c r="M271"/>
      <c r="O271"/>
      <c r="P271"/>
      <c r="Q271"/>
      <c r="S271"/>
      <c r="T271"/>
      <c r="U271"/>
      <c r="W271"/>
      <c r="X271"/>
      <c r="Y271"/>
      <c r="Z271"/>
      <c r="AA271"/>
      <c r="AB271"/>
      <c r="AC271"/>
      <c r="AD271"/>
      <c r="AE271"/>
      <c r="AF271"/>
      <c r="AG271"/>
      <c r="AI271"/>
      <c r="AJ271"/>
      <c r="AK271"/>
      <c r="AM271"/>
      <c r="AN271"/>
      <c r="AO271"/>
      <c r="AQ271"/>
      <c r="AR271"/>
      <c r="AS271"/>
      <c r="AU271"/>
      <c r="AV271"/>
      <c r="AW271"/>
      <c r="AY271"/>
      <c r="AZ271"/>
      <c r="BA271"/>
      <c r="BB271"/>
      <c r="BC271"/>
      <c r="BD271"/>
      <c r="BE271"/>
      <c r="BF271"/>
      <c r="BG271"/>
      <c r="BI271"/>
      <c r="BJ271"/>
      <c r="BK271"/>
      <c r="BL271"/>
      <c r="BO271"/>
      <c r="BP271"/>
      <c r="BQ271"/>
    </row>
    <row r="272" spans="10:69" ht="15" x14ac:dyDescent="0.25">
      <c r="J272"/>
      <c r="K272"/>
      <c r="L272"/>
      <c r="M272"/>
      <c r="O272"/>
      <c r="P272"/>
      <c r="Q272"/>
      <c r="S272"/>
      <c r="T272"/>
      <c r="U272"/>
      <c r="W272"/>
      <c r="X272"/>
      <c r="Y272"/>
      <c r="Z272"/>
      <c r="AA272"/>
      <c r="AB272"/>
      <c r="AC272"/>
      <c r="AD272"/>
      <c r="AE272"/>
      <c r="AF272"/>
      <c r="AG272"/>
      <c r="AI272"/>
      <c r="AJ272"/>
      <c r="AK272"/>
      <c r="AM272"/>
      <c r="AN272"/>
      <c r="AO272"/>
      <c r="AQ272"/>
      <c r="AR272"/>
      <c r="AS272"/>
      <c r="AU272"/>
      <c r="AV272"/>
      <c r="AW272"/>
      <c r="AY272"/>
      <c r="AZ272"/>
      <c r="BA272"/>
      <c r="BB272"/>
      <c r="BC272"/>
      <c r="BD272"/>
      <c r="BE272"/>
      <c r="BF272"/>
      <c r="BG272"/>
      <c r="BI272"/>
      <c r="BJ272"/>
      <c r="BK272"/>
      <c r="BL272"/>
      <c r="BO272"/>
      <c r="BP272"/>
      <c r="BQ272"/>
    </row>
    <row r="273" spans="10:69" ht="15" x14ac:dyDescent="0.25">
      <c r="J273"/>
      <c r="K273"/>
      <c r="L273"/>
      <c r="M273"/>
      <c r="O273"/>
      <c r="P273"/>
      <c r="Q273"/>
      <c r="S273"/>
      <c r="T273"/>
      <c r="U273"/>
      <c r="W273"/>
      <c r="X273"/>
      <c r="Y273"/>
      <c r="Z273"/>
      <c r="AA273"/>
      <c r="AB273"/>
      <c r="AC273"/>
      <c r="AD273"/>
      <c r="AE273"/>
      <c r="AF273"/>
      <c r="AG273"/>
      <c r="AI273"/>
      <c r="AJ273"/>
      <c r="AK273"/>
      <c r="AM273"/>
      <c r="AN273"/>
      <c r="AO273"/>
      <c r="AQ273"/>
      <c r="AR273"/>
      <c r="AS273"/>
      <c r="AU273"/>
      <c r="AV273"/>
      <c r="AW273"/>
      <c r="AY273"/>
      <c r="AZ273"/>
      <c r="BA273"/>
      <c r="BB273"/>
      <c r="BC273"/>
      <c r="BD273"/>
      <c r="BE273"/>
      <c r="BF273"/>
      <c r="BG273"/>
      <c r="BI273"/>
      <c r="BJ273"/>
      <c r="BK273"/>
      <c r="BL273"/>
      <c r="BO273"/>
      <c r="BP273"/>
      <c r="BQ273"/>
    </row>
    <row r="274" spans="10:69" ht="15" x14ac:dyDescent="0.25">
      <c r="J274"/>
      <c r="K274"/>
      <c r="L274"/>
      <c r="M274"/>
      <c r="O274"/>
      <c r="P274"/>
      <c r="Q274"/>
      <c r="S274"/>
      <c r="T274"/>
      <c r="U274"/>
      <c r="W274"/>
      <c r="X274"/>
      <c r="Y274"/>
      <c r="Z274"/>
      <c r="AA274"/>
      <c r="AB274"/>
      <c r="AC274"/>
      <c r="AD274"/>
      <c r="AE274"/>
      <c r="AF274"/>
      <c r="AG274"/>
      <c r="AI274"/>
      <c r="AJ274"/>
      <c r="AK274"/>
      <c r="AM274"/>
      <c r="AN274"/>
      <c r="AO274"/>
      <c r="AQ274"/>
      <c r="AR274"/>
      <c r="AS274"/>
      <c r="AU274"/>
      <c r="AV274"/>
      <c r="AW274"/>
      <c r="AY274"/>
      <c r="AZ274"/>
      <c r="BA274"/>
      <c r="BB274"/>
      <c r="BC274"/>
      <c r="BD274"/>
      <c r="BE274"/>
      <c r="BF274"/>
      <c r="BG274"/>
      <c r="BI274"/>
      <c r="BJ274"/>
      <c r="BK274"/>
      <c r="BL274"/>
      <c r="BO274"/>
      <c r="BP274"/>
      <c r="BQ274"/>
    </row>
    <row r="275" spans="10:69" ht="15" x14ac:dyDescent="0.25">
      <c r="J275"/>
      <c r="K275"/>
      <c r="L275"/>
      <c r="M275"/>
      <c r="O275"/>
      <c r="P275"/>
      <c r="Q275"/>
      <c r="S275"/>
      <c r="T275"/>
      <c r="U275"/>
      <c r="W275"/>
      <c r="X275"/>
      <c r="Y275"/>
      <c r="Z275"/>
      <c r="AA275"/>
      <c r="AB275"/>
      <c r="AC275"/>
      <c r="AD275"/>
      <c r="AE275"/>
      <c r="AF275"/>
      <c r="AG275"/>
      <c r="AI275"/>
      <c r="AJ275"/>
      <c r="AK275"/>
      <c r="AM275"/>
      <c r="AN275"/>
      <c r="AO275"/>
      <c r="AQ275"/>
      <c r="AR275"/>
      <c r="AS275"/>
      <c r="AU275"/>
      <c r="AV275"/>
      <c r="AW275"/>
      <c r="AY275"/>
      <c r="AZ275"/>
      <c r="BA275"/>
      <c r="BB275"/>
      <c r="BC275"/>
      <c r="BD275"/>
      <c r="BE275"/>
      <c r="BF275"/>
      <c r="BG275"/>
      <c r="BI275"/>
      <c r="BJ275"/>
      <c r="BK275"/>
      <c r="BL275"/>
      <c r="BO275"/>
      <c r="BP275"/>
      <c r="BQ275"/>
    </row>
    <row r="276" spans="10:69" ht="15" x14ac:dyDescent="0.25">
      <c r="J276"/>
      <c r="K276"/>
      <c r="L276"/>
      <c r="M276"/>
      <c r="O276"/>
      <c r="P276"/>
      <c r="Q276"/>
      <c r="S276"/>
      <c r="T276"/>
      <c r="U276"/>
      <c r="W276"/>
      <c r="X276"/>
      <c r="Y276"/>
      <c r="Z276"/>
      <c r="AA276"/>
      <c r="AB276"/>
      <c r="AC276"/>
      <c r="AD276"/>
      <c r="AE276"/>
      <c r="AF276"/>
      <c r="AG276"/>
      <c r="AI276"/>
      <c r="AJ276"/>
      <c r="AK276"/>
      <c r="AM276"/>
      <c r="AN276"/>
      <c r="AO276"/>
      <c r="AQ276"/>
      <c r="AR276"/>
      <c r="AS276"/>
      <c r="AU276"/>
      <c r="AV276"/>
      <c r="AW276"/>
      <c r="AY276"/>
      <c r="AZ276"/>
      <c r="BA276"/>
      <c r="BB276"/>
      <c r="BC276"/>
      <c r="BD276"/>
      <c r="BE276"/>
      <c r="BF276"/>
      <c r="BG276"/>
      <c r="BI276"/>
      <c r="BJ276"/>
      <c r="BK276"/>
      <c r="BL276"/>
      <c r="BO276"/>
      <c r="BP276"/>
      <c r="BQ276"/>
    </row>
    <row r="277" spans="10:69" ht="15" x14ac:dyDescent="0.25">
      <c r="J277"/>
      <c r="K277"/>
      <c r="L277"/>
      <c r="M277"/>
      <c r="O277"/>
      <c r="P277"/>
      <c r="Q277"/>
      <c r="S277"/>
      <c r="T277"/>
      <c r="U277"/>
      <c r="W277"/>
      <c r="X277"/>
      <c r="Y277"/>
      <c r="Z277"/>
      <c r="AA277"/>
      <c r="AB277"/>
      <c r="AC277"/>
      <c r="AD277"/>
      <c r="AE277"/>
      <c r="AF277"/>
      <c r="AG277"/>
      <c r="AI277"/>
      <c r="AJ277"/>
      <c r="AK277"/>
      <c r="AM277"/>
      <c r="AN277"/>
      <c r="AO277"/>
      <c r="AQ277"/>
      <c r="AR277"/>
      <c r="AS277"/>
      <c r="AU277"/>
      <c r="AV277"/>
      <c r="AW277"/>
      <c r="AY277"/>
      <c r="AZ277"/>
      <c r="BA277"/>
      <c r="BB277"/>
      <c r="BC277"/>
      <c r="BD277"/>
      <c r="BE277"/>
      <c r="BF277"/>
      <c r="BG277"/>
      <c r="BI277"/>
      <c r="BJ277"/>
      <c r="BK277"/>
      <c r="BL277"/>
      <c r="BO277"/>
      <c r="BP277"/>
      <c r="BQ277"/>
    </row>
    <row r="278" spans="10:69" ht="15" x14ac:dyDescent="0.25">
      <c r="J278"/>
      <c r="K278"/>
      <c r="L278"/>
      <c r="M278"/>
      <c r="O278"/>
      <c r="P278"/>
      <c r="Q278"/>
      <c r="S278"/>
      <c r="T278"/>
      <c r="U278"/>
      <c r="W278"/>
      <c r="X278"/>
      <c r="Y278"/>
      <c r="Z278"/>
      <c r="AA278"/>
      <c r="AB278"/>
      <c r="AC278"/>
      <c r="AD278"/>
      <c r="AE278"/>
      <c r="AF278"/>
      <c r="AG278"/>
      <c r="AI278"/>
      <c r="AJ278"/>
      <c r="AK278"/>
      <c r="AM278"/>
      <c r="AN278"/>
      <c r="AO278"/>
      <c r="AQ278"/>
      <c r="AR278"/>
      <c r="AS278"/>
      <c r="AU278"/>
      <c r="AV278"/>
      <c r="AW278"/>
      <c r="AY278"/>
      <c r="AZ278"/>
      <c r="BA278"/>
      <c r="BB278"/>
      <c r="BC278"/>
      <c r="BD278"/>
      <c r="BE278"/>
      <c r="BF278"/>
      <c r="BG278"/>
      <c r="BI278"/>
      <c r="BJ278"/>
      <c r="BK278"/>
      <c r="BL278"/>
      <c r="BO278"/>
      <c r="BP278"/>
      <c r="BQ278"/>
    </row>
    <row r="279" spans="10:69" ht="15" x14ac:dyDescent="0.25">
      <c r="J279"/>
      <c r="K279"/>
      <c r="L279"/>
      <c r="M279"/>
      <c r="O279"/>
      <c r="P279"/>
      <c r="Q279"/>
      <c r="S279"/>
      <c r="T279"/>
      <c r="U279"/>
      <c r="W279"/>
      <c r="X279"/>
      <c r="Y279"/>
      <c r="Z279"/>
      <c r="AA279"/>
      <c r="AB279"/>
      <c r="AC279"/>
      <c r="AD279"/>
      <c r="AE279"/>
      <c r="AF279"/>
      <c r="AG279"/>
      <c r="AI279"/>
      <c r="AJ279"/>
      <c r="AK279"/>
      <c r="AM279"/>
      <c r="AN279"/>
      <c r="AO279"/>
      <c r="AQ279"/>
      <c r="AR279"/>
      <c r="AS279"/>
      <c r="AU279"/>
      <c r="AV279"/>
      <c r="AW279"/>
      <c r="AY279"/>
      <c r="AZ279"/>
      <c r="BA279"/>
      <c r="BB279"/>
      <c r="BC279"/>
      <c r="BD279"/>
      <c r="BE279"/>
      <c r="BF279"/>
      <c r="BG279"/>
      <c r="BI279"/>
      <c r="BJ279"/>
      <c r="BK279"/>
      <c r="BL279"/>
      <c r="BO279"/>
      <c r="BP279"/>
      <c r="BQ279"/>
    </row>
    <row r="280" spans="10:69" ht="15" x14ac:dyDescent="0.25">
      <c r="J280"/>
      <c r="K280"/>
      <c r="L280"/>
      <c r="M280"/>
      <c r="O280"/>
      <c r="P280"/>
      <c r="Q280"/>
      <c r="S280"/>
      <c r="T280"/>
      <c r="U280"/>
      <c r="W280"/>
      <c r="X280"/>
      <c r="Y280"/>
      <c r="Z280"/>
      <c r="AA280"/>
      <c r="AB280"/>
      <c r="AC280"/>
      <c r="AD280"/>
      <c r="AE280"/>
      <c r="AF280"/>
      <c r="AG280"/>
      <c r="AI280"/>
      <c r="AJ280"/>
      <c r="AK280"/>
      <c r="AM280"/>
      <c r="AN280"/>
      <c r="AO280"/>
      <c r="AQ280"/>
      <c r="AR280"/>
      <c r="AS280"/>
      <c r="AU280"/>
      <c r="AV280"/>
      <c r="AW280"/>
      <c r="AY280"/>
      <c r="AZ280"/>
      <c r="BA280"/>
      <c r="BB280"/>
      <c r="BC280"/>
      <c r="BD280"/>
      <c r="BE280"/>
      <c r="BF280"/>
      <c r="BG280"/>
      <c r="BI280"/>
      <c r="BJ280"/>
      <c r="BK280"/>
      <c r="BL280"/>
      <c r="BO280"/>
      <c r="BP280"/>
      <c r="BQ280"/>
    </row>
    <row r="281" spans="10:69" ht="15" x14ac:dyDescent="0.25">
      <c r="J281"/>
      <c r="K281"/>
      <c r="L281"/>
      <c r="M281"/>
      <c r="O281"/>
      <c r="P281"/>
      <c r="Q281"/>
      <c r="S281"/>
      <c r="T281"/>
      <c r="U281"/>
      <c r="W281"/>
      <c r="X281"/>
      <c r="Y281"/>
      <c r="Z281"/>
      <c r="AA281"/>
      <c r="AB281"/>
      <c r="AC281"/>
      <c r="AD281"/>
      <c r="AE281"/>
      <c r="AF281"/>
      <c r="AG281"/>
      <c r="AI281"/>
      <c r="AJ281"/>
      <c r="AK281"/>
      <c r="AM281"/>
      <c r="AN281"/>
      <c r="AO281"/>
      <c r="AQ281"/>
      <c r="AR281"/>
      <c r="AS281"/>
      <c r="AU281"/>
      <c r="AV281"/>
      <c r="AW281"/>
      <c r="AY281"/>
      <c r="AZ281"/>
      <c r="BA281"/>
      <c r="BB281"/>
      <c r="BC281"/>
      <c r="BD281"/>
      <c r="BE281"/>
      <c r="BF281"/>
      <c r="BG281"/>
      <c r="BI281"/>
      <c r="BJ281"/>
      <c r="BK281"/>
      <c r="BL281"/>
      <c r="BO281"/>
      <c r="BP281"/>
      <c r="BQ281"/>
    </row>
    <row r="282" spans="10:69" ht="15" x14ac:dyDescent="0.25">
      <c r="J282"/>
      <c r="K282"/>
      <c r="L282"/>
      <c r="M282"/>
      <c r="O282"/>
      <c r="P282"/>
      <c r="Q282"/>
      <c r="S282"/>
      <c r="T282"/>
      <c r="U282"/>
      <c r="W282"/>
      <c r="X282"/>
      <c r="Y282"/>
      <c r="Z282"/>
      <c r="AA282"/>
      <c r="AB282"/>
      <c r="AC282"/>
      <c r="AD282"/>
      <c r="AE282"/>
      <c r="AF282"/>
      <c r="AG282"/>
      <c r="AI282"/>
      <c r="AJ282"/>
      <c r="AK282"/>
      <c r="AM282"/>
      <c r="AN282"/>
      <c r="AO282"/>
      <c r="AQ282"/>
      <c r="AR282"/>
      <c r="AS282"/>
      <c r="AU282"/>
      <c r="AV282"/>
      <c r="AW282"/>
      <c r="AY282"/>
      <c r="AZ282"/>
      <c r="BA282"/>
      <c r="BB282"/>
      <c r="BC282"/>
      <c r="BD282"/>
      <c r="BE282"/>
      <c r="BF282"/>
      <c r="BG282"/>
      <c r="BI282"/>
      <c r="BJ282"/>
      <c r="BK282"/>
      <c r="BL282"/>
      <c r="BO282"/>
      <c r="BP282"/>
      <c r="BQ282"/>
    </row>
    <row r="283" spans="10:69" ht="15" x14ac:dyDescent="0.25">
      <c r="J283"/>
      <c r="K283"/>
      <c r="L283"/>
      <c r="M283"/>
      <c r="O283"/>
      <c r="P283"/>
      <c r="Q283"/>
      <c r="S283"/>
      <c r="T283"/>
      <c r="U283"/>
      <c r="W283"/>
      <c r="X283"/>
      <c r="Y283"/>
      <c r="Z283"/>
      <c r="AA283"/>
      <c r="AB283"/>
      <c r="AC283"/>
      <c r="AD283"/>
      <c r="AE283"/>
      <c r="AF283"/>
      <c r="AG283"/>
      <c r="AI283"/>
      <c r="AJ283"/>
      <c r="AK283"/>
      <c r="AM283"/>
      <c r="AN283"/>
      <c r="AO283"/>
      <c r="AQ283"/>
      <c r="AR283"/>
      <c r="AS283"/>
      <c r="AU283"/>
      <c r="AV283"/>
      <c r="AW283"/>
      <c r="AY283"/>
      <c r="AZ283"/>
      <c r="BA283"/>
      <c r="BB283"/>
      <c r="BC283"/>
      <c r="BD283"/>
      <c r="BE283"/>
      <c r="BF283"/>
      <c r="BG283"/>
      <c r="BI283"/>
      <c r="BJ283"/>
      <c r="BK283"/>
      <c r="BL283"/>
      <c r="BO283"/>
      <c r="BP283"/>
      <c r="BQ283"/>
    </row>
    <row r="284" spans="10:69" ht="15" x14ac:dyDescent="0.25">
      <c r="J284"/>
      <c r="K284"/>
      <c r="L284"/>
      <c r="M284"/>
      <c r="O284"/>
      <c r="P284"/>
      <c r="Q284"/>
      <c r="S284"/>
      <c r="T284"/>
      <c r="U284"/>
      <c r="W284"/>
      <c r="X284"/>
      <c r="Y284"/>
      <c r="Z284"/>
      <c r="AA284"/>
      <c r="AB284"/>
      <c r="AC284"/>
      <c r="AD284"/>
      <c r="AE284"/>
      <c r="AF284"/>
      <c r="AG284"/>
      <c r="AI284"/>
      <c r="AJ284"/>
      <c r="AK284"/>
      <c r="AM284"/>
      <c r="AN284"/>
      <c r="AO284"/>
      <c r="AQ284"/>
      <c r="AR284"/>
      <c r="AS284"/>
      <c r="AU284"/>
      <c r="AV284"/>
      <c r="AW284"/>
      <c r="AY284"/>
      <c r="AZ284"/>
      <c r="BA284"/>
      <c r="BB284"/>
      <c r="BC284"/>
      <c r="BD284"/>
      <c r="BE284"/>
      <c r="BF284"/>
      <c r="BG284"/>
      <c r="BI284"/>
      <c r="BJ284"/>
      <c r="BK284"/>
      <c r="BL284"/>
      <c r="BO284"/>
      <c r="BP284"/>
      <c r="BQ284"/>
    </row>
    <row r="285" spans="10:69" ht="15" x14ac:dyDescent="0.25">
      <c r="J285"/>
      <c r="K285"/>
      <c r="L285"/>
      <c r="M285"/>
      <c r="O285"/>
      <c r="P285"/>
      <c r="Q285"/>
      <c r="S285"/>
      <c r="T285"/>
      <c r="U285"/>
      <c r="W285"/>
      <c r="X285"/>
      <c r="Y285"/>
      <c r="Z285"/>
      <c r="AA285"/>
      <c r="AB285"/>
      <c r="AC285"/>
      <c r="AD285"/>
      <c r="AE285"/>
      <c r="AF285"/>
      <c r="AG285"/>
      <c r="AI285"/>
      <c r="AJ285"/>
      <c r="AK285"/>
      <c r="AM285"/>
      <c r="AN285"/>
      <c r="AO285"/>
      <c r="AQ285"/>
      <c r="AR285"/>
      <c r="AS285"/>
      <c r="AU285"/>
      <c r="AV285"/>
      <c r="AW285"/>
      <c r="AY285"/>
      <c r="AZ285"/>
      <c r="BA285"/>
      <c r="BB285"/>
      <c r="BC285"/>
      <c r="BD285"/>
      <c r="BE285"/>
      <c r="BF285"/>
      <c r="BG285"/>
      <c r="BI285"/>
      <c r="BJ285"/>
      <c r="BK285"/>
      <c r="BL285"/>
      <c r="BO285"/>
      <c r="BP285"/>
      <c r="BQ285"/>
    </row>
    <row r="286" spans="10:69" ht="15" x14ac:dyDescent="0.25">
      <c r="J286"/>
      <c r="K286"/>
      <c r="L286"/>
      <c r="M286"/>
      <c r="O286"/>
      <c r="P286"/>
      <c r="Q286"/>
      <c r="S286"/>
      <c r="T286"/>
      <c r="U286"/>
      <c r="W286"/>
      <c r="X286"/>
      <c r="Y286"/>
      <c r="Z286"/>
      <c r="AA286"/>
      <c r="AB286"/>
      <c r="AC286"/>
      <c r="AD286"/>
      <c r="AE286"/>
      <c r="AF286"/>
      <c r="AG286"/>
      <c r="AI286"/>
      <c r="AJ286"/>
      <c r="AK286"/>
      <c r="AM286"/>
      <c r="AN286"/>
      <c r="AO286"/>
      <c r="AQ286"/>
      <c r="AR286"/>
      <c r="AS286"/>
      <c r="AU286"/>
      <c r="AV286"/>
      <c r="AW286"/>
      <c r="AY286"/>
      <c r="AZ286"/>
      <c r="BA286"/>
      <c r="BB286"/>
      <c r="BC286"/>
      <c r="BD286"/>
      <c r="BE286"/>
      <c r="BF286"/>
      <c r="BG286"/>
      <c r="BI286"/>
      <c r="BJ286"/>
      <c r="BK286"/>
      <c r="BL286"/>
      <c r="BO286"/>
      <c r="BP286"/>
      <c r="BQ286"/>
    </row>
    <row r="287" spans="10:69" ht="15" x14ac:dyDescent="0.25">
      <c r="J287"/>
      <c r="K287"/>
      <c r="L287"/>
      <c r="M287"/>
      <c r="O287"/>
      <c r="P287"/>
      <c r="Q287"/>
      <c r="S287"/>
      <c r="T287"/>
      <c r="U287"/>
      <c r="W287"/>
      <c r="X287"/>
      <c r="Y287"/>
      <c r="Z287"/>
      <c r="AA287"/>
      <c r="AB287"/>
      <c r="AC287"/>
      <c r="AD287"/>
      <c r="AE287"/>
      <c r="AF287"/>
      <c r="AG287"/>
      <c r="AI287"/>
      <c r="AJ287"/>
      <c r="AK287"/>
      <c r="AM287"/>
      <c r="AN287"/>
      <c r="AO287"/>
      <c r="AQ287"/>
      <c r="AR287"/>
      <c r="AS287"/>
      <c r="AU287"/>
      <c r="AV287"/>
      <c r="AW287"/>
      <c r="AY287"/>
      <c r="AZ287"/>
      <c r="BA287"/>
      <c r="BB287"/>
      <c r="BC287"/>
      <c r="BD287"/>
      <c r="BE287"/>
      <c r="BF287"/>
      <c r="BG287"/>
      <c r="BI287"/>
      <c r="BJ287"/>
      <c r="BK287"/>
      <c r="BL287"/>
      <c r="BO287"/>
      <c r="BP287"/>
      <c r="BQ287"/>
    </row>
    <row r="288" spans="10:69" ht="15" x14ac:dyDescent="0.25">
      <c r="J288"/>
      <c r="K288"/>
      <c r="L288"/>
      <c r="M288"/>
      <c r="O288"/>
      <c r="P288"/>
      <c r="Q288"/>
      <c r="S288"/>
      <c r="T288"/>
      <c r="U288"/>
      <c r="W288"/>
      <c r="X288"/>
      <c r="Y288"/>
      <c r="Z288"/>
      <c r="AA288"/>
      <c r="AB288"/>
      <c r="AC288"/>
      <c r="AD288"/>
      <c r="AE288"/>
      <c r="AF288"/>
      <c r="AG288"/>
      <c r="AI288"/>
      <c r="AJ288"/>
      <c r="AK288"/>
      <c r="AM288"/>
      <c r="AN288"/>
      <c r="AO288"/>
      <c r="AQ288"/>
      <c r="AR288"/>
      <c r="AS288"/>
      <c r="AU288"/>
      <c r="AV288"/>
      <c r="AW288"/>
      <c r="AY288"/>
      <c r="AZ288"/>
      <c r="BA288"/>
      <c r="BB288"/>
      <c r="BC288"/>
      <c r="BD288"/>
      <c r="BE288"/>
      <c r="BF288"/>
      <c r="BG288"/>
      <c r="BI288"/>
      <c r="BJ288"/>
      <c r="BK288"/>
      <c r="BL288"/>
      <c r="BO288"/>
      <c r="BP288"/>
      <c r="BQ288"/>
    </row>
    <row r="289" spans="10:69" ht="15" x14ac:dyDescent="0.25">
      <c r="J289"/>
      <c r="K289"/>
      <c r="L289"/>
      <c r="M289"/>
      <c r="O289"/>
      <c r="P289"/>
      <c r="Q289"/>
      <c r="S289"/>
      <c r="T289"/>
      <c r="U289"/>
      <c r="W289"/>
      <c r="X289"/>
      <c r="Y289"/>
      <c r="Z289"/>
      <c r="AA289"/>
      <c r="AB289"/>
      <c r="AC289"/>
      <c r="AD289"/>
      <c r="AE289"/>
      <c r="AF289"/>
      <c r="AG289"/>
      <c r="AI289"/>
      <c r="AJ289"/>
      <c r="AK289"/>
      <c r="AM289"/>
      <c r="AN289"/>
      <c r="AO289"/>
      <c r="AQ289"/>
      <c r="AR289"/>
      <c r="AS289"/>
      <c r="AU289"/>
      <c r="AV289"/>
      <c r="AW289"/>
      <c r="AY289"/>
      <c r="AZ289"/>
      <c r="BA289"/>
      <c r="BB289"/>
      <c r="BC289"/>
      <c r="BD289"/>
      <c r="BE289"/>
      <c r="BF289"/>
      <c r="BG289"/>
      <c r="BI289"/>
      <c r="BJ289"/>
      <c r="BK289"/>
      <c r="BL289"/>
      <c r="BO289"/>
      <c r="BP289"/>
      <c r="BQ289"/>
    </row>
    <row r="290" spans="10:69" ht="15" x14ac:dyDescent="0.25">
      <c r="J290"/>
      <c r="K290"/>
      <c r="L290"/>
      <c r="M290"/>
      <c r="O290"/>
      <c r="P290"/>
      <c r="Q290"/>
      <c r="S290"/>
      <c r="T290"/>
      <c r="U290"/>
      <c r="W290"/>
      <c r="X290"/>
      <c r="Y290"/>
      <c r="Z290"/>
      <c r="AA290"/>
      <c r="AB290"/>
      <c r="AC290"/>
      <c r="AD290"/>
      <c r="AE290"/>
      <c r="AF290"/>
      <c r="AG290"/>
      <c r="AI290"/>
      <c r="AJ290"/>
      <c r="AK290"/>
      <c r="AM290"/>
      <c r="AN290"/>
      <c r="AO290"/>
      <c r="AQ290"/>
      <c r="AR290"/>
      <c r="AS290"/>
      <c r="AU290"/>
      <c r="AV290"/>
      <c r="AW290"/>
      <c r="AY290"/>
      <c r="AZ290"/>
      <c r="BA290"/>
      <c r="BB290"/>
      <c r="BC290"/>
      <c r="BD290"/>
      <c r="BE290"/>
      <c r="BF290"/>
      <c r="BG290"/>
      <c r="BI290"/>
      <c r="BJ290"/>
      <c r="BK290"/>
      <c r="BL290"/>
      <c r="BO290"/>
      <c r="BP290"/>
      <c r="BQ290"/>
    </row>
    <row r="291" spans="10:69" ht="15" x14ac:dyDescent="0.25">
      <c r="J291"/>
      <c r="K291"/>
      <c r="L291"/>
      <c r="M291"/>
      <c r="O291"/>
      <c r="P291"/>
      <c r="Q291"/>
      <c r="S291"/>
      <c r="T291"/>
      <c r="U291"/>
      <c r="W291"/>
      <c r="X291"/>
      <c r="Y291"/>
      <c r="Z291"/>
      <c r="AA291"/>
      <c r="AB291"/>
      <c r="AC291"/>
      <c r="AD291"/>
      <c r="AE291"/>
      <c r="AF291"/>
      <c r="AG291"/>
      <c r="AI291"/>
      <c r="AJ291"/>
      <c r="AK291"/>
      <c r="AM291"/>
      <c r="AN291"/>
      <c r="AO291"/>
      <c r="AQ291"/>
      <c r="AR291"/>
      <c r="AS291"/>
      <c r="AU291"/>
      <c r="AV291"/>
      <c r="AW291"/>
      <c r="AY291"/>
      <c r="AZ291"/>
      <c r="BA291"/>
      <c r="BB291"/>
      <c r="BC291"/>
      <c r="BD291"/>
      <c r="BE291"/>
      <c r="BF291"/>
      <c r="BG291"/>
      <c r="BI291"/>
      <c r="BJ291"/>
      <c r="BK291"/>
      <c r="BL291"/>
      <c r="BO291"/>
      <c r="BP291"/>
      <c r="BQ291"/>
    </row>
    <row r="292" spans="10:69" ht="15" x14ac:dyDescent="0.25">
      <c r="J292"/>
      <c r="K292"/>
      <c r="L292"/>
      <c r="M292"/>
      <c r="O292"/>
      <c r="P292"/>
      <c r="Q292"/>
      <c r="S292"/>
      <c r="T292"/>
      <c r="U292"/>
      <c r="W292"/>
      <c r="X292"/>
      <c r="Y292"/>
      <c r="Z292"/>
      <c r="AA292"/>
      <c r="AB292"/>
      <c r="AC292"/>
      <c r="AD292"/>
      <c r="AE292"/>
      <c r="AF292"/>
      <c r="AG292"/>
      <c r="AI292"/>
      <c r="AJ292"/>
      <c r="AK292"/>
      <c r="AM292"/>
      <c r="AN292"/>
      <c r="AO292"/>
      <c r="AQ292"/>
      <c r="AR292"/>
      <c r="AS292"/>
      <c r="AU292"/>
      <c r="AV292"/>
      <c r="AW292"/>
      <c r="AY292"/>
      <c r="AZ292"/>
      <c r="BA292"/>
      <c r="BB292"/>
      <c r="BC292"/>
      <c r="BD292"/>
      <c r="BE292"/>
      <c r="BF292"/>
      <c r="BG292"/>
      <c r="BI292"/>
      <c r="BJ292"/>
      <c r="BK292"/>
      <c r="BL292"/>
      <c r="BO292"/>
      <c r="BP292"/>
      <c r="BQ292"/>
    </row>
    <row r="293" spans="10:69" ht="15" x14ac:dyDescent="0.25">
      <c r="J293"/>
      <c r="K293"/>
      <c r="L293"/>
      <c r="M293"/>
      <c r="O293"/>
      <c r="P293"/>
      <c r="Q293"/>
      <c r="S293"/>
      <c r="T293"/>
      <c r="U293"/>
      <c r="W293"/>
      <c r="X293"/>
      <c r="Y293"/>
      <c r="Z293"/>
      <c r="AA293"/>
      <c r="AB293"/>
      <c r="AC293"/>
      <c r="AD293"/>
      <c r="AE293"/>
      <c r="AF293"/>
      <c r="AG293"/>
      <c r="AI293"/>
      <c r="AJ293"/>
      <c r="AK293"/>
      <c r="AM293"/>
      <c r="AN293"/>
      <c r="AO293"/>
      <c r="AQ293"/>
      <c r="AR293"/>
      <c r="AS293"/>
      <c r="AU293"/>
      <c r="AV293"/>
      <c r="AW293"/>
      <c r="AY293"/>
      <c r="AZ293"/>
      <c r="BA293"/>
      <c r="BB293"/>
      <c r="BC293"/>
      <c r="BD293"/>
      <c r="BE293"/>
      <c r="BF293"/>
      <c r="BG293"/>
      <c r="BI293"/>
      <c r="BJ293"/>
      <c r="BK293"/>
      <c r="BL293"/>
      <c r="BO293"/>
      <c r="BP293"/>
      <c r="BQ293"/>
    </row>
    <row r="294" spans="10:69" ht="15" x14ac:dyDescent="0.25">
      <c r="J294"/>
      <c r="K294"/>
      <c r="L294"/>
      <c r="M294"/>
      <c r="O294"/>
      <c r="P294"/>
      <c r="Q294"/>
      <c r="S294"/>
      <c r="T294"/>
      <c r="U294"/>
      <c r="W294"/>
      <c r="X294"/>
      <c r="Y294"/>
      <c r="Z294"/>
      <c r="AA294"/>
      <c r="AB294"/>
      <c r="AC294"/>
      <c r="AD294"/>
      <c r="AE294"/>
      <c r="AF294"/>
      <c r="AG294"/>
      <c r="AI294"/>
      <c r="AJ294"/>
      <c r="AK294"/>
      <c r="AM294"/>
      <c r="AN294"/>
      <c r="AO294"/>
      <c r="AQ294"/>
      <c r="AR294"/>
      <c r="AS294"/>
      <c r="AU294"/>
      <c r="AV294"/>
      <c r="AW294"/>
      <c r="AY294"/>
      <c r="AZ294"/>
      <c r="BA294"/>
      <c r="BB294"/>
      <c r="BC294"/>
      <c r="BD294"/>
      <c r="BE294"/>
      <c r="BF294"/>
      <c r="BG294"/>
      <c r="BI294"/>
      <c r="BJ294"/>
      <c r="BK294"/>
      <c r="BL294"/>
      <c r="BO294"/>
      <c r="BP294"/>
      <c r="BQ294"/>
    </row>
    <row r="295" spans="10:69" ht="15" x14ac:dyDescent="0.25">
      <c r="J295"/>
      <c r="K295"/>
      <c r="L295"/>
      <c r="M295"/>
      <c r="O295"/>
      <c r="P295"/>
      <c r="Q295"/>
      <c r="S295"/>
      <c r="T295"/>
      <c r="U295"/>
      <c r="W295"/>
      <c r="X295"/>
      <c r="Y295"/>
      <c r="Z295"/>
      <c r="AA295"/>
      <c r="AB295"/>
      <c r="AC295"/>
      <c r="AD295"/>
      <c r="AE295"/>
      <c r="AF295"/>
      <c r="AG295"/>
      <c r="AI295"/>
      <c r="AJ295"/>
      <c r="AK295"/>
      <c r="AM295"/>
      <c r="AN295"/>
      <c r="AO295"/>
      <c r="AQ295"/>
      <c r="AR295"/>
      <c r="AS295"/>
      <c r="AU295"/>
      <c r="AV295"/>
      <c r="AW295"/>
      <c r="AY295"/>
      <c r="AZ295"/>
      <c r="BA295"/>
      <c r="BB295"/>
      <c r="BC295"/>
      <c r="BD295"/>
      <c r="BE295"/>
      <c r="BF295"/>
      <c r="BG295"/>
      <c r="BI295"/>
      <c r="BJ295"/>
      <c r="BK295"/>
      <c r="BL295"/>
      <c r="BO295"/>
      <c r="BP295"/>
      <c r="BQ295"/>
    </row>
    <row r="296" spans="10:69" ht="15" x14ac:dyDescent="0.25">
      <c r="J296"/>
      <c r="K296"/>
      <c r="L296"/>
      <c r="M296"/>
      <c r="O296"/>
      <c r="P296"/>
      <c r="Q296"/>
      <c r="S296"/>
      <c r="T296"/>
      <c r="U296"/>
      <c r="W296"/>
      <c r="X296"/>
      <c r="Y296"/>
      <c r="Z296"/>
      <c r="AA296"/>
      <c r="AB296"/>
      <c r="AC296"/>
      <c r="AD296"/>
      <c r="AE296"/>
      <c r="AF296"/>
      <c r="AG296"/>
      <c r="AI296"/>
      <c r="AJ296"/>
      <c r="AK296"/>
      <c r="AM296"/>
      <c r="AN296"/>
      <c r="AO296"/>
      <c r="AQ296"/>
      <c r="AR296"/>
      <c r="AS296"/>
      <c r="AU296"/>
      <c r="AV296"/>
      <c r="AW296"/>
      <c r="AY296"/>
      <c r="AZ296"/>
      <c r="BA296"/>
      <c r="BB296"/>
      <c r="BC296"/>
      <c r="BD296"/>
      <c r="BE296"/>
      <c r="BF296"/>
      <c r="BG296"/>
      <c r="BI296"/>
      <c r="BJ296"/>
      <c r="BK296"/>
      <c r="BL296"/>
      <c r="BO296"/>
      <c r="BP296"/>
      <c r="BQ296"/>
    </row>
    <row r="297" spans="10:69" ht="15" x14ac:dyDescent="0.25">
      <c r="J297"/>
      <c r="K297"/>
      <c r="L297"/>
      <c r="M297"/>
      <c r="O297"/>
      <c r="P297"/>
      <c r="Q297"/>
      <c r="S297"/>
      <c r="T297"/>
      <c r="U297"/>
      <c r="W297"/>
      <c r="X297"/>
      <c r="Y297"/>
      <c r="Z297"/>
      <c r="AA297"/>
      <c r="AB297"/>
      <c r="AC297"/>
      <c r="AD297"/>
      <c r="AE297"/>
      <c r="AF297"/>
      <c r="AG297"/>
      <c r="AI297"/>
      <c r="AJ297"/>
      <c r="AK297"/>
      <c r="AM297"/>
      <c r="AN297"/>
      <c r="AO297"/>
      <c r="AQ297"/>
      <c r="AR297"/>
      <c r="AS297"/>
      <c r="AU297"/>
      <c r="AV297"/>
      <c r="AW297"/>
      <c r="AY297"/>
      <c r="AZ297"/>
      <c r="BA297"/>
      <c r="BB297"/>
      <c r="BC297"/>
      <c r="BD297"/>
      <c r="BE297"/>
      <c r="BF297"/>
      <c r="BG297"/>
      <c r="BI297"/>
      <c r="BJ297"/>
      <c r="BK297"/>
      <c r="BL297"/>
      <c r="BO297"/>
      <c r="BP297"/>
      <c r="BQ297"/>
    </row>
    <row r="298" spans="10:69" ht="15" x14ac:dyDescent="0.25">
      <c r="J298"/>
      <c r="K298"/>
      <c r="L298"/>
      <c r="M298"/>
      <c r="O298"/>
      <c r="P298"/>
      <c r="Q298"/>
      <c r="S298"/>
      <c r="T298"/>
      <c r="U298"/>
      <c r="W298"/>
      <c r="X298"/>
      <c r="Y298"/>
      <c r="Z298"/>
      <c r="AA298"/>
      <c r="AB298"/>
      <c r="AC298"/>
      <c r="AD298"/>
      <c r="AE298"/>
      <c r="AF298"/>
      <c r="AG298"/>
      <c r="AI298"/>
      <c r="AJ298"/>
      <c r="AK298"/>
      <c r="AM298"/>
      <c r="AN298"/>
      <c r="AO298"/>
      <c r="AQ298"/>
      <c r="AR298"/>
      <c r="AS298"/>
      <c r="AU298"/>
      <c r="AV298"/>
      <c r="AW298"/>
      <c r="AY298"/>
      <c r="AZ298"/>
      <c r="BA298"/>
      <c r="BB298"/>
      <c r="BC298"/>
      <c r="BD298"/>
      <c r="BE298"/>
      <c r="BF298"/>
      <c r="BG298"/>
      <c r="BI298"/>
      <c r="BJ298"/>
      <c r="BK298"/>
      <c r="BL298"/>
      <c r="BO298"/>
      <c r="BP298"/>
      <c r="BQ298"/>
    </row>
    <row r="299" spans="10:69" ht="15" x14ac:dyDescent="0.25">
      <c r="J299"/>
      <c r="K299"/>
      <c r="L299"/>
      <c r="M299"/>
      <c r="O299"/>
      <c r="P299"/>
      <c r="Q299"/>
      <c r="S299"/>
      <c r="T299"/>
      <c r="U299"/>
      <c r="W299"/>
      <c r="X299"/>
      <c r="Y299"/>
      <c r="Z299"/>
      <c r="AA299"/>
      <c r="AB299"/>
      <c r="AC299"/>
      <c r="AD299"/>
      <c r="AE299"/>
      <c r="AF299"/>
      <c r="AG299"/>
      <c r="AI299"/>
      <c r="AJ299"/>
      <c r="AK299"/>
      <c r="AM299"/>
      <c r="AN299"/>
      <c r="AO299"/>
      <c r="AQ299"/>
      <c r="AR299"/>
      <c r="AS299"/>
      <c r="AU299"/>
      <c r="AV299"/>
      <c r="AW299"/>
      <c r="AY299"/>
      <c r="AZ299"/>
      <c r="BA299"/>
      <c r="BB299"/>
      <c r="BC299"/>
      <c r="BD299"/>
      <c r="BE299"/>
      <c r="BF299"/>
      <c r="BG299"/>
      <c r="BI299"/>
      <c r="BJ299"/>
      <c r="BK299"/>
      <c r="BL299"/>
      <c r="BO299"/>
      <c r="BP299"/>
      <c r="BQ299"/>
    </row>
    <row r="300" spans="10:69" ht="15" x14ac:dyDescent="0.25">
      <c r="J300"/>
      <c r="K300"/>
      <c r="L300"/>
      <c r="M300"/>
      <c r="O300"/>
      <c r="P300"/>
      <c r="Q300"/>
      <c r="S300"/>
      <c r="T300"/>
      <c r="U300"/>
      <c r="W300"/>
      <c r="X300"/>
      <c r="Y300"/>
      <c r="Z300"/>
      <c r="AA300"/>
      <c r="AB300"/>
      <c r="AC300"/>
      <c r="AD300"/>
      <c r="AE300"/>
      <c r="AF300"/>
      <c r="AG300"/>
      <c r="AI300"/>
      <c r="AJ300"/>
      <c r="AK300"/>
      <c r="AM300"/>
      <c r="AN300"/>
      <c r="AO300"/>
      <c r="AQ300"/>
      <c r="AR300"/>
      <c r="AS300"/>
      <c r="AU300"/>
      <c r="AV300"/>
      <c r="AW300"/>
      <c r="AY300"/>
      <c r="AZ300"/>
      <c r="BA300"/>
      <c r="BB300"/>
      <c r="BC300"/>
      <c r="BD300"/>
      <c r="BE300"/>
      <c r="BF300"/>
      <c r="BG300"/>
      <c r="BI300"/>
      <c r="BJ300"/>
      <c r="BK300"/>
      <c r="BL300"/>
      <c r="BO300"/>
      <c r="BP300"/>
      <c r="BQ300"/>
    </row>
    <row r="301" spans="10:69" ht="15" x14ac:dyDescent="0.25">
      <c r="J301"/>
      <c r="K301"/>
      <c r="L301"/>
      <c r="M301"/>
      <c r="O301"/>
      <c r="P301"/>
      <c r="Q301"/>
      <c r="S301"/>
      <c r="T301"/>
      <c r="U301"/>
      <c r="W301"/>
      <c r="X301"/>
      <c r="Y301"/>
      <c r="Z301"/>
      <c r="AA301"/>
      <c r="AB301"/>
      <c r="AC301"/>
      <c r="AD301"/>
      <c r="AE301"/>
      <c r="AF301"/>
      <c r="AG301"/>
      <c r="AI301"/>
      <c r="AJ301"/>
      <c r="AK301"/>
      <c r="AM301"/>
      <c r="AN301"/>
      <c r="AO301"/>
      <c r="AQ301"/>
      <c r="AR301"/>
      <c r="AS301"/>
      <c r="AU301"/>
      <c r="AV301"/>
      <c r="AW301"/>
      <c r="AY301"/>
      <c r="AZ301"/>
      <c r="BA301"/>
      <c r="BB301"/>
      <c r="BC301"/>
      <c r="BD301"/>
      <c r="BE301"/>
      <c r="BF301"/>
      <c r="BG301"/>
      <c r="BI301"/>
      <c r="BJ301"/>
      <c r="BK301"/>
      <c r="BL301"/>
      <c r="BO301"/>
      <c r="BP301"/>
      <c r="BQ301"/>
    </row>
    <row r="302" spans="10:69" ht="15" x14ac:dyDescent="0.25">
      <c r="J302"/>
      <c r="K302"/>
      <c r="L302"/>
      <c r="M302"/>
      <c r="O302"/>
      <c r="P302"/>
      <c r="Q302"/>
      <c r="S302"/>
      <c r="T302"/>
      <c r="U302"/>
      <c r="W302"/>
      <c r="X302"/>
      <c r="Y302"/>
      <c r="Z302"/>
      <c r="AA302"/>
      <c r="AB302"/>
      <c r="AC302"/>
      <c r="AD302"/>
      <c r="AE302"/>
      <c r="AF302"/>
      <c r="AG302"/>
      <c r="AI302"/>
      <c r="AJ302"/>
      <c r="AK302"/>
      <c r="AM302"/>
      <c r="AN302"/>
      <c r="AO302"/>
      <c r="AQ302"/>
      <c r="AR302"/>
      <c r="AS302"/>
      <c r="AU302"/>
      <c r="AV302"/>
      <c r="AW302"/>
      <c r="AY302"/>
      <c r="AZ302"/>
      <c r="BA302"/>
      <c r="BB302"/>
      <c r="BC302"/>
      <c r="BD302"/>
      <c r="BE302"/>
      <c r="BF302"/>
      <c r="BG302"/>
      <c r="BI302"/>
      <c r="BJ302"/>
      <c r="BK302"/>
      <c r="BL302"/>
      <c r="BO302"/>
      <c r="BP302"/>
      <c r="BQ302"/>
    </row>
    <row r="303" spans="10:69" ht="15" x14ac:dyDescent="0.25">
      <c r="J303"/>
      <c r="K303"/>
      <c r="L303"/>
      <c r="M303"/>
      <c r="O303"/>
      <c r="P303"/>
      <c r="Q303"/>
      <c r="S303"/>
      <c r="T303"/>
      <c r="U303"/>
      <c r="W303"/>
      <c r="X303"/>
      <c r="Y303"/>
      <c r="Z303"/>
      <c r="AA303"/>
      <c r="AB303"/>
      <c r="AC303"/>
      <c r="AD303"/>
      <c r="AE303"/>
      <c r="AF303"/>
      <c r="AG303"/>
      <c r="AI303"/>
      <c r="AJ303"/>
      <c r="AK303"/>
      <c r="AM303"/>
      <c r="AN303"/>
      <c r="AO303"/>
      <c r="AQ303"/>
      <c r="AR303"/>
      <c r="AS303"/>
      <c r="AU303"/>
      <c r="AV303"/>
      <c r="AW303"/>
      <c r="AY303"/>
      <c r="AZ303"/>
      <c r="BA303"/>
      <c r="BB303"/>
      <c r="BC303"/>
      <c r="BD303"/>
      <c r="BE303"/>
      <c r="BF303"/>
      <c r="BG303"/>
      <c r="BI303"/>
      <c r="BJ303"/>
      <c r="BK303"/>
      <c r="BL303"/>
      <c r="BO303"/>
      <c r="BP303"/>
      <c r="BQ303"/>
    </row>
    <row r="304" spans="10:69" ht="15" x14ac:dyDescent="0.25">
      <c r="J304"/>
      <c r="K304"/>
      <c r="L304"/>
      <c r="M304"/>
      <c r="O304"/>
      <c r="P304"/>
      <c r="Q304"/>
      <c r="S304"/>
      <c r="T304"/>
      <c r="U304"/>
      <c r="W304"/>
      <c r="X304"/>
      <c r="Y304"/>
      <c r="Z304"/>
      <c r="AA304"/>
      <c r="AB304"/>
      <c r="AC304"/>
      <c r="AD304"/>
      <c r="AE304"/>
      <c r="AF304"/>
      <c r="AG304"/>
      <c r="AI304"/>
      <c r="AJ304"/>
      <c r="AK304"/>
      <c r="AM304"/>
      <c r="AN304"/>
      <c r="AO304"/>
      <c r="AQ304"/>
      <c r="AR304"/>
      <c r="AS304"/>
      <c r="AU304"/>
      <c r="AV304"/>
      <c r="AW304"/>
      <c r="AY304"/>
      <c r="AZ304"/>
      <c r="BA304"/>
      <c r="BB304"/>
      <c r="BC304"/>
      <c r="BD304"/>
      <c r="BE304"/>
      <c r="BF304"/>
      <c r="BG304"/>
      <c r="BI304"/>
      <c r="BJ304"/>
      <c r="BK304"/>
      <c r="BL304"/>
      <c r="BO304"/>
      <c r="BP304"/>
      <c r="BQ304"/>
    </row>
    <row r="305" spans="10:69" ht="15" x14ac:dyDescent="0.25">
      <c r="J305"/>
      <c r="K305"/>
      <c r="L305"/>
      <c r="M305"/>
      <c r="O305"/>
      <c r="P305"/>
      <c r="Q305"/>
      <c r="S305"/>
      <c r="T305"/>
      <c r="U305"/>
      <c r="W305"/>
      <c r="X305"/>
      <c r="Y305"/>
      <c r="Z305"/>
      <c r="AA305"/>
      <c r="AB305"/>
      <c r="AC305"/>
      <c r="AD305"/>
      <c r="AE305"/>
      <c r="AF305"/>
      <c r="AG305"/>
      <c r="AI305"/>
      <c r="AJ305"/>
      <c r="AK305"/>
      <c r="AM305"/>
      <c r="AN305"/>
      <c r="AO305"/>
      <c r="AQ305"/>
      <c r="AR305"/>
      <c r="AS305"/>
      <c r="AU305"/>
      <c r="AV305"/>
      <c r="AW305"/>
      <c r="AY305"/>
      <c r="AZ305"/>
      <c r="BA305"/>
      <c r="BB305"/>
      <c r="BC305"/>
      <c r="BD305"/>
      <c r="BE305"/>
      <c r="BF305"/>
      <c r="BG305"/>
      <c r="BI305"/>
      <c r="BJ305"/>
      <c r="BK305"/>
      <c r="BL305"/>
      <c r="BO305"/>
      <c r="BP305"/>
      <c r="BQ305"/>
    </row>
    <row r="306" spans="10:69" ht="15" x14ac:dyDescent="0.25">
      <c r="J306"/>
      <c r="K306"/>
      <c r="L306"/>
      <c r="M306"/>
      <c r="O306"/>
      <c r="P306"/>
      <c r="Q306"/>
      <c r="S306"/>
      <c r="T306"/>
      <c r="U306"/>
      <c r="W306"/>
      <c r="X306"/>
      <c r="Y306"/>
      <c r="Z306"/>
      <c r="AA306"/>
      <c r="AB306"/>
      <c r="AC306"/>
      <c r="AD306"/>
      <c r="AE306"/>
      <c r="AF306"/>
      <c r="AG306"/>
      <c r="AI306"/>
      <c r="AJ306"/>
      <c r="AK306"/>
      <c r="AM306"/>
      <c r="AN306"/>
      <c r="AO306"/>
      <c r="AQ306"/>
      <c r="AR306"/>
      <c r="AS306"/>
      <c r="AU306"/>
      <c r="AV306"/>
      <c r="AW306"/>
      <c r="AY306"/>
      <c r="AZ306"/>
      <c r="BA306"/>
      <c r="BB306"/>
      <c r="BC306"/>
      <c r="BD306"/>
      <c r="BE306"/>
      <c r="BF306"/>
      <c r="BG306"/>
      <c r="BI306"/>
      <c r="BJ306"/>
      <c r="BK306"/>
      <c r="BL306"/>
      <c r="BO306"/>
      <c r="BP306"/>
      <c r="BQ306"/>
    </row>
    <row r="307" spans="10:69" ht="15" x14ac:dyDescent="0.25">
      <c r="J307"/>
      <c r="K307"/>
      <c r="L307"/>
      <c r="M307"/>
      <c r="O307"/>
      <c r="P307"/>
      <c r="Q307"/>
      <c r="S307"/>
      <c r="T307"/>
      <c r="U307"/>
      <c r="W307"/>
      <c r="X307"/>
      <c r="Y307"/>
      <c r="Z307"/>
      <c r="AA307"/>
      <c r="AB307"/>
      <c r="AC307"/>
      <c r="AD307"/>
      <c r="AE307"/>
      <c r="AF307"/>
      <c r="AG307"/>
      <c r="AI307"/>
      <c r="AJ307"/>
      <c r="AK307"/>
      <c r="AM307"/>
      <c r="AN307"/>
      <c r="AO307"/>
      <c r="AQ307"/>
      <c r="AR307"/>
      <c r="AS307"/>
      <c r="AU307"/>
      <c r="AV307"/>
      <c r="AW307"/>
      <c r="AY307"/>
      <c r="AZ307"/>
      <c r="BA307"/>
      <c r="BB307"/>
      <c r="BC307"/>
      <c r="BD307"/>
      <c r="BE307"/>
      <c r="BF307"/>
      <c r="BG307"/>
      <c r="BI307"/>
      <c r="BJ307"/>
      <c r="BK307"/>
      <c r="BL307"/>
      <c r="BO307"/>
      <c r="BP307"/>
      <c r="BQ307"/>
    </row>
    <row r="308" spans="10:69" ht="15" x14ac:dyDescent="0.25">
      <c r="J308"/>
      <c r="K308"/>
      <c r="L308"/>
      <c r="M308"/>
      <c r="O308"/>
      <c r="P308"/>
      <c r="Q308"/>
      <c r="S308"/>
      <c r="T308"/>
      <c r="U308"/>
      <c r="W308"/>
      <c r="X308"/>
      <c r="Y308"/>
      <c r="Z308"/>
      <c r="AA308"/>
      <c r="AB308"/>
      <c r="AC308"/>
      <c r="AD308"/>
      <c r="AE308"/>
      <c r="AF308"/>
      <c r="AG308"/>
      <c r="AI308"/>
      <c r="AJ308"/>
      <c r="AK308"/>
      <c r="AM308"/>
      <c r="AN308"/>
      <c r="AO308"/>
      <c r="AQ308"/>
      <c r="AR308"/>
      <c r="AS308"/>
      <c r="AU308"/>
      <c r="AV308"/>
      <c r="AW308"/>
      <c r="AY308"/>
      <c r="AZ308"/>
      <c r="BA308"/>
      <c r="BB308"/>
      <c r="BC308"/>
      <c r="BD308"/>
      <c r="BE308"/>
      <c r="BF308"/>
      <c r="BG308"/>
      <c r="BI308"/>
      <c r="BJ308"/>
      <c r="BK308"/>
      <c r="BL308"/>
      <c r="BO308"/>
      <c r="BP308"/>
      <c r="BQ308"/>
    </row>
    <row r="309" spans="10:69" ht="15" x14ac:dyDescent="0.25">
      <c r="J309"/>
      <c r="K309"/>
      <c r="L309"/>
      <c r="M309"/>
      <c r="O309"/>
      <c r="P309"/>
      <c r="Q309"/>
      <c r="S309"/>
      <c r="T309"/>
      <c r="U309"/>
      <c r="W309"/>
      <c r="X309"/>
      <c r="Y309"/>
      <c r="Z309"/>
      <c r="AA309"/>
      <c r="AB309"/>
      <c r="AC309"/>
      <c r="AD309"/>
      <c r="AE309"/>
      <c r="AF309"/>
      <c r="AG309"/>
      <c r="AI309"/>
      <c r="AJ309"/>
      <c r="AK309"/>
      <c r="AM309"/>
      <c r="AN309"/>
      <c r="AO309"/>
      <c r="AQ309"/>
      <c r="AR309"/>
      <c r="AS309"/>
      <c r="AU309"/>
      <c r="AV309"/>
      <c r="AW309"/>
      <c r="AY309"/>
      <c r="AZ309"/>
      <c r="BA309"/>
      <c r="BB309"/>
      <c r="BC309"/>
      <c r="BD309"/>
      <c r="BE309"/>
      <c r="BF309"/>
      <c r="BG309"/>
      <c r="BI309"/>
      <c r="BJ309"/>
      <c r="BK309"/>
      <c r="BL309"/>
      <c r="BO309"/>
      <c r="BP309"/>
      <c r="BQ309"/>
    </row>
    <row r="310" spans="10:69" ht="15" x14ac:dyDescent="0.25">
      <c r="J310"/>
      <c r="K310"/>
      <c r="L310"/>
      <c r="M310"/>
      <c r="O310"/>
      <c r="P310"/>
      <c r="Q310"/>
      <c r="S310"/>
      <c r="T310"/>
      <c r="U310"/>
      <c r="W310"/>
      <c r="X310"/>
      <c r="Y310"/>
      <c r="Z310"/>
      <c r="AA310"/>
      <c r="AB310"/>
      <c r="AC310"/>
      <c r="AD310"/>
      <c r="AE310"/>
      <c r="AF310"/>
      <c r="AG310"/>
      <c r="AI310"/>
      <c r="AJ310"/>
      <c r="AK310"/>
      <c r="AM310"/>
      <c r="AN310"/>
      <c r="AO310"/>
      <c r="AQ310"/>
      <c r="AR310"/>
      <c r="AS310"/>
      <c r="AU310"/>
      <c r="AV310"/>
      <c r="AW310"/>
      <c r="AY310"/>
      <c r="AZ310"/>
      <c r="BA310"/>
      <c r="BB310"/>
      <c r="BC310"/>
      <c r="BD310"/>
      <c r="BE310"/>
      <c r="BF310"/>
      <c r="BG310"/>
      <c r="BI310"/>
      <c r="BJ310"/>
      <c r="BK310"/>
      <c r="BL310"/>
      <c r="BO310"/>
      <c r="BP310"/>
      <c r="BQ310"/>
    </row>
  </sheetData>
  <pageMargins left="0.7" right="0.7" top="0.75" bottom="0.75" header="0.3" footer="0.3"/>
  <pageSetup orientation="portrait" r:id="rId81"/>
  <drawing r:id="rId82"/>
  <legacyDrawing r:id="rId83"/>
  <tableParts count="1">
    <tablePart r:id="rId84"/>
  </tableParts>
  <extLst>
    <ext xmlns:x14="http://schemas.microsoft.com/office/spreadsheetml/2009/9/main" uri="{A8765BA9-456A-4dab-B4F3-ACF838C121DE}">
      <x14:slicerList>
        <x14:slicer r:id="rId85"/>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6" tint="-0.249977111117893"/>
  </sheetPr>
  <dimension ref="A1:AB61"/>
  <sheetViews>
    <sheetView zoomScale="80" zoomScaleNormal="80" workbookViewId="0">
      <selection activeCell="C30" sqref="C30"/>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7" width="10.5703125" style="139" hidden="1" customWidth="1"/>
    <col min="28" max="28" width="10.5703125" style="139" customWidth="1"/>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IF(AND(Roster!$D$1=VLOOKUP(C2,Roster!$L$5:$R$72,2,FALSE),Roster!$D$3=VLOOKUP(C2,Roster!$L$5:$R$72,4,FALSE)),"R","")</f>
        <v/>
      </c>
      <c r="B2" s="56" t="s">
        <v>112</v>
      </c>
      <c r="C2" s="286" t="s">
        <v>98</v>
      </c>
      <c r="D2" s="287"/>
      <c r="E2" s="287"/>
      <c r="F2" s="288"/>
      <c r="G2" s="57"/>
      <c r="H2" s="289" t="s">
        <v>113</v>
      </c>
      <c r="I2" s="289"/>
      <c r="J2" s="289"/>
      <c r="K2" s="290">
        <v>43078</v>
      </c>
      <c r="L2" s="290"/>
      <c r="M2" s="290"/>
      <c r="O2" s="54"/>
      <c r="P2" s="54"/>
      <c r="Q2" s="54"/>
      <c r="R2" s="54"/>
      <c r="S2" s="54"/>
      <c r="T2" s="54"/>
      <c r="X2" s="139" t="str">
        <f>IF(OR($H$4=1,$J$4=1),CONCATENATE($C$2,": ",MONTH($K$2),"/",DAY($K$2),"/",YEAR($K$2)-2000, " **" ),CONCATENATE($C$2,": ",MONTH($K$2),"/",DAY($K$2),"/",YEAR($K$2)-2000))</f>
        <v>Ten Sleep: 12/9/17</v>
      </c>
      <c r="Z2" s="139">
        <v>8</v>
      </c>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77, Ten Sleep 43 </v>
      </c>
    </row>
    <row r="4" spans="1:28" ht="13.5" thickBot="1" x14ac:dyDescent="0.35">
      <c r="B4" s="56" t="s">
        <v>118</v>
      </c>
      <c r="C4" s="22">
        <v>77</v>
      </c>
      <c r="D4" s="22">
        <v>43</v>
      </c>
      <c r="E4" s="89"/>
      <c r="G4" s="60">
        <f>IF(OR($L$4=1,$C$4&gt;$D$4),1,"")</f>
        <v>1</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c r="AB6" s="140"/>
    </row>
    <row r="7" spans="1:28" s="63" customFormat="1" ht="15.6" x14ac:dyDescent="0.35">
      <c r="A7" s="63">
        <f>IF(Roster!A7&lt;&gt;"",Roster!A7,"")</f>
        <v>24</v>
      </c>
      <c r="B7" s="64" t="str">
        <f>IF(OR(Roster!A7&lt;&gt;"",Roster!B7&lt;&gt;""),PROPER(Roster!B7),"")</f>
        <v>Payton Watt</v>
      </c>
      <c r="C7" s="23">
        <v>1</v>
      </c>
      <c r="D7" s="24">
        <v>2</v>
      </c>
      <c r="E7" s="25">
        <v>7</v>
      </c>
      <c r="F7" s="26">
        <v>3</v>
      </c>
      <c r="G7" s="27">
        <v>7</v>
      </c>
      <c r="H7" s="24">
        <v>3</v>
      </c>
      <c r="I7" s="25">
        <v>4</v>
      </c>
      <c r="J7" s="28">
        <v>2</v>
      </c>
      <c r="K7" s="28">
        <v>2</v>
      </c>
      <c r="L7" s="28">
        <v>6</v>
      </c>
      <c r="M7" s="29"/>
      <c r="N7" s="28"/>
      <c r="O7" s="28">
        <v>2</v>
      </c>
      <c r="P7" s="30"/>
      <c r="Q7" s="65">
        <f>IF(H7+2*F7+3*D7&gt;0,H7+2*F7+3*D7,"")</f>
        <v>15</v>
      </c>
      <c r="R7" s="66">
        <f>IF(E7&gt;0,D7/E7,"")</f>
        <v>0.2857142857142857</v>
      </c>
      <c r="S7" s="66">
        <f>IF(G7&gt;0,F7/G7,"")</f>
        <v>0.42857142857142855</v>
      </c>
      <c r="T7" s="67">
        <f>IF(I7&gt;0,H7/I7,"")</f>
        <v>0.75</v>
      </c>
      <c r="U7" s="68">
        <f>IF(OR(E7&gt;0,G7 &gt;0),(D7+F7)/(E7+G7),"")</f>
        <v>0.35714285714285715</v>
      </c>
      <c r="V7" s="141">
        <f>IF(E7+G7&gt;0,E7+G7,"")</f>
        <v>14</v>
      </c>
      <c r="W7" s="141">
        <f>IF(J7+K7&gt;0,J7+K7,"")</f>
        <v>4</v>
      </c>
      <c r="X7" s="142">
        <f>IF(V7&gt;=$Z$2,U7,0)</f>
        <v>0.35714285714285715</v>
      </c>
      <c r="Y7" s="142">
        <f>IF(I7&gt;=$Z$2,T7,0)</f>
        <v>0</v>
      </c>
      <c r="Z7" s="141" t="str">
        <f>B7</f>
        <v>Payton Watt</v>
      </c>
      <c r="AA7" s="143" t="str">
        <f>IFERROR(IF(FIND(" ",$B7,1),CONCATENATE(LEFT($B7,1)," ",RIGHT($B7,LEN($B7)-FIND(" ",$B7,1)),", ",$A7),CONCATENATE($B7,", ",$A7)),"")</f>
        <v>P Watt, 24</v>
      </c>
      <c r="AB7" s="143"/>
    </row>
    <row r="8" spans="1:28" s="63" customFormat="1" ht="15.6" x14ac:dyDescent="0.35">
      <c r="A8" s="63">
        <f>IF(Roster!A8&lt;&gt;"",Roster!A8,"")</f>
        <v>20</v>
      </c>
      <c r="B8" s="70" t="str">
        <f>IF(OR(Roster!A8&lt;&gt;"",Roster!B8&lt;&gt;""),PROPER(Roster!B8),"")</f>
        <v>Dillon Barritt</v>
      </c>
      <c r="C8" s="31">
        <v>1</v>
      </c>
      <c r="D8" s="32">
        <v>4</v>
      </c>
      <c r="E8" s="33">
        <v>5</v>
      </c>
      <c r="F8" s="34">
        <v>2</v>
      </c>
      <c r="G8" s="35">
        <v>2</v>
      </c>
      <c r="H8" s="32">
        <v>3</v>
      </c>
      <c r="I8" s="33">
        <v>3</v>
      </c>
      <c r="J8" s="36"/>
      <c r="K8" s="36">
        <v>3</v>
      </c>
      <c r="L8" s="36">
        <v>1</v>
      </c>
      <c r="M8" s="36">
        <v>2</v>
      </c>
      <c r="N8" s="36"/>
      <c r="O8" s="36">
        <v>1</v>
      </c>
      <c r="P8" s="37">
        <v>3</v>
      </c>
      <c r="Q8" s="71">
        <f t="shared" ref="Q8:Q30" si="0">IF(H8+2*F8+3*D8&gt;0,H8+2*F8+3*D8,"")</f>
        <v>19</v>
      </c>
      <c r="R8" s="72">
        <f t="shared" ref="R8:R30" si="1">IF(E8&gt;0,D8/E8,"")</f>
        <v>0.8</v>
      </c>
      <c r="S8" s="72">
        <f t="shared" ref="S8:S30" si="2">IF(G8&gt;0,F8/G8,"")</f>
        <v>1</v>
      </c>
      <c r="T8" s="72">
        <f t="shared" ref="T8:T30" si="3">IF(I8&gt;0,H8/I8,"")</f>
        <v>1</v>
      </c>
      <c r="U8" s="73">
        <f t="shared" ref="U8:U30" si="4">IF(OR(E8&gt;0,G8 &gt;0),(D8+F8)/(E8+G8),"")</f>
        <v>0.8571428571428571</v>
      </c>
      <c r="V8" s="141">
        <f t="shared" ref="V8:V30" si="5">IF(E8+G8&gt;0,E8+G8,"")</f>
        <v>7</v>
      </c>
      <c r="W8" s="141">
        <f t="shared" ref="W8:W30" si="6">IF(J8+K8&gt;0,J8+K8,"")</f>
        <v>3</v>
      </c>
      <c r="X8" s="142">
        <f t="shared" ref="X8:X32" si="7">IF(V8&gt;=$Z$2,U8,0)</f>
        <v>0</v>
      </c>
      <c r="Y8" s="142">
        <f t="shared" ref="Y8:Y32" si="8">IF(I8&gt;=$Z$2,T8,0)</f>
        <v>0</v>
      </c>
      <c r="Z8" s="141" t="str">
        <f t="shared" ref="Z8:Z30" si="9">B8</f>
        <v>Dillon Barritt</v>
      </c>
      <c r="AA8" s="143" t="str">
        <f t="shared" ref="AA8:AA29" si="10">IFERROR(IF(FIND(" ",$B8,1),CONCATENATE(LEFT($B8,1)," ",RIGHT($B8,LEN($B8)-FIND(" ",$B8,1)),", ",$A8),CONCATENATE($B8,", ",$A8)),"")</f>
        <v>D Barritt, 20</v>
      </c>
      <c r="AB8" s="143"/>
    </row>
    <row r="9" spans="1:28" s="63" customFormat="1" ht="15.6" x14ac:dyDescent="0.35">
      <c r="A9" s="63">
        <f>IF(Roster!A9&lt;&gt;"",Roster!A9,"")</f>
        <v>14</v>
      </c>
      <c r="B9" s="64" t="str">
        <f>IF(OR(Roster!A9&lt;&gt;"",Roster!B9&lt;&gt;""),PROPER(Roster!B9),"")</f>
        <v>Dawson Butts</v>
      </c>
      <c r="C9" s="23">
        <v>1</v>
      </c>
      <c r="D9" s="38">
        <v>0</v>
      </c>
      <c r="E9" s="39">
        <v>2</v>
      </c>
      <c r="F9" s="26">
        <v>3</v>
      </c>
      <c r="G9" s="40">
        <v>5</v>
      </c>
      <c r="H9" s="38">
        <v>1</v>
      </c>
      <c r="I9" s="39">
        <v>4</v>
      </c>
      <c r="J9" s="41">
        <v>2</v>
      </c>
      <c r="K9" s="41">
        <v>5</v>
      </c>
      <c r="L9" s="41">
        <v>4</v>
      </c>
      <c r="M9" s="28">
        <v>2</v>
      </c>
      <c r="N9" s="28"/>
      <c r="O9" s="28"/>
      <c r="P9" s="42">
        <v>2</v>
      </c>
      <c r="Q9" s="74">
        <f t="shared" si="0"/>
        <v>7</v>
      </c>
      <c r="R9" s="66">
        <f t="shared" si="1"/>
        <v>0</v>
      </c>
      <c r="S9" s="66">
        <f t="shared" si="2"/>
        <v>0.6</v>
      </c>
      <c r="T9" s="66">
        <f t="shared" si="3"/>
        <v>0.25</v>
      </c>
      <c r="U9" s="68">
        <f t="shared" si="4"/>
        <v>0.42857142857142855</v>
      </c>
      <c r="V9" s="141">
        <f t="shared" si="5"/>
        <v>7</v>
      </c>
      <c r="W9" s="141">
        <f t="shared" si="6"/>
        <v>7</v>
      </c>
      <c r="X9" s="142">
        <f t="shared" si="7"/>
        <v>0</v>
      </c>
      <c r="Y9" s="142">
        <f t="shared" si="8"/>
        <v>0</v>
      </c>
      <c r="Z9" s="141" t="str">
        <f t="shared" si="9"/>
        <v>Dawson Butts</v>
      </c>
      <c r="AA9" s="143" t="str">
        <f t="shared" si="10"/>
        <v>D Butts, 14</v>
      </c>
      <c r="AB9" s="143"/>
    </row>
    <row r="10" spans="1:28" s="63" customFormat="1" ht="15.6" x14ac:dyDescent="0.35">
      <c r="A10" s="63">
        <f>IF(Roster!A10&lt;&gt;"",Roster!A10,"")</f>
        <v>12</v>
      </c>
      <c r="B10" s="70" t="str">
        <f>IF(OR(Roster!A10&lt;&gt;"",Roster!B10&lt;&gt;""),PROPER(Roster!B10),"")</f>
        <v>Jayden Caylor</v>
      </c>
      <c r="C10" s="31">
        <v>1</v>
      </c>
      <c r="D10" s="32">
        <v>0</v>
      </c>
      <c r="E10" s="33">
        <v>1</v>
      </c>
      <c r="F10" s="34">
        <v>5</v>
      </c>
      <c r="G10" s="35">
        <v>7</v>
      </c>
      <c r="H10" s="32">
        <v>0</v>
      </c>
      <c r="I10" s="33">
        <v>2</v>
      </c>
      <c r="J10" s="36">
        <v>4</v>
      </c>
      <c r="K10" s="36">
        <v>1</v>
      </c>
      <c r="L10" s="36">
        <v>1</v>
      </c>
      <c r="M10" s="36">
        <v>4</v>
      </c>
      <c r="N10" s="36"/>
      <c r="O10" s="36">
        <v>1</v>
      </c>
      <c r="P10" s="37">
        <v>2</v>
      </c>
      <c r="Q10" s="71">
        <f t="shared" si="0"/>
        <v>10</v>
      </c>
      <c r="R10" s="72">
        <f t="shared" si="1"/>
        <v>0</v>
      </c>
      <c r="S10" s="72">
        <f t="shared" si="2"/>
        <v>0.7142857142857143</v>
      </c>
      <c r="T10" s="72">
        <f t="shared" si="3"/>
        <v>0</v>
      </c>
      <c r="U10" s="73">
        <f t="shared" si="4"/>
        <v>0.625</v>
      </c>
      <c r="V10" s="141">
        <f t="shared" si="5"/>
        <v>8</v>
      </c>
      <c r="W10" s="141">
        <f t="shared" si="6"/>
        <v>5</v>
      </c>
      <c r="X10" s="142">
        <f t="shared" si="7"/>
        <v>0.625</v>
      </c>
      <c r="Y10" s="142">
        <f t="shared" si="8"/>
        <v>0</v>
      </c>
      <c r="Z10" s="141" t="str">
        <f t="shared" si="9"/>
        <v>Jayden Caylor</v>
      </c>
      <c r="AA10" s="143" t="str">
        <f t="shared" si="10"/>
        <v>J Caylor, 12</v>
      </c>
      <c r="AB10" s="143"/>
    </row>
    <row r="11" spans="1:28" s="63" customFormat="1" ht="15.6" x14ac:dyDescent="0.35">
      <c r="A11" s="63">
        <f>IF(Roster!A11&lt;&gt;"",Roster!A11,"")</f>
        <v>23</v>
      </c>
      <c r="B11" s="64" t="str">
        <f>IF(OR(Roster!A11&lt;&gt;"",Roster!B11&lt;&gt;""),PROPER(Roster!B11),"")</f>
        <v>Clayton Louderback</v>
      </c>
      <c r="C11" s="23">
        <v>1</v>
      </c>
      <c r="D11" s="38">
        <v>0</v>
      </c>
      <c r="E11" s="39">
        <v>2</v>
      </c>
      <c r="F11" s="26">
        <v>3</v>
      </c>
      <c r="G11" s="40">
        <v>5</v>
      </c>
      <c r="H11" s="38"/>
      <c r="I11" s="39"/>
      <c r="J11" s="41">
        <v>3</v>
      </c>
      <c r="K11" s="41">
        <v>5</v>
      </c>
      <c r="L11" s="41">
        <v>4</v>
      </c>
      <c r="M11" s="28">
        <v>2</v>
      </c>
      <c r="N11" s="28"/>
      <c r="O11" s="28">
        <v>2</v>
      </c>
      <c r="P11" s="42">
        <v>2</v>
      </c>
      <c r="Q11" s="74">
        <f t="shared" si="0"/>
        <v>6</v>
      </c>
      <c r="R11" s="66">
        <f t="shared" si="1"/>
        <v>0</v>
      </c>
      <c r="S11" s="66">
        <f t="shared" si="2"/>
        <v>0.6</v>
      </c>
      <c r="T11" s="66" t="str">
        <f t="shared" si="3"/>
        <v/>
      </c>
      <c r="U11" s="68">
        <f t="shared" si="4"/>
        <v>0.42857142857142855</v>
      </c>
      <c r="V11" s="141">
        <f t="shared" si="5"/>
        <v>7</v>
      </c>
      <c r="W11" s="141">
        <f t="shared" si="6"/>
        <v>8</v>
      </c>
      <c r="X11" s="142">
        <f t="shared" si="7"/>
        <v>0</v>
      </c>
      <c r="Y11" s="142">
        <f t="shared" si="8"/>
        <v>0</v>
      </c>
      <c r="Z11" s="141" t="str">
        <f t="shared" si="9"/>
        <v>Clayton Louderback</v>
      </c>
      <c r="AA11" s="143" t="str">
        <f t="shared" si="10"/>
        <v>C Louderback, 23</v>
      </c>
      <c r="AB11" s="143"/>
    </row>
    <row r="12" spans="1:28" s="63" customFormat="1" ht="15.6" x14ac:dyDescent="0.35">
      <c r="A12" s="63">
        <f>IF(Roster!A12&lt;&gt;"",Roster!A12,"")</f>
        <v>10</v>
      </c>
      <c r="B12" s="70" t="str">
        <f>IF(OR(Roster!A12&lt;&gt;"",Roster!B12&lt;&gt;""),PROPER(Roster!B12),"")</f>
        <v>Jess Claycomb</v>
      </c>
      <c r="C12" s="31">
        <v>1</v>
      </c>
      <c r="D12" s="32">
        <v>0</v>
      </c>
      <c r="E12" s="33">
        <v>3</v>
      </c>
      <c r="F12" s="34">
        <v>6</v>
      </c>
      <c r="G12" s="35">
        <v>8</v>
      </c>
      <c r="H12" s="32">
        <v>1</v>
      </c>
      <c r="I12" s="33">
        <v>2</v>
      </c>
      <c r="J12" s="36">
        <v>1</v>
      </c>
      <c r="K12" s="36">
        <v>1</v>
      </c>
      <c r="L12" s="36">
        <v>2</v>
      </c>
      <c r="M12" s="36">
        <v>1</v>
      </c>
      <c r="N12" s="36"/>
      <c r="O12" s="36"/>
      <c r="P12" s="37"/>
      <c r="Q12" s="71">
        <f t="shared" si="0"/>
        <v>13</v>
      </c>
      <c r="R12" s="72">
        <f t="shared" si="1"/>
        <v>0</v>
      </c>
      <c r="S12" s="72">
        <f t="shared" si="2"/>
        <v>0.75</v>
      </c>
      <c r="T12" s="72">
        <f t="shared" si="3"/>
        <v>0.5</v>
      </c>
      <c r="U12" s="73">
        <f t="shared" si="4"/>
        <v>0.54545454545454541</v>
      </c>
      <c r="V12" s="141">
        <f t="shared" si="5"/>
        <v>11</v>
      </c>
      <c r="W12" s="141">
        <f t="shared" si="6"/>
        <v>2</v>
      </c>
      <c r="X12" s="142">
        <f t="shared" si="7"/>
        <v>0.54545454545454541</v>
      </c>
      <c r="Y12" s="142">
        <f t="shared" si="8"/>
        <v>0</v>
      </c>
      <c r="Z12" s="141" t="str">
        <f t="shared" si="9"/>
        <v>Jess Claycomb</v>
      </c>
      <c r="AA12" s="143" t="str">
        <f t="shared" si="10"/>
        <v>J Claycomb, 10</v>
      </c>
      <c r="AB12" s="143"/>
    </row>
    <row r="13" spans="1:28" s="63" customFormat="1" ht="15.6" x14ac:dyDescent="0.35">
      <c r="A13" s="63">
        <f>IF(Roster!A13&lt;&gt;"",Roster!A13,"")</f>
        <v>4</v>
      </c>
      <c r="B13" s="64" t="str">
        <f>IF(OR(Roster!A13&lt;&gt;"",Roster!B13&lt;&gt;""),PROPER(Roster!B13),"")</f>
        <v>Maxx Cowger</v>
      </c>
      <c r="C13" s="23">
        <v>1</v>
      </c>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c r="AB13" s="143"/>
    </row>
    <row r="14" spans="1:28" s="63" customFormat="1" ht="15.6" x14ac:dyDescent="0.35">
      <c r="A14" s="63">
        <f>IF(Roster!A14&lt;&gt;"",Roster!A14,"")</f>
        <v>22</v>
      </c>
      <c r="B14" s="70" t="str">
        <f>IF(OR(Roster!A14&lt;&gt;"",Roster!B14&lt;&gt;""),PROPER(Roster!B14),"")</f>
        <v>Brayden Bruce</v>
      </c>
      <c r="C14" s="31">
        <v>1</v>
      </c>
      <c r="D14" s="32">
        <v>1</v>
      </c>
      <c r="E14" s="33">
        <v>1</v>
      </c>
      <c r="F14" s="34">
        <v>0</v>
      </c>
      <c r="G14" s="35">
        <v>2</v>
      </c>
      <c r="H14" s="32">
        <v>2</v>
      </c>
      <c r="I14" s="33">
        <v>2</v>
      </c>
      <c r="J14" s="36">
        <v>1</v>
      </c>
      <c r="K14" s="36">
        <v>1</v>
      </c>
      <c r="L14" s="36">
        <v>3</v>
      </c>
      <c r="M14" s="36"/>
      <c r="N14" s="36"/>
      <c r="O14" s="36">
        <v>1</v>
      </c>
      <c r="P14" s="37">
        <v>1</v>
      </c>
      <c r="Q14" s="71">
        <f t="shared" si="0"/>
        <v>5</v>
      </c>
      <c r="R14" s="72">
        <f t="shared" si="1"/>
        <v>1</v>
      </c>
      <c r="S14" s="72">
        <f t="shared" si="2"/>
        <v>0</v>
      </c>
      <c r="T14" s="72">
        <f t="shared" si="3"/>
        <v>1</v>
      </c>
      <c r="U14" s="73">
        <f t="shared" si="4"/>
        <v>0.33333333333333331</v>
      </c>
      <c r="V14" s="141">
        <f t="shared" si="5"/>
        <v>3</v>
      </c>
      <c r="W14" s="141">
        <f t="shared" si="6"/>
        <v>2</v>
      </c>
      <c r="X14" s="142">
        <f t="shared" si="7"/>
        <v>0</v>
      </c>
      <c r="Y14" s="142">
        <f t="shared" si="8"/>
        <v>0</v>
      </c>
      <c r="Z14" s="141" t="str">
        <f t="shared" si="9"/>
        <v>Brayden Bruce</v>
      </c>
      <c r="AA14" s="143" t="str">
        <f t="shared" si="10"/>
        <v>B Bruce, 22</v>
      </c>
      <c r="AB14" s="143"/>
    </row>
    <row r="15" spans="1:28" s="63" customFormat="1" ht="15.6" x14ac:dyDescent="0.35">
      <c r="A15" s="63">
        <f>IF(Roster!A15&lt;&gt;"",Roster!A15,"")</f>
        <v>30</v>
      </c>
      <c r="B15" s="64" t="str">
        <f>IF(OR(Roster!A15&lt;&gt;"",Roster!B15&lt;&gt;""),PROPER(Roster!B15),"")</f>
        <v>Jo Bishop</v>
      </c>
      <c r="C15" s="23">
        <v>1</v>
      </c>
      <c r="D15" s="38">
        <v>0</v>
      </c>
      <c r="E15" s="39">
        <v>1</v>
      </c>
      <c r="F15" s="26"/>
      <c r="G15" s="40"/>
      <c r="H15" s="38"/>
      <c r="I15" s="39"/>
      <c r="J15" s="41">
        <v>1</v>
      </c>
      <c r="K15" s="41"/>
      <c r="L15" s="41"/>
      <c r="M15" s="28"/>
      <c r="N15" s="28"/>
      <c r="O15" s="28"/>
      <c r="P15" s="42">
        <v>1</v>
      </c>
      <c r="Q15" s="74" t="str">
        <f t="shared" si="0"/>
        <v/>
      </c>
      <c r="R15" s="66">
        <f t="shared" si="1"/>
        <v>0</v>
      </c>
      <c r="S15" s="66" t="str">
        <f t="shared" si="2"/>
        <v/>
      </c>
      <c r="T15" s="66" t="str">
        <f t="shared" si="3"/>
        <v/>
      </c>
      <c r="U15" s="68">
        <f t="shared" si="4"/>
        <v>0</v>
      </c>
      <c r="V15" s="141">
        <f t="shared" si="5"/>
        <v>1</v>
      </c>
      <c r="W15" s="141">
        <f t="shared" si="6"/>
        <v>1</v>
      </c>
      <c r="X15" s="142">
        <f t="shared" si="7"/>
        <v>0</v>
      </c>
      <c r="Y15" s="142">
        <f t="shared" si="8"/>
        <v>0</v>
      </c>
      <c r="Z15" s="141" t="str">
        <f t="shared" si="9"/>
        <v>Jo Bishop</v>
      </c>
      <c r="AA15" s="143" t="str">
        <f t="shared" si="10"/>
        <v>J Bishop, 30</v>
      </c>
      <c r="AB15" s="143"/>
    </row>
    <row r="16" spans="1:28" s="63" customFormat="1" ht="15.6" x14ac:dyDescent="0.35">
      <c r="A16" s="63">
        <f>IF(Roster!A16&lt;&gt;"",Roster!A16,"")</f>
        <v>33</v>
      </c>
      <c r="B16" s="70" t="str">
        <f>IF(OR(Roster!A16&lt;&gt;"",Roster!B16&lt;&gt;""),PROPER(Roster!B16),"")</f>
        <v>Nolan Turner</v>
      </c>
      <c r="C16" s="31">
        <v>1</v>
      </c>
      <c r="D16" s="32"/>
      <c r="E16" s="33"/>
      <c r="F16" s="34">
        <v>1</v>
      </c>
      <c r="G16" s="35">
        <v>1</v>
      </c>
      <c r="H16" s="32"/>
      <c r="I16" s="33"/>
      <c r="J16" s="36">
        <v>1</v>
      </c>
      <c r="K16" s="36">
        <v>1</v>
      </c>
      <c r="L16" s="36"/>
      <c r="M16" s="36"/>
      <c r="N16" s="36"/>
      <c r="O16" s="36">
        <v>2</v>
      </c>
      <c r="P16" s="37">
        <v>2</v>
      </c>
      <c r="Q16" s="71">
        <f t="shared" si="0"/>
        <v>2</v>
      </c>
      <c r="R16" s="72" t="str">
        <f t="shared" si="1"/>
        <v/>
      </c>
      <c r="S16" s="72">
        <f t="shared" si="2"/>
        <v>1</v>
      </c>
      <c r="T16" s="72" t="str">
        <f t="shared" si="3"/>
        <v/>
      </c>
      <c r="U16" s="73">
        <f t="shared" si="4"/>
        <v>1</v>
      </c>
      <c r="V16" s="141">
        <f t="shared" si="5"/>
        <v>1</v>
      </c>
      <c r="W16" s="141">
        <f t="shared" si="6"/>
        <v>2</v>
      </c>
      <c r="X16" s="142">
        <f t="shared" si="7"/>
        <v>0</v>
      </c>
      <c r="Y16" s="142">
        <f t="shared" si="8"/>
        <v>0</v>
      </c>
      <c r="Z16" s="141" t="str">
        <f t="shared" si="9"/>
        <v>Nolan Turner</v>
      </c>
      <c r="AA16" s="143" t="str">
        <f t="shared" si="10"/>
        <v>N Turner, 33</v>
      </c>
      <c r="AB16" s="143"/>
    </row>
    <row r="17" spans="1:28"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c r="AB17" s="143"/>
    </row>
    <row r="18" spans="1:28" s="63" customFormat="1" ht="15.6" x14ac:dyDescent="0.35">
      <c r="A18" s="63">
        <f>IF(Roster!A18&lt;&gt;"",Roster!A18,"")</f>
        <v>40</v>
      </c>
      <c r="B18" s="70" t="str">
        <f>IF(OR(Roster!A18&lt;&gt;"",Roster!B18&lt;&gt;""),PROPER(Roster!B18),"")</f>
        <v>Jace Bruce</v>
      </c>
      <c r="C18" s="31">
        <v>1</v>
      </c>
      <c r="D18" s="32"/>
      <c r="E18" s="33"/>
      <c r="F18" s="34"/>
      <c r="G18" s="35"/>
      <c r="H18" s="32"/>
      <c r="I18" s="33"/>
      <c r="J18" s="36"/>
      <c r="K18" s="36"/>
      <c r="L18" s="36"/>
      <c r="M18" s="36"/>
      <c r="N18" s="36"/>
      <c r="O18" s="36"/>
      <c r="P18" s="37">
        <v>3</v>
      </c>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c r="AB18" s="143"/>
    </row>
    <row r="19" spans="1:28" s="63" customFormat="1" ht="15.6" x14ac:dyDescent="0.35">
      <c r="A19" s="63">
        <f>IF(Roster!A19&lt;&gt;"",Roster!A19,"")</f>
        <v>2</v>
      </c>
      <c r="B19" s="64" t="str">
        <f>IF(OR(Roster!A19&lt;&gt;"",Roster!B19&lt;&gt;""),PROPER(Roster!B19),"")</f>
        <v>Ethan Mills</v>
      </c>
      <c r="C19" s="23">
        <v>1</v>
      </c>
      <c r="D19" s="38"/>
      <c r="E19" s="39"/>
      <c r="F19" s="26">
        <v>0</v>
      </c>
      <c r="G19" s="40">
        <v>1</v>
      </c>
      <c r="H19" s="38"/>
      <c r="I19" s="39"/>
      <c r="J19" s="41"/>
      <c r="K19" s="41"/>
      <c r="L19" s="41"/>
      <c r="M19" s="28"/>
      <c r="N19" s="28"/>
      <c r="O19" s="28"/>
      <c r="P19" s="42"/>
      <c r="Q19" s="74" t="str">
        <f t="shared" si="0"/>
        <v/>
      </c>
      <c r="R19" s="66" t="str">
        <f t="shared" si="1"/>
        <v/>
      </c>
      <c r="S19" s="66">
        <f t="shared" si="2"/>
        <v>0</v>
      </c>
      <c r="T19" s="66" t="str">
        <f t="shared" si="3"/>
        <v/>
      </c>
      <c r="U19" s="68">
        <f t="shared" si="4"/>
        <v>0</v>
      </c>
      <c r="V19" s="141">
        <f t="shared" si="5"/>
        <v>1</v>
      </c>
      <c r="W19" s="141" t="str">
        <f t="shared" si="6"/>
        <v/>
      </c>
      <c r="X19" s="142">
        <f t="shared" si="7"/>
        <v>0</v>
      </c>
      <c r="Y19" s="142">
        <f t="shared" si="8"/>
        <v>0</v>
      </c>
      <c r="Z19" s="141" t="str">
        <f t="shared" si="9"/>
        <v>Ethan Mills</v>
      </c>
      <c r="AA19" s="143" t="str">
        <f t="shared" si="10"/>
        <v>E Mills, 2</v>
      </c>
      <c r="AB19" s="143"/>
    </row>
    <row r="20" spans="1:28"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c r="AB20" s="143"/>
    </row>
    <row r="21" spans="1:28"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c r="AB21" s="143"/>
    </row>
    <row r="22" spans="1:28"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c r="AB22" s="143"/>
    </row>
    <row r="23" spans="1:28"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c r="AB23" s="143"/>
    </row>
    <row r="24" spans="1:28"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c r="AB24" s="143"/>
    </row>
    <row r="25" spans="1:28"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c r="AB25" s="143"/>
    </row>
    <row r="26" spans="1:28"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c r="AB26" s="143"/>
    </row>
    <row r="27" spans="1:28"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c r="AB27" s="143"/>
    </row>
    <row r="28" spans="1:28"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c r="AB28" s="143"/>
    </row>
    <row r="29" spans="1:28"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c r="AB29" s="143"/>
    </row>
    <row r="30" spans="1:28"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c r="AB30" s="143"/>
    </row>
    <row r="31" spans="1:28" s="63" customFormat="1" ht="16.5" thickBot="1" x14ac:dyDescent="0.3">
      <c r="B31" s="77" t="s">
        <v>144</v>
      </c>
      <c r="C31" s="46">
        <f>IF(COUNTA($C$7:$C$30)&gt;0,1,"")</f>
        <v>1</v>
      </c>
      <c r="D31" s="78">
        <f>SUM(D7:D30)</f>
        <v>7</v>
      </c>
      <c r="E31" s="79">
        <f t="shared" ref="E31:N31" si="11">SUM(E7:E30)</f>
        <v>22</v>
      </c>
      <c r="F31" s="78">
        <f t="shared" si="11"/>
        <v>23</v>
      </c>
      <c r="G31" s="80">
        <f t="shared" si="11"/>
        <v>38</v>
      </c>
      <c r="H31" s="79">
        <f t="shared" si="11"/>
        <v>10</v>
      </c>
      <c r="I31" s="80">
        <f t="shared" si="11"/>
        <v>17</v>
      </c>
      <c r="J31" s="79">
        <f t="shared" si="11"/>
        <v>15</v>
      </c>
      <c r="K31" s="79">
        <f t="shared" si="11"/>
        <v>19</v>
      </c>
      <c r="L31" s="79">
        <f t="shared" si="11"/>
        <v>21</v>
      </c>
      <c r="M31" s="79">
        <f t="shared" si="11"/>
        <v>11</v>
      </c>
      <c r="N31" s="79">
        <f t="shared" si="11"/>
        <v>0</v>
      </c>
      <c r="O31" s="79">
        <f>SUM(O7:O30)</f>
        <v>9</v>
      </c>
      <c r="P31" s="81">
        <f>SUM(P7:P30)</f>
        <v>16</v>
      </c>
      <c r="Q31" s="82">
        <f>IF(H31+2*F31+3*D31&gt;0,H31+2*F31+3*D31,IF(C4&gt;0,C4,""))</f>
        <v>77</v>
      </c>
      <c r="R31" s="83">
        <f>IF(E31&gt;0,D31/E31,"")</f>
        <v>0.31818181818181818</v>
      </c>
      <c r="S31" s="83">
        <f>IF(G31&gt;0,F31/G31,"")</f>
        <v>0.60526315789473684</v>
      </c>
      <c r="T31" s="83">
        <f>IF(I31&gt;0,H31/I31,"")</f>
        <v>0.58823529411764708</v>
      </c>
      <c r="U31" s="84">
        <f>IF(OR(E31&gt;0,G31 &gt;0),(D31+F31)/(E31+G31),"")</f>
        <v>0.5</v>
      </c>
      <c r="V31" s="141">
        <f>IF(E31+G31&gt;0,E31+G31,"")</f>
        <v>60</v>
      </c>
      <c r="W31" s="141">
        <f>IF(J31+K31&gt;0,J31+K31,"")</f>
        <v>34</v>
      </c>
      <c r="X31" s="142">
        <f t="shared" si="7"/>
        <v>0.5</v>
      </c>
      <c r="Y31" s="142">
        <f>IF(I31&gt;=$Z$2,T31,0)</f>
        <v>0.58823529411764708</v>
      </c>
      <c r="Z31" s="141"/>
      <c r="AA31" s="143"/>
      <c r="AB31" s="143"/>
    </row>
    <row r="32" spans="1:28" s="63" customFormat="1" ht="17.25" thickTop="1" thickBot="1" x14ac:dyDescent="0.3">
      <c r="B32" s="85" t="s">
        <v>145</v>
      </c>
      <c r="C32" s="47">
        <f>IF(SUM(D32:P32)&gt;0,1,"")</f>
        <v>1</v>
      </c>
      <c r="D32" s="48">
        <v>4</v>
      </c>
      <c r="E32" s="49">
        <v>9</v>
      </c>
      <c r="F32" s="48">
        <v>11</v>
      </c>
      <c r="G32" s="50">
        <v>33</v>
      </c>
      <c r="H32" s="49">
        <v>9</v>
      </c>
      <c r="I32" s="50">
        <v>21</v>
      </c>
      <c r="J32" s="49">
        <v>8</v>
      </c>
      <c r="K32" s="49">
        <v>21</v>
      </c>
      <c r="L32" s="49">
        <v>8</v>
      </c>
      <c r="M32" s="49">
        <v>4</v>
      </c>
      <c r="N32" s="49">
        <v>0</v>
      </c>
      <c r="O32" s="49">
        <v>21</v>
      </c>
      <c r="P32" s="51">
        <v>21</v>
      </c>
      <c r="Q32" s="86">
        <f>IF(H32+2*F32+3*D32&gt;0,H32+2*F32+3*D32,IF(D4&gt;0,D4,""))</f>
        <v>43</v>
      </c>
      <c r="R32" s="87">
        <f>IF(E32&gt;0,D32/E32,"")</f>
        <v>0.44444444444444442</v>
      </c>
      <c r="S32" s="87">
        <f>IF(G32&gt;0,F32/G32,"")</f>
        <v>0.33333333333333331</v>
      </c>
      <c r="T32" s="87">
        <f>IF(I32&gt;0,H32/I32,"")</f>
        <v>0.42857142857142855</v>
      </c>
      <c r="U32" s="88">
        <f>IF(OR(E32&gt;0,G32 &gt;0),(D32+F32)/(E32+G32),"")</f>
        <v>0.35714285714285715</v>
      </c>
      <c r="V32" s="141">
        <f>IF(E32+G32&gt;0,E32+G32,"")</f>
        <v>42</v>
      </c>
      <c r="W32" s="141">
        <f>IF(J32+K32&gt;0,J32+K32,"")</f>
        <v>29</v>
      </c>
      <c r="X32" s="142">
        <f t="shared" si="7"/>
        <v>0.35714285714285715</v>
      </c>
      <c r="Y32" s="142">
        <f t="shared" si="8"/>
        <v>0.42857142857142855</v>
      </c>
      <c r="Z32" s="143"/>
      <c r="AA32" s="143"/>
      <c r="AB32" s="143"/>
    </row>
    <row r="33" spans="2:21" ht="16.5" thickTop="1" x14ac:dyDescent="0.25">
      <c r="C33" s="291" t="s">
        <v>146</v>
      </c>
      <c r="D33" s="291"/>
      <c r="E33" s="291"/>
      <c r="F33" s="291"/>
      <c r="G33" s="291"/>
      <c r="H33" s="291"/>
      <c r="I33" s="291"/>
      <c r="J33" s="291"/>
      <c r="K33" s="291"/>
      <c r="L33" s="291"/>
      <c r="M33" s="291"/>
      <c r="N33" s="291"/>
      <c r="O33" s="291"/>
      <c r="P33" s="291"/>
      <c r="Q33" s="291"/>
      <c r="R33" s="291"/>
    </row>
    <row r="35" spans="2:21" ht="14.45" hidden="1" x14ac:dyDescent="0.35">
      <c r="B35" s="188" t="s">
        <v>333</v>
      </c>
      <c r="C35" s="189" t="s">
        <v>334</v>
      </c>
      <c r="D35" s="54"/>
      <c r="E35" s="188" t="s">
        <v>336</v>
      </c>
      <c r="F35" s="189" t="s">
        <v>334</v>
      </c>
      <c r="G35" s="54"/>
      <c r="H35" s="188" t="s">
        <v>337</v>
      </c>
      <c r="I35" s="189" t="s">
        <v>334</v>
      </c>
      <c r="J35"/>
      <c r="K35"/>
      <c r="L35"/>
      <c r="M35"/>
      <c r="N35"/>
      <c r="O35"/>
      <c r="P35"/>
      <c r="Q35"/>
      <c r="R35"/>
      <c r="S35"/>
      <c r="T35"/>
      <c r="U35"/>
    </row>
    <row r="36" spans="2:21" ht="14.45" hidden="1" x14ac:dyDescent="0.35">
      <c r="B36" s="188">
        <f>MAX(Q$7:Q$30)</f>
        <v>19</v>
      </c>
      <c r="C36" s="189" t="str">
        <f t="array" ref="C36">IFERROR(INDEX($AA$7:$AA$30,SMALL(IF(Q$7:Q$30=$B$36,ROW(Q$7:Q$30)-6),ROW(Q7)-6))," ")</f>
        <v>D Barritt, 20</v>
      </c>
      <c r="D36" s="187"/>
      <c r="E36" s="188">
        <f>MAX(W$7:W$30)</f>
        <v>8</v>
      </c>
      <c r="F36" s="189" t="str">
        <f t="array" ref="F36">IFERROR(INDEX($AA$7:$AA$30,SMALL(IF(W$7:W$30=$E$36,ROW(W$7:W$30)-6),ROW(W7)-6))," ")</f>
        <v>C Louderback, 23</v>
      </c>
      <c r="G36"/>
      <c r="H36" s="188">
        <f>MAX(L$7:L$30)</f>
        <v>6</v>
      </c>
      <c r="I36" s="189" t="str">
        <f t="array" ref="I36">IFERROR(INDEX($AA$7:$AA$30,SMALL(IF(L$7:L$30=$H$36,ROW(L$7:L$30)-6),ROW(L7)-6))," ")</f>
        <v>P Watt, 24</v>
      </c>
      <c r="J36"/>
      <c r="K36"/>
      <c r="L36"/>
      <c r="M36"/>
      <c r="N36"/>
      <c r="O36"/>
      <c r="P36"/>
      <c r="Q36"/>
      <c r="R36"/>
      <c r="S36"/>
      <c r="T36"/>
      <c r="U36"/>
    </row>
    <row r="37" spans="2:21"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c r="K37"/>
      <c r="L37"/>
      <c r="M37"/>
      <c r="N37"/>
      <c r="O37"/>
      <c r="P37"/>
      <c r="Q37"/>
      <c r="R37"/>
      <c r="S37"/>
      <c r="T37"/>
      <c r="U37"/>
    </row>
    <row r="38" spans="2:21"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c r="K38"/>
      <c r="L38"/>
      <c r="M38"/>
      <c r="N38"/>
      <c r="O38"/>
      <c r="P38"/>
      <c r="Q38"/>
      <c r="R38"/>
      <c r="S38"/>
      <c r="T38"/>
      <c r="U38"/>
    </row>
    <row r="39" spans="2:21"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c r="K39"/>
      <c r="L39"/>
      <c r="M39"/>
      <c r="N39"/>
      <c r="O39"/>
      <c r="P39"/>
      <c r="Q39"/>
      <c r="R39"/>
      <c r="S39"/>
      <c r="T39"/>
      <c r="U39"/>
    </row>
    <row r="40" spans="2:21"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c r="K40"/>
      <c r="L40"/>
      <c r="M40"/>
      <c r="N40"/>
      <c r="O40"/>
      <c r="P40"/>
      <c r="Q40"/>
      <c r="R40"/>
      <c r="S40"/>
      <c r="T40"/>
      <c r="U40"/>
    </row>
    <row r="41" spans="2:21" ht="14.45" hidden="1" x14ac:dyDescent="0.35">
      <c r="B41" s="186"/>
      <c r="C41" s="186" t="str">
        <f t="array" ref="C41">IFERROR(INDEX($B12:B$30,SMALL(IF(Q$7:Q$30=$B$36,ROW(Q$7:Q$30)-6),ROW(Q12)-6))," ")</f>
        <v xml:space="preserve"> </v>
      </c>
      <c r="D41" s="187"/>
      <c r="E41"/>
      <c r="F41"/>
      <c r="G41"/>
      <c r="H41"/>
      <c r="I41"/>
      <c r="J41"/>
      <c r="K41"/>
      <c r="L41"/>
      <c r="M41"/>
      <c r="N41"/>
      <c r="O41"/>
      <c r="P41"/>
      <c r="Q41"/>
      <c r="R41"/>
      <c r="S41"/>
      <c r="T41"/>
      <c r="U41"/>
    </row>
    <row r="42" spans="2:21" ht="14.45" hidden="1" x14ac:dyDescent="0.35">
      <c r="B42" s="186"/>
      <c r="C42" s="193" t="str">
        <f>TRIM(C36)</f>
        <v>D Barritt, 20</v>
      </c>
      <c r="D42" s="187"/>
      <c r="E42"/>
      <c r="F42" s="193" t="str">
        <f>TRIM(F36)</f>
        <v>C Louderback, 23</v>
      </c>
      <c r="G42"/>
      <c r="H42"/>
      <c r="I42" s="193" t="str">
        <f>TRIM(I36)</f>
        <v>P Watt, 24</v>
      </c>
      <c r="J42" s="54"/>
    </row>
    <row r="43" spans="2:21" ht="14.45" hidden="1" x14ac:dyDescent="0.35">
      <c r="B43" s="186"/>
      <c r="C43" s="193" t="str">
        <f t="shared" ref="C43:C46" si="12">TRIM(C37)</f>
        <v/>
      </c>
      <c r="D43" s="187"/>
      <c r="E43"/>
      <c r="F43" s="193" t="str">
        <f t="shared" ref="F43:F46" si="13">TRIM(F37)</f>
        <v/>
      </c>
      <c r="G43"/>
      <c r="H43"/>
      <c r="I43" s="193" t="str">
        <f t="shared" ref="I43:I46" si="14">TRIM(I37)</f>
        <v/>
      </c>
      <c r="J43" s="54"/>
    </row>
    <row r="44" spans="2:21" ht="14.45" hidden="1" x14ac:dyDescent="0.35">
      <c r="B44" s="186"/>
      <c r="C44" s="193" t="str">
        <f t="shared" si="12"/>
        <v/>
      </c>
      <c r="D44" s="187"/>
      <c r="E44"/>
      <c r="F44" s="193" t="str">
        <f t="shared" si="13"/>
        <v/>
      </c>
      <c r="G44"/>
      <c r="H44"/>
      <c r="I44" s="193" t="str">
        <f t="shared" si="14"/>
        <v/>
      </c>
      <c r="J44" s="54"/>
    </row>
    <row r="45" spans="2:21" ht="12.95" hidden="1" x14ac:dyDescent="0.3">
      <c r="B45" s="54"/>
      <c r="C45" s="193" t="str">
        <f t="shared" si="12"/>
        <v/>
      </c>
      <c r="D45" s="54"/>
      <c r="E45" s="54"/>
      <c r="F45" s="193" t="str">
        <f t="shared" si="13"/>
        <v/>
      </c>
      <c r="G45" s="54"/>
      <c r="H45" s="54"/>
      <c r="I45" s="193" t="str">
        <f t="shared" si="14"/>
        <v/>
      </c>
      <c r="J45" s="54"/>
    </row>
    <row r="46" spans="2:21" ht="12.95" hidden="1" x14ac:dyDescent="0.3">
      <c r="B46" s="54"/>
      <c r="C46" s="193" t="str">
        <f t="shared" si="12"/>
        <v/>
      </c>
      <c r="D46" s="54"/>
      <c r="E46" s="54"/>
      <c r="F46" s="193" t="str">
        <f t="shared" si="13"/>
        <v/>
      </c>
      <c r="G46" s="54"/>
      <c r="H46" s="54"/>
      <c r="I46" s="193" t="str">
        <f t="shared" si="14"/>
        <v/>
      </c>
      <c r="J46" s="54"/>
    </row>
    <row r="47" spans="2:21" ht="12.95" hidden="1" x14ac:dyDescent="0.3">
      <c r="B47" s="54"/>
      <c r="C47" s="54"/>
      <c r="D47" s="54"/>
      <c r="E47" s="54"/>
      <c r="F47" s="54"/>
      <c r="G47" s="54"/>
      <c r="H47" s="54"/>
      <c r="I47" s="54"/>
      <c r="J47" s="54"/>
    </row>
    <row r="48" spans="2:21"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row r="61" spans="2:10" ht="12.75" x14ac:dyDescent="0.2">
      <c r="B61" s="54"/>
      <c r="C61" s="54"/>
      <c r="D61" s="54"/>
      <c r="E61" s="54"/>
      <c r="F61" s="54"/>
      <c r="G61" s="54"/>
      <c r="H61" s="54"/>
      <c r="I61" s="54"/>
      <c r="J61" s="54"/>
    </row>
  </sheetData>
  <sheetProtection sheet="1" objects="1" scenarios="1"/>
  <mergeCells count="5">
    <mergeCell ref="G1:L1"/>
    <mergeCell ref="C2:F2"/>
    <mergeCell ref="H2:J2"/>
    <mergeCell ref="K2:M2"/>
    <mergeCell ref="C33:R33"/>
  </mergeCells>
  <conditionalFormatting sqref="Q31">
    <cfRule type="expression" dxfId="1078" priority="5" stopIfTrue="1">
      <formula>$C$4&lt;&gt;$Q$31</formula>
    </cfRule>
  </conditionalFormatting>
  <conditionalFormatting sqref="Q32">
    <cfRule type="expression" dxfId="1077" priority="4" stopIfTrue="1">
      <formula>$D$4&lt;&gt;$Q$32</formula>
    </cfRule>
  </conditionalFormatting>
  <conditionalFormatting sqref="A2">
    <cfRule type="cellIs" dxfId="1076"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L4 N4 H4 J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6" tint="-0.249977111117893"/>
  </sheetPr>
  <dimension ref="A1:AB60"/>
  <sheetViews>
    <sheetView topLeftCell="A2" zoomScale="80" zoomScaleNormal="80" workbookViewId="0">
      <selection activeCell="L30" sqref="L30"/>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IF(AND(Roster!$D$1=VLOOKUP(C2,Roster!$L$5:$R$72,2,FALSE),Roster!$D$3=VLOOKUP(C2,Roster!$L$5:$R$72,4,FALSE)),"R","")</f>
        <v/>
      </c>
      <c r="B2" s="56" t="s">
        <v>112</v>
      </c>
      <c r="C2" s="286" t="s">
        <v>54</v>
      </c>
      <c r="D2" s="287"/>
      <c r="E2" s="287"/>
      <c r="F2" s="288"/>
      <c r="G2" s="57"/>
      <c r="H2" s="289" t="s">
        <v>113</v>
      </c>
      <c r="I2" s="289"/>
      <c r="J2" s="289"/>
      <c r="K2" s="290">
        <v>43078</v>
      </c>
      <c r="L2" s="290"/>
      <c r="M2" s="290"/>
      <c r="O2" s="54"/>
      <c r="P2" s="54"/>
      <c r="Q2" s="54"/>
      <c r="R2" s="54"/>
      <c r="S2" s="54"/>
      <c r="T2" s="54"/>
      <c r="X2" s="139" t="str">
        <f>IF(OR($H$4=1,$J$4=1),CONCATENATE($C$2,": ",MONTH($K$2),"/",DAY($K$2),"/",YEAR($K$2)-2000, " **" ),CONCATENATE($C$2,": ",MONTH($K$2),"/",DAY($K$2),"/",YEAR($K$2)-2000))</f>
        <v>Kaycee: 12/9/17</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Kaycee 62, Upton 61 </v>
      </c>
    </row>
    <row r="4" spans="1:28" ht="13.5" thickBot="1" x14ac:dyDescent="0.35">
      <c r="B4" s="56" t="s">
        <v>118</v>
      </c>
      <c r="C4" s="22">
        <v>61</v>
      </c>
      <c r="D4" s="22">
        <v>62</v>
      </c>
      <c r="E4" s="89"/>
      <c r="G4" s="60" t="str">
        <f>IF(OR($L$4=1,$C$4&gt;$D$4),1,"")</f>
        <v/>
      </c>
      <c r="H4" s="22"/>
      <c r="I4" s="60">
        <f>IF(OR($N$4=1,$C$4&lt;$D$4),1,"")</f>
        <v>1</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4</v>
      </c>
      <c r="E7" s="25">
        <v>11</v>
      </c>
      <c r="F7" s="26">
        <v>4</v>
      </c>
      <c r="G7" s="27">
        <v>7</v>
      </c>
      <c r="H7" s="24">
        <v>1</v>
      </c>
      <c r="I7" s="25">
        <v>2</v>
      </c>
      <c r="J7" s="28">
        <v>3</v>
      </c>
      <c r="K7" s="28">
        <v>4</v>
      </c>
      <c r="L7" s="28">
        <v>4</v>
      </c>
      <c r="M7" s="29">
        <v>3</v>
      </c>
      <c r="N7" s="28"/>
      <c r="O7" s="28">
        <v>2</v>
      </c>
      <c r="P7" s="30">
        <v>2</v>
      </c>
      <c r="Q7" s="65">
        <f>IF(H7+2*F7+3*D7&gt;0,H7+2*F7+3*D7,"")</f>
        <v>21</v>
      </c>
      <c r="R7" s="66">
        <f>IF(E7&gt;0,D7/E7,"")</f>
        <v>0.36363636363636365</v>
      </c>
      <c r="S7" s="66">
        <f>IF(G7&gt;0,F7/G7,"")</f>
        <v>0.5714285714285714</v>
      </c>
      <c r="T7" s="67">
        <f>IF(I7&gt;0,H7/I7,"")</f>
        <v>0.5</v>
      </c>
      <c r="U7" s="68">
        <f>IF(OR(E7&gt;0,G7 &gt;0),(D7+F7)/(E7+G7),"")</f>
        <v>0.44444444444444442</v>
      </c>
      <c r="V7" s="141">
        <f>IF(E7+G7&gt;0,E7+G7,"")</f>
        <v>18</v>
      </c>
      <c r="W7" s="141">
        <f>IF(J7+K7&gt;0,J7+K7,"")</f>
        <v>7</v>
      </c>
      <c r="X7" s="142">
        <f>IF(V7&gt;=$Z$2,U7,0)</f>
        <v>0.44444444444444442</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1</v>
      </c>
      <c r="E8" s="33">
        <v>4</v>
      </c>
      <c r="F8" s="34">
        <v>2</v>
      </c>
      <c r="G8" s="35">
        <v>6</v>
      </c>
      <c r="H8" s="32"/>
      <c r="I8" s="33"/>
      <c r="J8" s="36"/>
      <c r="K8" s="36"/>
      <c r="L8" s="36">
        <v>1</v>
      </c>
      <c r="M8" s="36">
        <v>2</v>
      </c>
      <c r="N8" s="36"/>
      <c r="O8" s="36">
        <v>2</v>
      </c>
      <c r="P8" s="37">
        <v>2</v>
      </c>
      <c r="Q8" s="71">
        <f t="shared" ref="Q8:Q30" si="0">IF(H8+2*F8+3*D8&gt;0,H8+2*F8+3*D8,"")</f>
        <v>7</v>
      </c>
      <c r="R8" s="72">
        <f t="shared" ref="R8:R30" si="1">IF(E8&gt;0,D8/E8,"")</f>
        <v>0.25</v>
      </c>
      <c r="S8" s="72">
        <f t="shared" ref="S8:S30" si="2">IF(G8&gt;0,F8/G8,"")</f>
        <v>0.33333333333333331</v>
      </c>
      <c r="T8" s="72" t="str">
        <f t="shared" ref="T8:T30" si="3">IF(I8&gt;0,H8/I8,"")</f>
        <v/>
      </c>
      <c r="U8" s="73">
        <f t="shared" ref="U8:U30" si="4">IF(OR(E8&gt;0,G8 &gt;0),(D8+F8)/(E8+G8),"")</f>
        <v>0.3</v>
      </c>
      <c r="V8" s="141">
        <f t="shared" ref="V8:V30" si="5">IF(E8+G8&gt;0,E8+G8,"")</f>
        <v>10</v>
      </c>
      <c r="W8" s="141" t="str">
        <f t="shared" ref="W8:W30" si="6">IF(J8+K8&gt;0,J8+K8,"")</f>
        <v/>
      </c>
      <c r="X8" s="142">
        <f t="shared" ref="X8:X32" si="7">IF(V8&gt;=$Z$2,U8,0)</f>
        <v>0.3</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c r="E9" s="39"/>
      <c r="F9" s="26">
        <v>3</v>
      </c>
      <c r="G9" s="40">
        <v>6</v>
      </c>
      <c r="H9" s="38">
        <v>0</v>
      </c>
      <c r="I9" s="39">
        <v>2</v>
      </c>
      <c r="J9" s="41">
        <v>3</v>
      </c>
      <c r="K9" s="41">
        <v>1</v>
      </c>
      <c r="L9" s="41">
        <v>4</v>
      </c>
      <c r="M9" s="28">
        <v>3</v>
      </c>
      <c r="N9" s="28"/>
      <c r="O9" s="28">
        <v>2</v>
      </c>
      <c r="P9" s="42">
        <v>1</v>
      </c>
      <c r="Q9" s="74">
        <f t="shared" si="0"/>
        <v>6</v>
      </c>
      <c r="R9" s="66" t="str">
        <f t="shared" si="1"/>
        <v/>
      </c>
      <c r="S9" s="66">
        <f t="shared" si="2"/>
        <v>0.5</v>
      </c>
      <c r="T9" s="66">
        <f t="shared" si="3"/>
        <v>0</v>
      </c>
      <c r="U9" s="68">
        <f t="shared" si="4"/>
        <v>0.5</v>
      </c>
      <c r="V9" s="141">
        <f t="shared" si="5"/>
        <v>6</v>
      </c>
      <c r="W9" s="141">
        <f t="shared" si="6"/>
        <v>4</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c r="E10" s="33"/>
      <c r="F10" s="34">
        <v>2</v>
      </c>
      <c r="G10" s="35">
        <v>4</v>
      </c>
      <c r="H10" s="32">
        <v>2</v>
      </c>
      <c r="I10" s="33">
        <v>4</v>
      </c>
      <c r="J10" s="36">
        <v>2</v>
      </c>
      <c r="K10" s="36">
        <v>6</v>
      </c>
      <c r="L10" s="36">
        <v>2</v>
      </c>
      <c r="M10" s="36">
        <v>2</v>
      </c>
      <c r="N10" s="36"/>
      <c r="O10" s="36">
        <v>5</v>
      </c>
      <c r="P10" s="37">
        <v>5</v>
      </c>
      <c r="Q10" s="71">
        <f t="shared" si="0"/>
        <v>6</v>
      </c>
      <c r="R10" s="72" t="str">
        <f t="shared" si="1"/>
        <v/>
      </c>
      <c r="S10" s="72">
        <f t="shared" si="2"/>
        <v>0.5</v>
      </c>
      <c r="T10" s="72">
        <f t="shared" si="3"/>
        <v>0.5</v>
      </c>
      <c r="U10" s="73">
        <f t="shared" si="4"/>
        <v>0.5</v>
      </c>
      <c r="V10" s="141">
        <f t="shared" si="5"/>
        <v>4</v>
      </c>
      <c r="W10" s="141">
        <f t="shared" si="6"/>
        <v>8</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c r="E11" s="39"/>
      <c r="F11" s="26">
        <v>5</v>
      </c>
      <c r="G11" s="40">
        <v>8</v>
      </c>
      <c r="H11" s="38">
        <v>2</v>
      </c>
      <c r="I11" s="39">
        <v>2</v>
      </c>
      <c r="J11" s="41">
        <v>3</v>
      </c>
      <c r="K11" s="41">
        <v>7</v>
      </c>
      <c r="L11" s="41">
        <v>3</v>
      </c>
      <c r="M11" s="28">
        <v>1</v>
      </c>
      <c r="N11" s="28"/>
      <c r="O11" s="28">
        <v>4</v>
      </c>
      <c r="P11" s="42">
        <v>4</v>
      </c>
      <c r="Q11" s="74">
        <f t="shared" si="0"/>
        <v>12</v>
      </c>
      <c r="R11" s="66" t="str">
        <f t="shared" si="1"/>
        <v/>
      </c>
      <c r="S11" s="66">
        <f t="shared" si="2"/>
        <v>0.625</v>
      </c>
      <c r="T11" s="66">
        <f t="shared" si="3"/>
        <v>1</v>
      </c>
      <c r="U11" s="68">
        <f t="shared" si="4"/>
        <v>0.625</v>
      </c>
      <c r="V11" s="141">
        <f t="shared" si="5"/>
        <v>8</v>
      </c>
      <c r="W11" s="141">
        <f t="shared" si="6"/>
        <v>10</v>
      </c>
      <c r="X11" s="142">
        <f t="shared" si="7"/>
        <v>0.625</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c r="E12" s="33"/>
      <c r="F12" s="34">
        <v>3</v>
      </c>
      <c r="G12" s="35">
        <v>7</v>
      </c>
      <c r="H12" s="32"/>
      <c r="I12" s="33"/>
      <c r="J12" s="36">
        <v>1</v>
      </c>
      <c r="K12" s="36">
        <v>1</v>
      </c>
      <c r="L12" s="36">
        <v>1</v>
      </c>
      <c r="M12" s="36">
        <v>1</v>
      </c>
      <c r="N12" s="36"/>
      <c r="O12" s="36">
        <v>1</v>
      </c>
      <c r="P12" s="37">
        <v>1</v>
      </c>
      <c r="Q12" s="71">
        <f t="shared" si="0"/>
        <v>6</v>
      </c>
      <c r="R12" s="72" t="str">
        <f t="shared" si="1"/>
        <v/>
      </c>
      <c r="S12" s="72">
        <f t="shared" si="2"/>
        <v>0.42857142857142855</v>
      </c>
      <c r="T12" s="72" t="str">
        <f t="shared" si="3"/>
        <v/>
      </c>
      <c r="U12" s="73">
        <f t="shared" si="4"/>
        <v>0.42857142857142855</v>
      </c>
      <c r="V12" s="141">
        <f t="shared" si="5"/>
        <v>7</v>
      </c>
      <c r="W12" s="141">
        <f t="shared" si="6"/>
        <v>2</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c r="E14" s="33"/>
      <c r="F14" s="34">
        <v>1</v>
      </c>
      <c r="G14" s="35">
        <v>1</v>
      </c>
      <c r="H14" s="32">
        <v>1</v>
      </c>
      <c r="I14" s="33">
        <v>1</v>
      </c>
      <c r="J14" s="36"/>
      <c r="K14" s="36"/>
      <c r="L14" s="36"/>
      <c r="M14" s="36"/>
      <c r="N14" s="36"/>
      <c r="O14" s="36">
        <v>1</v>
      </c>
      <c r="P14" s="37">
        <v>1</v>
      </c>
      <c r="Q14" s="71">
        <f t="shared" si="0"/>
        <v>3</v>
      </c>
      <c r="R14" s="72" t="str">
        <f t="shared" si="1"/>
        <v/>
      </c>
      <c r="S14" s="72">
        <f t="shared" si="2"/>
        <v>1</v>
      </c>
      <c r="T14" s="72">
        <f t="shared" si="3"/>
        <v>1</v>
      </c>
      <c r="U14" s="73">
        <f t="shared" si="4"/>
        <v>1</v>
      </c>
      <c r="V14" s="141">
        <f t="shared" si="5"/>
        <v>1</v>
      </c>
      <c r="W14" s="141" t="str">
        <f t="shared" si="6"/>
        <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c r="D15" s="38"/>
      <c r="E15" s="39"/>
      <c r="F15" s="26"/>
      <c r="G15" s="40"/>
      <c r="H15" s="38"/>
      <c r="I15" s="39"/>
      <c r="J15" s="41"/>
      <c r="K15" s="41"/>
      <c r="L15" s="41"/>
      <c r="M15" s="28"/>
      <c r="N15" s="28"/>
      <c r="O15" s="28"/>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2"/>
      <c r="E16" s="33"/>
      <c r="F16" s="34"/>
      <c r="G16" s="35"/>
      <c r="H16" s="32"/>
      <c r="I16" s="33"/>
      <c r="J16" s="36"/>
      <c r="K16" s="36"/>
      <c r="L16" s="36"/>
      <c r="M16" s="36"/>
      <c r="N16" s="36"/>
      <c r="O16" s="36"/>
      <c r="P16" s="37"/>
      <c r="Q16" s="71" t="str">
        <f t="shared" si="0"/>
        <v/>
      </c>
      <c r="R16" s="72" t="str">
        <f t="shared" si="1"/>
        <v/>
      </c>
      <c r="S16" s="72" t="str">
        <f t="shared" si="2"/>
        <v/>
      </c>
      <c r="T16" s="72" t="str">
        <f t="shared" si="3"/>
        <v/>
      </c>
      <c r="U16" s="73" t="str">
        <f t="shared" si="4"/>
        <v/>
      </c>
      <c r="V16" s="141" t="str">
        <f t="shared" si="5"/>
        <v/>
      </c>
      <c r="W16" s="141" t="str">
        <f t="shared" si="6"/>
        <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c r="D17" s="38"/>
      <c r="E17" s="39"/>
      <c r="F17" s="26"/>
      <c r="G17" s="40"/>
      <c r="H17" s="38"/>
      <c r="I17" s="39"/>
      <c r="J17" s="41"/>
      <c r="K17" s="41"/>
      <c r="L17" s="41"/>
      <c r="M17" s="28"/>
      <c r="N17" s="28"/>
      <c r="O17" s="28"/>
      <c r="P17" s="42"/>
      <c r="Q17" s="74" t="str">
        <f t="shared" si="0"/>
        <v/>
      </c>
      <c r="R17" s="66" t="str">
        <f t="shared" si="1"/>
        <v/>
      </c>
      <c r="S17" s="66" t="str">
        <f t="shared" si="2"/>
        <v/>
      </c>
      <c r="T17" s="66" t="str">
        <f t="shared" si="3"/>
        <v/>
      </c>
      <c r="U17" s="68" t="str">
        <f t="shared" si="4"/>
        <v/>
      </c>
      <c r="V17" s="141" t="str">
        <f t="shared" si="5"/>
        <v/>
      </c>
      <c r="W17" s="141" t="str">
        <f t="shared" si="6"/>
        <v/>
      </c>
      <c r="X17" s="142" t="str">
        <f t="shared" si="7"/>
        <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c r="D18" s="32"/>
      <c r="E18" s="33"/>
      <c r="F18" s="34"/>
      <c r="G18" s="35"/>
      <c r="H18" s="32"/>
      <c r="I18" s="33"/>
      <c r="J18" s="36"/>
      <c r="K18" s="36"/>
      <c r="L18" s="36"/>
      <c r="M18" s="36"/>
      <c r="N18" s="36"/>
      <c r="O18" s="36"/>
      <c r="P18" s="37"/>
      <c r="Q18" s="71" t="str">
        <f t="shared" si="0"/>
        <v/>
      </c>
      <c r="R18" s="72" t="str">
        <f t="shared" si="1"/>
        <v/>
      </c>
      <c r="S18" s="72" t="str">
        <f t="shared" si="2"/>
        <v/>
      </c>
      <c r="T18" s="72" t="str">
        <f t="shared" si="3"/>
        <v/>
      </c>
      <c r="U18" s="73" t="str">
        <f t="shared" si="4"/>
        <v/>
      </c>
      <c r="V18" s="141" t="str">
        <f t="shared" si="5"/>
        <v/>
      </c>
      <c r="W18" s="141" t="str">
        <f t="shared" si="6"/>
        <v/>
      </c>
      <c r="X18" s="142" t="str">
        <f t="shared" si="7"/>
        <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6" x14ac:dyDescent="0.3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5</v>
      </c>
      <c r="E31" s="79">
        <f t="shared" ref="E31:N31" si="11">SUM(E7:E30)</f>
        <v>15</v>
      </c>
      <c r="F31" s="78">
        <f t="shared" si="11"/>
        <v>20</v>
      </c>
      <c r="G31" s="80">
        <f t="shared" si="11"/>
        <v>39</v>
      </c>
      <c r="H31" s="79">
        <f t="shared" si="11"/>
        <v>6</v>
      </c>
      <c r="I31" s="80">
        <f t="shared" si="11"/>
        <v>11</v>
      </c>
      <c r="J31" s="79">
        <f t="shared" si="11"/>
        <v>12</v>
      </c>
      <c r="K31" s="79">
        <f t="shared" si="11"/>
        <v>19</v>
      </c>
      <c r="L31" s="79">
        <f t="shared" si="11"/>
        <v>15</v>
      </c>
      <c r="M31" s="79">
        <f t="shared" si="11"/>
        <v>12</v>
      </c>
      <c r="N31" s="79">
        <f t="shared" si="11"/>
        <v>0</v>
      </c>
      <c r="O31" s="79">
        <f>SUM(O7:O30)</f>
        <v>17</v>
      </c>
      <c r="P31" s="81">
        <f>SUM(P7:P30)</f>
        <v>16</v>
      </c>
      <c r="Q31" s="82">
        <f>IF(H31+2*F31+3*D31&gt;0,H31+2*F31+3*D31,IF(C4&gt;0,C4,""))</f>
        <v>61</v>
      </c>
      <c r="R31" s="83">
        <f>IF(E31&gt;0,D31/E31,"")</f>
        <v>0.33333333333333331</v>
      </c>
      <c r="S31" s="83">
        <f>IF(G31&gt;0,F31/G31,"")</f>
        <v>0.51282051282051277</v>
      </c>
      <c r="T31" s="83">
        <f>IF(I31&gt;0,H31/I31,"")</f>
        <v>0.54545454545454541</v>
      </c>
      <c r="U31" s="84">
        <f>IF(OR(E31&gt;0,G31 &gt;0),(D31+F31)/(E31+G31),"")</f>
        <v>0.46296296296296297</v>
      </c>
      <c r="V31" s="141">
        <f>IF(E31+G31&gt;0,E31+G31,"")</f>
        <v>54</v>
      </c>
      <c r="W31" s="141">
        <f>IF(J31+K31&gt;0,J31+K31,"")</f>
        <v>31</v>
      </c>
      <c r="X31" s="142">
        <f t="shared" si="7"/>
        <v>0.46296296296296297</v>
      </c>
      <c r="Y31" s="142">
        <f>IF(I31&gt;=$Z$2,T31,0)</f>
        <v>0.54545454545454541</v>
      </c>
      <c r="Z31" s="141"/>
      <c r="AA31" s="69"/>
    </row>
    <row r="32" spans="1:27" s="63" customFormat="1" ht="17.25" thickTop="1" thickBot="1" x14ac:dyDescent="0.3">
      <c r="B32" s="85" t="s">
        <v>145</v>
      </c>
      <c r="C32" s="47">
        <f>IF(SUM(D32:P32)&gt;0,1,"")</f>
        <v>1</v>
      </c>
      <c r="D32" s="48">
        <v>5</v>
      </c>
      <c r="E32" s="49">
        <v>14</v>
      </c>
      <c r="F32" s="48">
        <v>20</v>
      </c>
      <c r="G32" s="50">
        <v>39</v>
      </c>
      <c r="H32" s="49">
        <v>6</v>
      </c>
      <c r="I32" s="50">
        <v>11</v>
      </c>
      <c r="J32" s="49">
        <v>13</v>
      </c>
      <c r="K32" s="49">
        <v>20</v>
      </c>
      <c r="L32" s="49">
        <v>15</v>
      </c>
      <c r="M32" s="49">
        <v>12</v>
      </c>
      <c r="N32" s="49">
        <v>0</v>
      </c>
      <c r="O32" s="49">
        <v>19</v>
      </c>
      <c r="P32" s="51">
        <v>15</v>
      </c>
      <c r="Q32" s="86">
        <f>IF(H32+2*F32+3*D32&gt;0,H32+2*F32+3*D32,IF(D4&gt;0,D4,""))</f>
        <v>61</v>
      </c>
      <c r="R32" s="87">
        <f>IF(E32&gt;0,D32/E32,"")</f>
        <v>0.35714285714285715</v>
      </c>
      <c r="S32" s="87">
        <f>IF(G32&gt;0,F32/G32,"")</f>
        <v>0.51282051282051277</v>
      </c>
      <c r="T32" s="87">
        <f>IF(I32&gt;0,H32/I32,"")</f>
        <v>0.54545454545454541</v>
      </c>
      <c r="U32" s="88">
        <f>IF(OR(E32&gt;0,G32 &gt;0),(D32+F32)/(E32+G32),"")</f>
        <v>0.47169811320754718</v>
      </c>
      <c r="V32" s="141">
        <f>IF(E32+G32&gt;0,E32+G32,"")</f>
        <v>53</v>
      </c>
      <c r="W32" s="141">
        <f>IF(J32+K32&gt;0,J32+K32,"")</f>
        <v>33</v>
      </c>
      <c r="X32" s="142">
        <f t="shared" si="7"/>
        <v>0.47169811320754718</v>
      </c>
      <c r="Y32" s="142">
        <f t="shared" si="8"/>
        <v>0.54545454545454541</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21</v>
      </c>
      <c r="C36" s="189" t="str">
        <f t="array" ref="C36">IFERROR(INDEX($AA$7:$AA$30,SMALL(IF(Q$7:Q$30=$B$36,ROW(Q$7:Q$30)-6),ROW(Q7)-6))," ")</f>
        <v>P Watt, 24</v>
      </c>
      <c r="D36" s="187"/>
      <c r="E36" s="188">
        <f>MAX(W$7:W$30)</f>
        <v>10</v>
      </c>
      <c r="F36" s="189" t="str">
        <f t="array" ref="F36">IFERROR(INDEX($AA$7:$AA$30,SMALL(IF(W$7:W$30=$E$36,ROW(W$7:W$30)-6),ROW(W7)-6))," ")</f>
        <v>C Louderback, 23</v>
      </c>
      <c r="G36"/>
      <c r="H36" s="188">
        <f>MAX(L$7:L$30)</f>
        <v>4</v>
      </c>
      <c r="I36" s="189" t="str">
        <f t="array" ref="I36">IFERROR(INDEX($AA$7:$AA$30,SMALL(IF(L$7:L$30=$H$36,ROW(L$7:L$30)-6),ROW(L7)-6))," ")</f>
        <v>P Watt, 24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D Butts, 14</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P Watt, 24</v>
      </c>
      <c r="D42" s="187"/>
      <c r="E42"/>
      <c r="F42" s="193" t="str">
        <f>TRIM(F36)</f>
        <v>C Louderback, 23</v>
      </c>
      <c r="G42"/>
      <c r="H42"/>
      <c r="I42" s="193" t="str">
        <f>TRIM(I36)</f>
        <v>P Watt, 24</v>
      </c>
      <c r="J42" s="54"/>
    </row>
    <row r="43" spans="2:18" ht="14.45" hidden="1" x14ac:dyDescent="0.35">
      <c r="B43" s="186"/>
      <c r="C43" s="193" t="str">
        <f t="shared" ref="C43:C46" si="12">TRIM(C37)</f>
        <v/>
      </c>
      <c r="D43" s="187"/>
      <c r="E43"/>
      <c r="F43" s="193" t="str">
        <f t="shared" ref="F43:F46" si="13">TRIM(F37)</f>
        <v/>
      </c>
      <c r="G43"/>
      <c r="H43"/>
      <c r="I43" s="193" t="str">
        <f t="shared" ref="I43:I46" si="14">TRIM(I37)</f>
        <v>D Butts, 14</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2</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75" priority="4" stopIfTrue="1">
      <formula>$C$4&lt;&gt;$Q$31</formula>
    </cfRule>
  </conditionalFormatting>
  <conditionalFormatting sqref="Q32">
    <cfRule type="expression" dxfId="1074" priority="3" stopIfTrue="1">
      <formula>$D$4&lt;&gt;$Q$32</formula>
    </cfRule>
  </conditionalFormatting>
  <conditionalFormatting sqref="A2">
    <cfRule type="cellIs" dxfId="1073"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6" tint="-0.249977111117893"/>
  </sheetPr>
  <dimension ref="A1:AB60"/>
  <sheetViews>
    <sheetView topLeftCell="A2" zoomScale="80" zoomScaleNormal="80" workbookViewId="0">
      <selection activeCell="K2" sqref="K2:M2"/>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IF(AND(Roster!$D$1=VLOOKUP(C2,Roster!$L$5:$R$72,2,FALSE),Roster!$D$3=VLOOKUP(C2,Roster!$L$5:$R$72,4,FALSE)),"R","")</f>
        <v/>
      </c>
      <c r="B2" s="56" t="s">
        <v>112</v>
      </c>
      <c r="C2" s="286" t="s">
        <v>82</v>
      </c>
      <c r="D2" s="287"/>
      <c r="E2" s="287"/>
      <c r="F2" s="288"/>
      <c r="G2" s="57"/>
      <c r="H2" s="289" t="s">
        <v>113</v>
      </c>
      <c r="I2" s="289"/>
      <c r="J2" s="289"/>
      <c r="K2" s="290">
        <v>43084</v>
      </c>
      <c r="L2" s="290"/>
      <c r="M2" s="290"/>
      <c r="O2" s="54"/>
      <c r="P2" s="54"/>
      <c r="Q2" s="54"/>
      <c r="R2" s="54"/>
      <c r="S2" s="54"/>
      <c r="T2" s="54"/>
      <c r="X2" s="139" t="str">
        <f>IF(OR($H$4=1,$J$4=1),CONCATENATE($C$2,": ",MONTH($K$2),"/",DAY($K$2),"/",YEAR($K$2)-2000, " **" ),CONCATENATE($C$2,": ",MONTH($K$2),"/",DAY($K$2),"/",YEAR($K$2)-2000))</f>
        <v>Riverside: 12/15/17</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78, Riverside 24 </v>
      </c>
    </row>
    <row r="4" spans="1:28" ht="13.5" thickBot="1" x14ac:dyDescent="0.35">
      <c r="B4" s="56" t="s">
        <v>118</v>
      </c>
      <c r="C4" s="22">
        <v>78</v>
      </c>
      <c r="D4" s="22">
        <v>24</v>
      </c>
      <c r="E4" s="89"/>
      <c r="G4" s="60">
        <f>IF(OR($L$4=1,$C$4&gt;$D$4),1,"")</f>
        <v>1</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2</v>
      </c>
      <c r="E7" s="25">
        <v>8</v>
      </c>
      <c r="F7" s="26">
        <v>4</v>
      </c>
      <c r="G7" s="27">
        <v>8</v>
      </c>
      <c r="H7" s="24"/>
      <c r="I7" s="25"/>
      <c r="J7" s="28">
        <v>3</v>
      </c>
      <c r="K7" s="28">
        <v>2</v>
      </c>
      <c r="L7" s="28">
        <v>4</v>
      </c>
      <c r="M7" s="29">
        <v>2</v>
      </c>
      <c r="N7" s="28"/>
      <c r="O7" s="28"/>
      <c r="P7" s="30"/>
      <c r="Q7" s="65">
        <f>IF(H7+2*F7+3*D7&gt;0,H7+2*F7+3*D7,"")</f>
        <v>14</v>
      </c>
      <c r="R7" s="66">
        <f>IF(E7&gt;0,D7/E7,"")</f>
        <v>0.25</v>
      </c>
      <c r="S7" s="66">
        <f>IF(G7&gt;0,F7/G7,"")</f>
        <v>0.5</v>
      </c>
      <c r="T7" s="67" t="str">
        <f>IF(I7&gt;0,H7/I7,"")</f>
        <v/>
      </c>
      <c r="U7" s="68">
        <f>IF(OR(E7&gt;0,G7 &gt;0),(D7+F7)/(E7+G7),"")</f>
        <v>0.375</v>
      </c>
      <c r="V7" s="141">
        <f>IF(E7+G7&gt;0,E7+G7,"")</f>
        <v>16</v>
      </c>
      <c r="W7" s="141">
        <f>IF(J7+K7&gt;0,J7+K7,"")</f>
        <v>5</v>
      </c>
      <c r="X7" s="142">
        <f>IF(V7&gt;=$Z$2,U7,0)</f>
        <v>0.375</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1</v>
      </c>
      <c r="E8" s="33">
        <v>4</v>
      </c>
      <c r="F8" s="34">
        <v>3</v>
      </c>
      <c r="G8" s="35">
        <v>4</v>
      </c>
      <c r="H8" s="32"/>
      <c r="I8" s="33"/>
      <c r="J8" s="36"/>
      <c r="K8" s="36">
        <v>1</v>
      </c>
      <c r="L8" s="36">
        <v>2</v>
      </c>
      <c r="M8" s="36">
        <v>2</v>
      </c>
      <c r="N8" s="36"/>
      <c r="O8" s="36">
        <v>2</v>
      </c>
      <c r="P8" s="37"/>
      <c r="Q8" s="71">
        <f t="shared" ref="Q8:Q30" si="0">IF(H8+2*F8+3*D8&gt;0,H8+2*F8+3*D8,"")</f>
        <v>9</v>
      </c>
      <c r="R8" s="72">
        <f t="shared" ref="R8:R30" si="1">IF(E8&gt;0,D8/E8,"")</f>
        <v>0.25</v>
      </c>
      <c r="S8" s="72">
        <f t="shared" ref="S8:S30" si="2">IF(G8&gt;0,F8/G8,"")</f>
        <v>0.75</v>
      </c>
      <c r="T8" s="72" t="str">
        <f t="shared" ref="T8:T30" si="3">IF(I8&gt;0,H8/I8,"")</f>
        <v/>
      </c>
      <c r="U8" s="73">
        <f t="shared" ref="U8:U30" si="4">IF(OR(E8&gt;0,G8 &gt;0),(D8+F8)/(E8+G8),"")</f>
        <v>0.5</v>
      </c>
      <c r="V8" s="141">
        <f t="shared" ref="V8:V30" si="5">IF(E8+G8&gt;0,E8+G8,"")</f>
        <v>8</v>
      </c>
      <c r="W8" s="141">
        <f t="shared" ref="W8:W30" si="6">IF(J8+K8&gt;0,J8+K8,"")</f>
        <v>1</v>
      </c>
      <c r="X8" s="142">
        <f t="shared" ref="X8:X32" si="7">IF(V8&gt;=$Z$2,U8,0)</f>
        <v>0.5</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v>1</v>
      </c>
      <c r="E9" s="39">
        <v>1</v>
      </c>
      <c r="F9" s="26">
        <v>3</v>
      </c>
      <c r="G9" s="40">
        <v>8</v>
      </c>
      <c r="H9" s="38">
        <v>2</v>
      </c>
      <c r="I9" s="39">
        <v>2</v>
      </c>
      <c r="J9" s="41">
        <v>3</v>
      </c>
      <c r="K9" s="41">
        <v>1</v>
      </c>
      <c r="L9" s="41">
        <v>6</v>
      </c>
      <c r="M9" s="28">
        <v>4</v>
      </c>
      <c r="N9" s="28"/>
      <c r="O9" s="28">
        <v>1</v>
      </c>
      <c r="P9" s="42"/>
      <c r="Q9" s="74">
        <f t="shared" si="0"/>
        <v>11</v>
      </c>
      <c r="R9" s="66">
        <f t="shared" si="1"/>
        <v>1</v>
      </c>
      <c r="S9" s="66">
        <f t="shared" si="2"/>
        <v>0.375</v>
      </c>
      <c r="T9" s="66">
        <f t="shared" si="3"/>
        <v>1</v>
      </c>
      <c r="U9" s="68">
        <f t="shared" si="4"/>
        <v>0.44444444444444442</v>
      </c>
      <c r="V9" s="141">
        <f t="shared" si="5"/>
        <v>9</v>
      </c>
      <c r="W9" s="141">
        <f t="shared" si="6"/>
        <v>4</v>
      </c>
      <c r="X9" s="142">
        <f t="shared" si="7"/>
        <v>0.44444444444444442</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v>2</v>
      </c>
      <c r="E10" s="33">
        <v>2</v>
      </c>
      <c r="F10" s="34">
        <v>1</v>
      </c>
      <c r="G10" s="35">
        <v>2</v>
      </c>
      <c r="H10" s="32"/>
      <c r="I10" s="33"/>
      <c r="J10" s="36">
        <v>3</v>
      </c>
      <c r="K10" s="36">
        <v>5</v>
      </c>
      <c r="L10" s="36">
        <v>7</v>
      </c>
      <c r="M10" s="36"/>
      <c r="N10" s="36"/>
      <c r="O10" s="36">
        <v>1</v>
      </c>
      <c r="P10" s="37"/>
      <c r="Q10" s="71">
        <f t="shared" si="0"/>
        <v>8</v>
      </c>
      <c r="R10" s="72">
        <f t="shared" si="1"/>
        <v>1</v>
      </c>
      <c r="S10" s="72">
        <f t="shared" si="2"/>
        <v>0.5</v>
      </c>
      <c r="T10" s="72" t="str">
        <f t="shared" si="3"/>
        <v/>
      </c>
      <c r="U10" s="73">
        <f t="shared" si="4"/>
        <v>0.75</v>
      </c>
      <c r="V10" s="141">
        <f t="shared" si="5"/>
        <v>4</v>
      </c>
      <c r="W10" s="141">
        <f t="shared" si="6"/>
        <v>8</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0</v>
      </c>
      <c r="E11" s="39">
        <v>1</v>
      </c>
      <c r="F11" s="26">
        <v>5</v>
      </c>
      <c r="G11" s="40">
        <v>10</v>
      </c>
      <c r="H11" s="38"/>
      <c r="I11" s="39"/>
      <c r="J11" s="41">
        <v>5</v>
      </c>
      <c r="K11" s="41">
        <v>4</v>
      </c>
      <c r="L11" s="41">
        <v>2</v>
      </c>
      <c r="M11" s="28">
        <v>2</v>
      </c>
      <c r="N11" s="28">
        <v>1</v>
      </c>
      <c r="O11" s="28"/>
      <c r="P11" s="42"/>
      <c r="Q11" s="74">
        <f t="shared" si="0"/>
        <v>10</v>
      </c>
      <c r="R11" s="66">
        <f t="shared" si="1"/>
        <v>0</v>
      </c>
      <c r="S11" s="66">
        <f t="shared" si="2"/>
        <v>0.5</v>
      </c>
      <c r="T11" s="66" t="str">
        <f t="shared" si="3"/>
        <v/>
      </c>
      <c r="U11" s="68">
        <f t="shared" si="4"/>
        <v>0.45454545454545453</v>
      </c>
      <c r="V11" s="141">
        <f t="shared" si="5"/>
        <v>11</v>
      </c>
      <c r="W11" s="141">
        <f t="shared" si="6"/>
        <v>9</v>
      </c>
      <c r="X11" s="142">
        <f t="shared" si="7"/>
        <v>0.45454545454545453</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0</v>
      </c>
      <c r="E12" s="33">
        <v>1</v>
      </c>
      <c r="F12" s="34">
        <v>4</v>
      </c>
      <c r="G12" s="35">
        <v>4</v>
      </c>
      <c r="H12" s="32">
        <v>1</v>
      </c>
      <c r="I12" s="33">
        <v>2</v>
      </c>
      <c r="J12" s="36">
        <v>3</v>
      </c>
      <c r="K12" s="36">
        <v>2</v>
      </c>
      <c r="L12" s="36">
        <v>1</v>
      </c>
      <c r="M12" s="36">
        <v>1</v>
      </c>
      <c r="N12" s="36"/>
      <c r="O12" s="36">
        <v>1</v>
      </c>
      <c r="P12" s="37">
        <v>1</v>
      </c>
      <c r="Q12" s="71">
        <f t="shared" si="0"/>
        <v>9</v>
      </c>
      <c r="R12" s="72">
        <f t="shared" si="1"/>
        <v>0</v>
      </c>
      <c r="S12" s="72">
        <f t="shared" si="2"/>
        <v>1</v>
      </c>
      <c r="T12" s="72">
        <f t="shared" si="3"/>
        <v>0.5</v>
      </c>
      <c r="U12" s="73">
        <f t="shared" si="4"/>
        <v>0.8</v>
      </c>
      <c r="V12" s="141">
        <f t="shared" si="5"/>
        <v>5</v>
      </c>
      <c r="W12" s="141">
        <f t="shared" si="6"/>
        <v>5</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v>1</v>
      </c>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1</v>
      </c>
      <c r="E14" s="33">
        <v>1</v>
      </c>
      <c r="F14" s="34">
        <v>0</v>
      </c>
      <c r="G14" s="35">
        <v>2</v>
      </c>
      <c r="H14" s="32"/>
      <c r="I14" s="33"/>
      <c r="J14" s="36"/>
      <c r="K14" s="36">
        <v>1</v>
      </c>
      <c r="L14" s="36">
        <v>3</v>
      </c>
      <c r="M14" s="36">
        <v>1</v>
      </c>
      <c r="N14" s="36"/>
      <c r="O14" s="36">
        <v>3</v>
      </c>
      <c r="P14" s="37"/>
      <c r="Q14" s="71">
        <f t="shared" si="0"/>
        <v>3</v>
      </c>
      <c r="R14" s="72">
        <f t="shared" si="1"/>
        <v>1</v>
      </c>
      <c r="S14" s="72">
        <f t="shared" si="2"/>
        <v>0</v>
      </c>
      <c r="T14" s="72" t="str">
        <f t="shared" si="3"/>
        <v/>
      </c>
      <c r="U14" s="73">
        <f t="shared" si="4"/>
        <v>0.33333333333333331</v>
      </c>
      <c r="V14" s="141">
        <f t="shared" si="5"/>
        <v>3</v>
      </c>
      <c r="W14" s="141">
        <f t="shared" si="6"/>
        <v>1</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v>1</v>
      </c>
      <c r="D15" s="38"/>
      <c r="E15" s="39"/>
      <c r="F15" s="26">
        <v>3</v>
      </c>
      <c r="G15" s="40">
        <v>4</v>
      </c>
      <c r="H15" s="38"/>
      <c r="I15" s="39"/>
      <c r="J15" s="41">
        <v>3</v>
      </c>
      <c r="K15" s="41">
        <v>1</v>
      </c>
      <c r="L15" s="41">
        <v>1</v>
      </c>
      <c r="M15" s="28">
        <v>1</v>
      </c>
      <c r="N15" s="28"/>
      <c r="O15" s="28">
        <v>1</v>
      </c>
      <c r="P15" s="42"/>
      <c r="Q15" s="74">
        <f t="shared" si="0"/>
        <v>6</v>
      </c>
      <c r="R15" s="66" t="str">
        <f t="shared" si="1"/>
        <v/>
      </c>
      <c r="S15" s="66">
        <f t="shared" si="2"/>
        <v>0.75</v>
      </c>
      <c r="T15" s="66" t="str">
        <f t="shared" si="3"/>
        <v/>
      </c>
      <c r="U15" s="68">
        <f t="shared" si="4"/>
        <v>0.75</v>
      </c>
      <c r="V15" s="141">
        <f t="shared" si="5"/>
        <v>4</v>
      </c>
      <c r="W15" s="141">
        <f t="shared" si="6"/>
        <v>4</v>
      </c>
      <c r="X15" s="142">
        <f t="shared" si="7"/>
        <v>0</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2"/>
      <c r="E16" s="33"/>
      <c r="F16" s="34">
        <v>2</v>
      </c>
      <c r="G16" s="35">
        <v>3</v>
      </c>
      <c r="H16" s="32"/>
      <c r="I16" s="33"/>
      <c r="J16" s="36">
        <v>1</v>
      </c>
      <c r="K16" s="36">
        <v>2</v>
      </c>
      <c r="L16" s="36">
        <v>2</v>
      </c>
      <c r="M16" s="36"/>
      <c r="N16" s="36"/>
      <c r="O16" s="36"/>
      <c r="P16" s="37"/>
      <c r="Q16" s="71">
        <f t="shared" si="0"/>
        <v>4</v>
      </c>
      <c r="R16" s="72" t="str">
        <f t="shared" si="1"/>
        <v/>
      </c>
      <c r="S16" s="72">
        <f t="shared" si="2"/>
        <v>0.66666666666666663</v>
      </c>
      <c r="T16" s="72" t="str">
        <f t="shared" si="3"/>
        <v/>
      </c>
      <c r="U16" s="73">
        <f t="shared" si="4"/>
        <v>0.66666666666666663</v>
      </c>
      <c r="V16" s="141">
        <f t="shared" si="5"/>
        <v>3</v>
      </c>
      <c r="W16" s="141">
        <f t="shared" si="6"/>
        <v>3</v>
      </c>
      <c r="X16" s="142">
        <f t="shared" si="7"/>
        <v>0</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v>1</v>
      </c>
      <c r="D17" s="38"/>
      <c r="E17" s="39"/>
      <c r="F17" s="26">
        <v>2</v>
      </c>
      <c r="G17" s="40">
        <v>3</v>
      </c>
      <c r="H17" s="38"/>
      <c r="I17" s="39"/>
      <c r="J17" s="41"/>
      <c r="K17" s="41">
        <v>3</v>
      </c>
      <c r="L17" s="41">
        <v>1</v>
      </c>
      <c r="M17" s="28"/>
      <c r="N17" s="28"/>
      <c r="O17" s="28">
        <v>1</v>
      </c>
      <c r="P17" s="42">
        <v>1</v>
      </c>
      <c r="Q17" s="74">
        <f t="shared" si="0"/>
        <v>4</v>
      </c>
      <c r="R17" s="66" t="str">
        <f t="shared" si="1"/>
        <v/>
      </c>
      <c r="S17" s="66">
        <f t="shared" si="2"/>
        <v>0.66666666666666663</v>
      </c>
      <c r="T17" s="66" t="str">
        <f t="shared" si="3"/>
        <v/>
      </c>
      <c r="U17" s="68">
        <f t="shared" si="4"/>
        <v>0.66666666666666663</v>
      </c>
      <c r="V17" s="141">
        <f t="shared" si="5"/>
        <v>3</v>
      </c>
      <c r="W17" s="141">
        <f t="shared" si="6"/>
        <v>3</v>
      </c>
      <c r="X17" s="142">
        <f t="shared" si="7"/>
        <v>0</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v>1</v>
      </c>
      <c r="D18" s="32">
        <v>0</v>
      </c>
      <c r="E18" s="33">
        <v>4</v>
      </c>
      <c r="F18" s="34"/>
      <c r="G18" s="35"/>
      <c r="H18" s="32"/>
      <c r="I18" s="33"/>
      <c r="J18" s="36">
        <v>1</v>
      </c>
      <c r="K18" s="36">
        <v>1</v>
      </c>
      <c r="L18" s="36">
        <v>1</v>
      </c>
      <c r="M18" s="36"/>
      <c r="N18" s="36"/>
      <c r="O18" s="36">
        <v>1</v>
      </c>
      <c r="P18" s="37">
        <v>1</v>
      </c>
      <c r="Q18" s="71" t="str">
        <f t="shared" si="0"/>
        <v/>
      </c>
      <c r="R18" s="72">
        <f t="shared" si="1"/>
        <v>0</v>
      </c>
      <c r="S18" s="72" t="str">
        <f t="shared" si="2"/>
        <v/>
      </c>
      <c r="T18" s="72" t="str">
        <f t="shared" si="3"/>
        <v/>
      </c>
      <c r="U18" s="73">
        <f t="shared" si="4"/>
        <v>0</v>
      </c>
      <c r="V18" s="141">
        <f t="shared" si="5"/>
        <v>4</v>
      </c>
      <c r="W18" s="141">
        <f t="shared" si="6"/>
        <v>2</v>
      </c>
      <c r="X18" s="142">
        <f t="shared" si="7"/>
        <v>0</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6" x14ac:dyDescent="0.3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7</v>
      </c>
      <c r="E31" s="79">
        <f t="shared" ref="E31:N31" si="11">SUM(E7:E30)</f>
        <v>22</v>
      </c>
      <c r="F31" s="78">
        <f t="shared" si="11"/>
        <v>27</v>
      </c>
      <c r="G31" s="80">
        <f t="shared" si="11"/>
        <v>48</v>
      </c>
      <c r="H31" s="79">
        <f t="shared" si="11"/>
        <v>3</v>
      </c>
      <c r="I31" s="80">
        <f t="shared" si="11"/>
        <v>4</v>
      </c>
      <c r="J31" s="79">
        <f t="shared" si="11"/>
        <v>22</v>
      </c>
      <c r="K31" s="79">
        <f t="shared" si="11"/>
        <v>23</v>
      </c>
      <c r="L31" s="79">
        <f t="shared" si="11"/>
        <v>30</v>
      </c>
      <c r="M31" s="79">
        <f t="shared" si="11"/>
        <v>13</v>
      </c>
      <c r="N31" s="79">
        <f t="shared" si="11"/>
        <v>1</v>
      </c>
      <c r="O31" s="79">
        <f>SUM(O7:O30)</f>
        <v>11</v>
      </c>
      <c r="P31" s="81">
        <f>SUM(P7:P30)</f>
        <v>3</v>
      </c>
      <c r="Q31" s="82">
        <f>IF(H31+2*F31+3*D31&gt;0,H31+2*F31+3*D31,IF(C4&gt;0,C4,""))</f>
        <v>78</v>
      </c>
      <c r="R31" s="83">
        <f>IF(E31&gt;0,D31/E31,"")</f>
        <v>0.31818181818181818</v>
      </c>
      <c r="S31" s="83">
        <f>IF(G31&gt;0,F31/G31,"")</f>
        <v>0.5625</v>
      </c>
      <c r="T31" s="83">
        <f>IF(I31&gt;0,H31/I31,"")</f>
        <v>0.75</v>
      </c>
      <c r="U31" s="84">
        <f>IF(OR(E31&gt;0,G31 &gt;0),(D31+F31)/(E31+G31),"")</f>
        <v>0.48571428571428571</v>
      </c>
      <c r="V31" s="141">
        <f>IF(E31+G31&gt;0,E31+G31,"")</f>
        <v>70</v>
      </c>
      <c r="W31" s="141">
        <f>IF(J31+K31&gt;0,J31+K31,"")</f>
        <v>45</v>
      </c>
      <c r="X31" s="142">
        <f t="shared" si="7"/>
        <v>0.48571428571428571</v>
      </c>
      <c r="Y31" s="142">
        <f>IF(I31&gt;=$Z$2,T31,0)</f>
        <v>0</v>
      </c>
      <c r="Z31" s="141"/>
      <c r="AA31" s="69"/>
    </row>
    <row r="32" spans="1:27" s="63" customFormat="1" ht="17.25" thickTop="1" thickBot="1" x14ac:dyDescent="0.3">
      <c r="B32" s="85" t="s">
        <v>145</v>
      </c>
      <c r="C32" s="47">
        <f>IF(SUM(D32:P32)&gt;0,1,"")</f>
        <v>1</v>
      </c>
      <c r="D32" s="48">
        <v>1</v>
      </c>
      <c r="E32" s="49">
        <v>10</v>
      </c>
      <c r="F32" s="48">
        <v>9</v>
      </c>
      <c r="G32" s="50">
        <v>34</v>
      </c>
      <c r="H32" s="49">
        <v>3</v>
      </c>
      <c r="I32" s="50">
        <v>4</v>
      </c>
      <c r="J32" s="49">
        <v>11</v>
      </c>
      <c r="K32" s="49">
        <v>15</v>
      </c>
      <c r="L32" s="49">
        <v>4</v>
      </c>
      <c r="M32" s="49">
        <v>5</v>
      </c>
      <c r="N32" s="49">
        <v>0</v>
      </c>
      <c r="O32" s="49">
        <v>27</v>
      </c>
      <c r="P32" s="51">
        <v>7</v>
      </c>
      <c r="Q32" s="86">
        <f>IF(H32+2*F32+3*D32&gt;0,H32+2*F32+3*D32,IF(D4&gt;0,D4,""))</f>
        <v>24</v>
      </c>
      <c r="R32" s="87">
        <f>IF(E32&gt;0,D32/E32,"")</f>
        <v>0.1</v>
      </c>
      <c r="S32" s="87">
        <f>IF(G32&gt;0,F32/G32,"")</f>
        <v>0.26470588235294118</v>
      </c>
      <c r="T32" s="87">
        <f>IF(I32&gt;0,H32/I32,"")</f>
        <v>0.75</v>
      </c>
      <c r="U32" s="88">
        <f>IF(OR(E32&gt;0,G32 &gt;0),(D32+F32)/(E32+G32),"")</f>
        <v>0.22727272727272727</v>
      </c>
      <c r="V32" s="141">
        <f>IF(E32+G32&gt;0,E32+G32,"")</f>
        <v>44</v>
      </c>
      <c r="W32" s="141">
        <f>IF(J32+K32&gt;0,J32+K32,"")</f>
        <v>26</v>
      </c>
      <c r="X32" s="142">
        <f t="shared" si="7"/>
        <v>0.22727272727272727</v>
      </c>
      <c r="Y32" s="142">
        <f t="shared" si="8"/>
        <v>0</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14</v>
      </c>
      <c r="C36" s="189" t="str">
        <f t="array" ref="C36">IFERROR(INDEX($AA$7:$AA$30,SMALL(IF(Q$7:Q$30=$B$36,ROW(Q$7:Q$30)-6),ROW(Q7)-6))," ")</f>
        <v>P Watt, 24</v>
      </c>
      <c r="D36" s="187"/>
      <c r="E36" s="188">
        <f>MAX(W$7:W$30)</f>
        <v>9</v>
      </c>
      <c r="F36" s="189" t="str">
        <f t="array" ref="F36">IFERROR(INDEX($AA$7:$AA$30,SMALL(IF(W$7:W$30=$E$36,ROW(W$7:W$30)-6),ROW(W7)-6))," ")</f>
        <v>C Louderback, 23</v>
      </c>
      <c r="G36"/>
      <c r="H36" s="188">
        <f>MAX(L$7:L$30)</f>
        <v>7</v>
      </c>
      <c r="I36" s="189" t="str">
        <f t="array" ref="I36">IFERROR(INDEX($AA$7:$AA$30,SMALL(IF(L$7:L$30=$H$36,ROW(L$7:L$30)-6),ROW(L7)-6))," ")</f>
        <v>J Caylor, 12</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P Watt, 24</v>
      </c>
      <c r="D42" s="187"/>
      <c r="E42"/>
      <c r="F42" s="193" t="str">
        <f>TRIM(F36)</f>
        <v>C Louderback, 23</v>
      </c>
      <c r="G42"/>
      <c r="H42"/>
      <c r="I42" s="193" t="str">
        <f>TRIM(I36)</f>
        <v>J Caylor, 12</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72" priority="3" stopIfTrue="1">
      <formula>$C$4&lt;&gt;$Q$31</formula>
    </cfRule>
  </conditionalFormatting>
  <conditionalFormatting sqref="Q32">
    <cfRule type="expression" dxfId="1071" priority="2" stopIfTrue="1">
      <formula>$D$4&lt;&gt;$Q$32</formula>
    </cfRule>
  </conditionalFormatting>
  <conditionalFormatting sqref="A2">
    <cfRule type="cellIs" dxfId="1070"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6" tint="-0.249977111117893"/>
  </sheetPr>
  <dimension ref="A1:AB60"/>
  <sheetViews>
    <sheetView zoomScale="80" zoomScaleNormal="80" workbookViewId="0">
      <selection activeCell="D13" sqref="D13"/>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IF(AND(Roster!$D$1=VLOOKUP(C2,Roster!$L$5:$R$72,2,FALSE),Roster!$D$3=VLOOKUP(C2,Roster!$L$5:$R$72,4,FALSE)),"R","")</f>
        <v/>
      </c>
      <c r="B2" s="56" t="s">
        <v>112</v>
      </c>
      <c r="C2" s="286" t="s">
        <v>92</v>
      </c>
      <c r="D2" s="287"/>
      <c r="E2" s="287"/>
      <c r="F2" s="288"/>
      <c r="G2" s="57"/>
      <c r="H2" s="289" t="s">
        <v>113</v>
      </c>
      <c r="I2" s="289"/>
      <c r="J2" s="289"/>
      <c r="K2" s="290">
        <v>43085</v>
      </c>
      <c r="L2" s="290"/>
      <c r="M2" s="290"/>
      <c r="O2" s="54"/>
      <c r="P2" s="54"/>
      <c r="Q2" s="54"/>
      <c r="R2" s="54"/>
      <c r="S2" s="54"/>
      <c r="T2" s="54"/>
      <c r="X2" s="139" t="str">
        <f>IF(OR($H$4=1,$J$4=1),CONCATENATE($C$2,": ",MONTH($K$2),"/",DAY($K$2),"/",YEAR($K$2)-2000, " **" ),CONCATENATE($C$2,": ",MONTH($K$2),"/",DAY($K$2),"/",YEAR($K$2)-2000))</f>
        <v>Shoshoni: 12/16/17</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73, Shoshoni 31 </v>
      </c>
    </row>
    <row r="4" spans="1:28" ht="13.5" thickBot="1" x14ac:dyDescent="0.35">
      <c r="B4" s="56" t="s">
        <v>118</v>
      </c>
      <c r="C4" s="22">
        <v>73</v>
      </c>
      <c r="D4" s="22">
        <v>31</v>
      </c>
      <c r="E4" s="89"/>
      <c r="G4" s="60">
        <f>IF(OR($L$4=1,$C$4&gt;$D$4),1,"")</f>
        <v>1</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6">
        <v>2</v>
      </c>
      <c r="E7" s="27">
        <v>6</v>
      </c>
      <c r="F7" s="26">
        <v>7</v>
      </c>
      <c r="G7" s="27">
        <v>10</v>
      </c>
      <c r="H7" s="24">
        <v>2</v>
      </c>
      <c r="I7" s="25">
        <v>2</v>
      </c>
      <c r="J7" s="28"/>
      <c r="K7" s="28">
        <v>1</v>
      </c>
      <c r="L7" s="28">
        <v>3</v>
      </c>
      <c r="M7" s="29">
        <v>1</v>
      </c>
      <c r="N7" s="28">
        <v>2</v>
      </c>
      <c r="O7" s="28"/>
      <c r="P7" s="30">
        <v>2</v>
      </c>
      <c r="Q7" s="65">
        <f>IF(H7+2*F7+3*D7&gt;0,H7+2*F7+3*D7,"")</f>
        <v>22</v>
      </c>
      <c r="R7" s="66">
        <f>IF(E7&gt;0,D7/E7,"")</f>
        <v>0.33333333333333331</v>
      </c>
      <c r="S7" s="66">
        <f>IF(G7&gt;0,F7/G7,"")</f>
        <v>0.7</v>
      </c>
      <c r="T7" s="67">
        <f>IF(I7&gt;0,H7/I7,"")</f>
        <v>1</v>
      </c>
      <c r="U7" s="68">
        <f>IF(OR(E7&gt;0,G7 &gt;0),(D7+F7)/(E7+G7),"")</f>
        <v>0.5625</v>
      </c>
      <c r="V7" s="141">
        <f>IF(E7+G7&gt;0,E7+G7,"")</f>
        <v>16</v>
      </c>
      <c r="W7" s="141">
        <f>IF(J7+K7&gt;0,J7+K7,"")</f>
        <v>1</v>
      </c>
      <c r="X7" s="142">
        <f>IF(V7&gt;=$Z$2,U7,0)</f>
        <v>0.5625</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4">
        <v>1</v>
      </c>
      <c r="E8" s="35">
        <v>1</v>
      </c>
      <c r="F8" s="34">
        <v>1</v>
      </c>
      <c r="G8" s="35">
        <v>4</v>
      </c>
      <c r="H8" s="32"/>
      <c r="I8" s="33"/>
      <c r="J8" s="36">
        <v>2</v>
      </c>
      <c r="K8" s="36">
        <v>3</v>
      </c>
      <c r="L8" s="36">
        <v>2</v>
      </c>
      <c r="M8" s="36">
        <v>3</v>
      </c>
      <c r="N8" s="36"/>
      <c r="O8" s="36">
        <v>1</v>
      </c>
      <c r="P8" s="37">
        <v>2</v>
      </c>
      <c r="Q8" s="71">
        <f t="shared" ref="Q8:Q30" si="0">IF(H8+2*F8+3*D8&gt;0,H8+2*F8+3*D8,"")</f>
        <v>5</v>
      </c>
      <c r="R8" s="72">
        <f t="shared" ref="R8:R30" si="1">IF(E8&gt;0,D8/E8,"")</f>
        <v>1</v>
      </c>
      <c r="S8" s="72">
        <f t="shared" ref="S8:S30" si="2">IF(G8&gt;0,F8/G8,"")</f>
        <v>0.25</v>
      </c>
      <c r="T8" s="72" t="str">
        <f t="shared" ref="T8:T30" si="3">IF(I8&gt;0,H8/I8,"")</f>
        <v/>
      </c>
      <c r="U8" s="73">
        <f t="shared" ref="U8:U30" si="4">IF(OR(E8&gt;0,G8 &gt;0),(D8+F8)/(E8+G8),"")</f>
        <v>0.4</v>
      </c>
      <c r="V8" s="141">
        <f t="shared" ref="V8:V30" si="5">IF(E8+G8&gt;0,E8+G8,"")</f>
        <v>5</v>
      </c>
      <c r="W8" s="141">
        <f t="shared" ref="W8:W30" si="6">IF(J8+K8&gt;0,J8+K8,"")</f>
        <v>5</v>
      </c>
      <c r="X8" s="142">
        <f t="shared" ref="X8:X32" si="7">IF(V8&gt;=$Z$2,U8,0)</f>
        <v>0</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26"/>
      <c r="E9" s="40"/>
      <c r="F9" s="26">
        <v>3</v>
      </c>
      <c r="G9" s="40">
        <v>4</v>
      </c>
      <c r="H9" s="38"/>
      <c r="I9" s="39"/>
      <c r="J9" s="41"/>
      <c r="K9" s="41">
        <v>4</v>
      </c>
      <c r="L9" s="41">
        <v>5</v>
      </c>
      <c r="M9" s="28">
        <v>6</v>
      </c>
      <c r="N9" s="28"/>
      <c r="O9" s="28">
        <v>1</v>
      </c>
      <c r="P9" s="42">
        <v>1</v>
      </c>
      <c r="Q9" s="74">
        <f t="shared" si="0"/>
        <v>6</v>
      </c>
      <c r="R9" s="66" t="str">
        <f t="shared" si="1"/>
        <v/>
      </c>
      <c r="S9" s="66">
        <f t="shared" si="2"/>
        <v>0.75</v>
      </c>
      <c r="T9" s="66" t="str">
        <f t="shared" si="3"/>
        <v/>
      </c>
      <c r="U9" s="68">
        <f t="shared" si="4"/>
        <v>0.75</v>
      </c>
      <c r="V9" s="141">
        <f t="shared" si="5"/>
        <v>4</v>
      </c>
      <c r="W9" s="141">
        <f t="shared" si="6"/>
        <v>4</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4"/>
      <c r="E10" s="35"/>
      <c r="F10" s="34">
        <v>2</v>
      </c>
      <c r="G10" s="35">
        <v>4</v>
      </c>
      <c r="H10" s="32">
        <v>2</v>
      </c>
      <c r="I10" s="33">
        <v>2</v>
      </c>
      <c r="J10" s="36">
        <v>2</v>
      </c>
      <c r="K10" s="36">
        <v>2</v>
      </c>
      <c r="L10" s="36">
        <v>2</v>
      </c>
      <c r="M10" s="36">
        <v>3</v>
      </c>
      <c r="N10" s="36"/>
      <c r="O10" s="36">
        <v>1</v>
      </c>
      <c r="P10" s="37">
        <v>3</v>
      </c>
      <c r="Q10" s="71">
        <f t="shared" si="0"/>
        <v>6</v>
      </c>
      <c r="R10" s="72" t="str">
        <f t="shared" si="1"/>
        <v/>
      </c>
      <c r="S10" s="72">
        <f t="shared" si="2"/>
        <v>0.5</v>
      </c>
      <c r="T10" s="72">
        <f t="shared" si="3"/>
        <v>1</v>
      </c>
      <c r="U10" s="73">
        <f t="shared" si="4"/>
        <v>0.5</v>
      </c>
      <c r="V10" s="141">
        <f t="shared" si="5"/>
        <v>4</v>
      </c>
      <c r="W10" s="141">
        <f t="shared" si="6"/>
        <v>4</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26">
        <v>0</v>
      </c>
      <c r="E11" s="40">
        <v>2</v>
      </c>
      <c r="F11" s="26">
        <v>4</v>
      </c>
      <c r="G11" s="40">
        <v>10</v>
      </c>
      <c r="H11" s="38">
        <v>4</v>
      </c>
      <c r="I11" s="39">
        <v>5</v>
      </c>
      <c r="J11" s="41">
        <v>3</v>
      </c>
      <c r="K11" s="41">
        <v>6</v>
      </c>
      <c r="L11" s="41">
        <v>2</v>
      </c>
      <c r="M11" s="28">
        <v>1</v>
      </c>
      <c r="N11" s="28"/>
      <c r="O11" s="28">
        <v>2</v>
      </c>
      <c r="P11" s="42"/>
      <c r="Q11" s="74">
        <f t="shared" si="0"/>
        <v>12</v>
      </c>
      <c r="R11" s="66">
        <f t="shared" si="1"/>
        <v>0</v>
      </c>
      <c r="S11" s="66">
        <f t="shared" si="2"/>
        <v>0.4</v>
      </c>
      <c r="T11" s="66">
        <f t="shared" si="3"/>
        <v>0.8</v>
      </c>
      <c r="U11" s="68">
        <f t="shared" si="4"/>
        <v>0.33333333333333331</v>
      </c>
      <c r="V11" s="141">
        <f t="shared" si="5"/>
        <v>12</v>
      </c>
      <c r="W11" s="141">
        <f t="shared" si="6"/>
        <v>9</v>
      </c>
      <c r="X11" s="142">
        <f t="shared" si="7"/>
        <v>0.33333333333333331</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4">
        <v>1</v>
      </c>
      <c r="E12" s="35">
        <v>1</v>
      </c>
      <c r="F12" s="34">
        <v>5</v>
      </c>
      <c r="G12" s="35">
        <v>7</v>
      </c>
      <c r="H12" s="32">
        <v>2</v>
      </c>
      <c r="I12" s="33">
        <v>2</v>
      </c>
      <c r="J12" s="36">
        <v>2</v>
      </c>
      <c r="K12" s="36">
        <v>1</v>
      </c>
      <c r="L12" s="36">
        <v>1</v>
      </c>
      <c r="M12" s="36">
        <v>4</v>
      </c>
      <c r="N12" s="36"/>
      <c r="O12" s="36"/>
      <c r="P12" s="37">
        <v>1</v>
      </c>
      <c r="Q12" s="71">
        <f t="shared" si="0"/>
        <v>15</v>
      </c>
      <c r="R12" s="72">
        <f t="shared" si="1"/>
        <v>1</v>
      </c>
      <c r="S12" s="72">
        <f t="shared" si="2"/>
        <v>0.7142857142857143</v>
      </c>
      <c r="T12" s="72">
        <f t="shared" si="3"/>
        <v>1</v>
      </c>
      <c r="U12" s="73">
        <f t="shared" si="4"/>
        <v>0.75</v>
      </c>
      <c r="V12" s="141">
        <f t="shared" si="5"/>
        <v>8</v>
      </c>
      <c r="W12" s="141">
        <f t="shared" si="6"/>
        <v>3</v>
      </c>
      <c r="X12" s="142">
        <f t="shared" si="7"/>
        <v>0.75</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26"/>
      <c r="E13" s="40"/>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4">
        <v>1</v>
      </c>
      <c r="E14" s="35">
        <v>1</v>
      </c>
      <c r="F14" s="34">
        <v>1</v>
      </c>
      <c r="G14" s="35">
        <v>2</v>
      </c>
      <c r="H14" s="32"/>
      <c r="I14" s="33"/>
      <c r="J14" s="36"/>
      <c r="K14" s="36"/>
      <c r="L14" s="36">
        <v>3</v>
      </c>
      <c r="M14" s="36"/>
      <c r="N14" s="36"/>
      <c r="O14" s="36"/>
      <c r="P14" s="37">
        <v>1</v>
      </c>
      <c r="Q14" s="71">
        <f t="shared" si="0"/>
        <v>5</v>
      </c>
      <c r="R14" s="72">
        <f t="shared" si="1"/>
        <v>1</v>
      </c>
      <c r="S14" s="72">
        <f t="shared" si="2"/>
        <v>0.5</v>
      </c>
      <c r="T14" s="72" t="str">
        <f t="shared" si="3"/>
        <v/>
      </c>
      <c r="U14" s="73">
        <f t="shared" si="4"/>
        <v>0.66666666666666663</v>
      </c>
      <c r="V14" s="141">
        <f t="shared" si="5"/>
        <v>3</v>
      </c>
      <c r="W14" s="141" t="str">
        <f t="shared" si="6"/>
        <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v>1</v>
      </c>
      <c r="D15" s="26"/>
      <c r="E15" s="40"/>
      <c r="F15" s="26">
        <v>1</v>
      </c>
      <c r="G15" s="40">
        <v>2</v>
      </c>
      <c r="H15" s="38"/>
      <c r="I15" s="39"/>
      <c r="J15" s="41">
        <v>1</v>
      </c>
      <c r="K15" s="41"/>
      <c r="L15" s="41"/>
      <c r="M15" s="28"/>
      <c r="N15" s="28"/>
      <c r="O15" s="28"/>
      <c r="P15" s="42">
        <v>1</v>
      </c>
      <c r="Q15" s="74">
        <f t="shared" si="0"/>
        <v>2</v>
      </c>
      <c r="R15" s="66" t="str">
        <f t="shared" si="1"/>
        <v/>
      </c>
      <c r="S15" s="66">
        <f t="shared" si="2"/>
        <v>0.5</v>
      </c>
      <c r="T15" s="66" t="str">
        <f t="shared" si="3"/>
        <v/>
      </c>
      <c r="U15" s="68">
        <f t="shared" si="4"/>
        <v>0.5</v>
      </c>
      <c r="V15" s="141">
        <f t="shared" si="5"/>
        <v>2</v>
      </c>
      <c r="W15" s="141">
        <f t="shared" si="6"/>
        <v>1</v>
      </c>
      <c r="X15" s="142">
        <f t="shared" si="7"/>
        <v>0</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4"/>
      <c r="E16" s="35"/>
      <c r="F16" s="34">
        <v>0</v>
      </c>
      <c r="G16" s="35">
        <v>1</v>
      </c>
      <c r="H16" s="32"/>
      <c r="I16" s="33"/>
      <c r="J16" s="36"/>
      <c r="K16" s="36">
        <v>2</v>
      </c>
      <c r="L16" s="36"/>
      <c r="M16" s="36">
        <v>1</v>
      </c>
      <c r="N16" s="36"/>
      <c r="O16" s="36"/>
      <c r="P16" s="37">
        <v>3</v>
      </c>
      <c r="Q16" s="71" t="str">
        <f t="shared" si="0"/>
        <v/>
      </c>
      <c r="R16" s="72" t="str">
        <f t="shared" si="1"/>
        <v/>
      </c>
      <c r="S16" s="72">
        <f t="shared" si="2"/>
        <v>0</v>
      </c>
      <c r="T16" s="72" t="str">
        <f t="shared" si="3"/>
        <v/>
      </c>
      <c r="U16" s="73">
        <f t="shared" si="4"/>
        <v>0</v>
      </c>
      <c r="V16" s="141">
        <f t="shared" si="5"/>
        <v>1</v>
      </c>
      <c r="W16" s="141">
        <f t="shared" si="6"/>
        <v>2</v>
      </c>
      <c r="X16" s="142">
        <f t="shared" si="7"/>
        <v>0</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v>1</v>
      </c>
      <c r="D17" s="26"/>
      <c r="E17" s="40"/>
      <c r="F17" s="26">
        <v>0</v>
      </c>
      <c r="G17" s="40">
        <v>1</v>
      </c>
      <c r="H17" s="38"/>
      <c r="I17" s="39"/>
      <c r="J17" s="41">
        <v>1</v>
      </c>
      <c r="K17" s="41">
        <v>1</v>
      </c>
      <c r="L17" s="41">
        <v>1</v>
      </c>
      <c r="M17" s="28"/>
      <c r="N17" s="28"/>
      <c r="O17" s="28"/>
      <c r="P17" s="42">
        <v>2</v>
      </c>
      <c r="Q17" s="74" t="str">
        <f t="shared" si="0"/>
        <v/>
      </c>
      <c r="R17" s="66" t="str">
        <f t="shared" si="1"/>
        <v/>
      </c>
      <c r="S17" s="66">
        <f t="shared" si="2"/>
        <v>0</v>
      </c>
      <c r="T17" s="66" t="str">
        <f t="shared" si="3"/>
        <v/>
      </c>
      <c r="U17" s="68">
        <f t="shared" si="4"/>
        <v>0</v>
      </c>
      <c r="V17" s="141">
        <f t="shared" si="5"/>
        <v>1</v>
      </c>
      <c r="W17" s="141">
        <f t="shared" si="6"/>
        <v>2</v>
      </c>
      <c r="X17" s="142">
        <f t="shared" si="7"/>
        <v>0</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v>1</v>
      </c>
      <c r="D18" s="34">
        <v>0</v>
      </c>
      <c r="E18" s="35">
        <v>1</v>
      </c>
      <c r="F18" s="34"/>
      <c r="G18" s="35"/>
      <c r="H18" s="32"/>
      <c r="I18" s="33"/>
      <c r="J18" s="36">
        <v>2</v>
      </c>
      <c r="K18" s="36"/>
      <c r="L18" s="36">
        <v>1</v>
      </c>
      <c r="M18" s="36"/>
      <c r="N18" s="36"/>
      <c r="O18" s="36">
        <v>1</v>
      </c>
      <c r="P18" s="37">
        <v>2</v>
      </c>
      <c r="Q18" s="71" t="str">
        <f t="shared" si="0"/>
        <v/>
      </c>
      <c r="R18" s="72">
        <f t="shared" si="1"/>
        <v>0</v>
      </c>
      <c r="S18" s="72" t="str">
        <f t="shared" si="2"/>
        <v/>
      </c>
      <c r="T18" s="72" t="str">
        <f t="shared" si="3"/>
        <v/>
      </c>
      <c r="U18" s="73">
        <f t="shared" si="4"/>
        <v>0</v>
      </c>
      <c r="V18" s="141">
        <f t="shared" si="5"/>
        <v>1</v>
      </c>
      <c r="W18" s="141">
        <f t="shared" si="6"/>
        <v>2</v>
      </c>
      <c r="X18" s="142">
        <f t="shared" si="7"/>
        <v>0</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c r="D30" s="38"/>
      <c r="E30" s="43"/>
      <c r="F30" s="44"/>
      <c r="G30" s="40"/>
      <c r="H30" s="38"/>
      <c r="I30" s="43"/>
      <c r="J30" s="41"/>
      <c r="K30" s="41"/>
      <c r="L30" s="41"/>
      <c r="M30" s="45"/>
      <c r="N30" s="28"/>
      <c r="O30" s="28"/>
      <c r="P30" s="37"/>
      <c r="Q30" s="74" t="str">
        <f t="shared" si="0"/>
        <v/>
      </c>
      <c r="R30" s="75" t="str">
        <f t="shared" si="1"/>
        <v/>
      </c>
      <c r="S30" s="75" t="str">
        <f t="shared" si="2"/>
        <v/>
      </c>
      <c r="T30" s="75" t="str">
        <f t="shared" si="3"/>
        <v/>
      </c>
      <c r="U30" s="76" t="str">
        <f t="shared" si="4"/>
        <v/>
      </c>
      <c r="V30" s="141" t="str">
        <f t="shared" si="5"/>
        <v/>
      </c>
      <c r="W30" s="141" t="str">
        <f t="shared" si="6"/>
        <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5</v>
      </c>
      <c r="E31" s="79">
        <f t="shared" ref="E31:N31" si="11">SUM(E7:E30)</f>
        <v>12</v>
      </c>
      <c r="F31" s="78">
        <f t="shared" si="11"/>
        <v>24</v>
      </c>
      <c r="G31" s="80">
        <f t="shared" si="11"/>
        <v>45</v>
      </c>
      <c r="H31" s="79">
        <f t="shared" si="11"/>
        <v>10</v>
      </c>
      <c r="I31" s="80">
        <f t="shared" si="11"/>
        <v>11</v>
      </c>
      <c r="J31" s="79">
        <f t="shared" si="11"/>
        <v>13</v>
      </c>
      <c r="K31" s="79">
        <f t="shared" si="11"/>
        <v>20</v>
      </c>
      <c r="L31" s="79">
        <f t="shared" si="11"/>
        <v>20</v>
      </c>
      <c r="M31" s="79">
        <f t="shared" si="11"/>
        <v>19</v>
      </c>
      <c r="N31" s="79">
        <f t="shared" si="11"/>
        <v>2</v>
      </c>
      <c r="O31" s="79">
        <f>SUM(O7:O30)</f>
        <v>6</v>
      </c>
      <c r="P31" s="81">
        <f>SUM(P7:P30)</f>
        <v>18</v>
      </c>
      <c r="Q31" s="82">
        <f>IF(H31+2*F31+3*D31&gt;0,H31+2*F31+3*D31,IF(C4&gt;0,C4,""))</f>
        <v>73</v>
      </c>
      <c r="R31" s="83">
        <f>IF(E31&gt;0,D31/E31,"")</f>
        <v>0.41666666666666669</v>
      </c>
      <c r="S31" s="83">
        <f>IF(G31&gt;0,F31/G31,"")</f>
        <v>0.53333333333333333</v>
      </c>
      <c r="T31" s="83">
        <f>IF(I31&gt;0,H31/I31,"")</f>
        <v>0.90909090909090906</v>
      </c>
      <c r="U31" s="84">
        <f>IF(OR(E31&gt;0,G31 &gt;0),(D31+F31)/(E31+G31),"")</f>
        <v>0.50877192982456143</v>
      </c>
      <c r="V31" s="141">
        <f>IF(E31+G31&gt;0,E31+G31,"")</f>
        <v>57</v>
      </c>
      <c r="W31" s="141">
        <f>IF(J31+K31&gt;0,J31+K31,"")</f>
        <v>33</v>
      </c>
      <c r="X31" s="142">
        <f t="shared" si="7"/>
        <v>0.50877192982456143</v>
      </c>
      <c r="Y31" s="142">
        <f>IF(I31&gt;=$Z$2,T31,0)</f>
        <v>0.90909090909090906</v>
      </c>
      <c r="Z31" s="141"/>
      <c r="AA31" s="69"/>
    </row>
    <row r="32" spans="1:27" s="63" customFormat="1" ht="17.25" thickTop="1" thickBot="1" x14ac:dyDescent="0.3">
      <c r="B32" s="85" t="s">
        <v>145</v>
      </c>
      <c r="C32" s="47">
        <f>IF(SUM(D32:P32)&gt;0,1,"")</f>
        <v>1</v>
      </c>
      <c r="D32" s="48">
        <v>7</v>
      </c>
      <c r="E32" s="49">
        <v>21</v>
      </c>
      <c r="F32" s="48">
        <v>3</v>
      </c>
      <c r="G32" s="50">
        <v>13</v>
      </c>
      <c r="H32" s="49">
        <v>4</v>
      </c>
      <c r="I32" s="50">
        <v>8</v>
      </c>
      <c r="J32" s="49">
        <v>5</v>
      </c>
      <c r="K32" s="49">
        <v>14</v>
      </c>
      <c r="L32" s="49">
        <v>6</v>
      </c>
      <c r="M32" s="49">
        <v>1</v>
      </c>
      <c r="N32" s="49">
        <v>1</v>
      </c>
      <c r="O32" s="49">
        <v>27</v>
      </c>
      <c r="P32" s="51">
        <v>11</v>
      </c>
      <c r="Q32" s="86">
        <f>IF(H32+2*F32+3*D32&gt;0,H32+2*F32+3*D32,IF(D4&gt;0,D4,""))</f>
        <v>31</v>
      </c>
      <c r="R32" s="87">
        <f>IF(E32&gt;0,D32/E32,"")</f>
        <v>0.33333333333333331</v>
      </c>
      <c r="S32" s="87">
        <f>IF(G32&gt;0,F32/G32,"")</f>
        <v>0.23076923076923078</v>
      </c>
      <c r="T32" s="87">
        <f>IF(I32&gt;0,H32/I32,"")</f>
        <v>0.5</v>
      </c>
      <c r="U32" s="88">
        <f>IF(OR(E32&gt;0,G32 &gt;0),(D32+F32)/(E32+G32),"")</f>
        <v>0.29411764705882354</v>
      </c>
      <c r="V32" s="141">
        <f>IF(E32+G32&gt;0,E32+G32,"")</f>
        <v>34</v>
      </c>
      <c r="W32" s="141">
        <f>IF(J32+K32&gt;0,J32+K32,"")</f>
        <v>19</v>
      </c>
      <c r="X32" s="142">
        <f t="shared" si="7"/>
        <v>0.29411764705882354</v>
      </c>
      <c r="Y32" s="142">
        <f t="shared" si="8"/>
        <v>0.5</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22</v>
      </c>
      <c r="C36" s="189" t="str">
        <f t="array" ref="C36">IFERROR(INDEX($AA$7:$AA$30,SMALL(IF(Q$7:Q$30=$B$36,ROW(Q$7:Q$30)-6),ROW(Q7)-6))," ")</f>
        <v>P Watt, 24</v>
      </c>
      <c r="D36" s="187"/>
      <c r="E36" s="188">
        <f>MAX(W$7:W$30)</f>
        <v>9</v>
      </c>
      <c r="F36" s="189" t="str">
        <f t="array" ref="F36">IFERROR(INDEX($AA$7:$AA$30,SMALL(IF(W$7:W$30=$E$36,ROW(W$7:W$30)-6),ROW(W7)-6))," ")</f>
        <v>C Louderback, 23</v>
      </c>
      <c r="G36"/>
      <c r="H36" s="188">
        <f>MAX(L$7:L$30)</f>
        <v>5</v>
      </c>
      <c r="I36" s="189" t="str">
        <f t="array" ref="I36">IFERROR(INDEX($AA$7:$AA$30,SMALL(IF(L$7:L$30=$H$36,ROW(L$7:L$30)-6),ROW(L7)-6))," ")</f>
        <v>D Butts, 14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 xml:space="preserve"> </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 xml:space="preserve"> </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P Watt, 24</v>
      </c>
      <c r="D42" s="187"/>
      <c r="E42"/>
      <c r="F42" s="193" t="str">
        <f>TRIM(F36)</f>
        <v>C Louderback, 23</v>
      </c>
      <c r="G42"/>
      <c r="H42"/>
      <c r="I42" s="193" t="str">
        <f>TRIM(I36)</f>
        <v>D Butts, 14</v>
      </c>
      <c r="J42" s="54"/>
    </row>
    <row r="43" spans="2:18" ht="14.45" hidden="1" x14ac:dyDescent="0.35">
      <c r="B43" s="186"/>
      <c r="C43" s="193" t="str">
        <f t="shared" ref="C43:C46" si="12">TRIM(C37)</f>
        <v/>
      </c>
      <c r="D43" s="187"/>
      <c r="E43"/>
      <c r="F43" s="193" t="str">
        <f t="shared" ref="F43:F46" si="13">TRIM(F37)</f>
        <v/>
      </c>
      <c r="G43"/>
      <c r="H43"/>
      <c r="I43" s="193" t="str">
        <f t="shared" ref="I43:I46" si="14">TRIM(I37)</f>
        <v/>
      </c>
      <c r="J43" s="54"/>
    </row>
    <row r="44" spans="2:18" ht="14.45" hidden="1" x14ac:dyDescent="0.35">
      <c r="B44" s="186"/>
      <c r="C44" s="193" t="str">
        <f t="shared" si="12"/>
        <v/>
      </c>
      <c r="D44" s="187"/>
      <c r="E44"/>
      <c r="F44" s="193" t="str">
        <f t="shared" si="13"/>
        <v/>
      </c>
      <c r="G44"/>
      <c r="H44"/>
      <c r="I44" s="193" t="str">
        <f t="shared" si="14"/>
        <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1</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69" priority="3" stopIfTrue="1">
      <formula>$C$4&lt;&gt;$Q$31</formula>
    </cfRule>
  </conditionalFormatting>
  <conditionalFormatting sqref="Q32">
    <cfRule type="expression" dxfId="1068" priority="2" stopIfTrue="1">
      <formula>$D$4&lt;&gt;$Q$32</formula>
    </cfRule>
  </conditionalFormatting>
  <conditionalFormatting sqref="A2">
    <cfRule type="cellIs" dxfId="1067" priority="1" operator="equal">
      <formula>"R"</formula>
    </cfRule>
  </conditionalFormatting>
  <dataValidations count="5">
    <dataValidation type="whole" operator="greaterThanOrEqual" allowBlank="1" showInputMessage="1" showErrorMessage="1" error="You must enter a whole number greater than 0 - Else leave blank" sqref="D7:P30 D32:P32">
      <formula1>0</formula1>
    </dataValidation>
    <dataValidation type="list" allowBlank="1" showInputMessage="1" showErrorMessage="1" prompt="Enter 1 or 0" sqref="H4 J4 L4 N4">
      <formula1>"0,1"</formula1>
    </dataValidation>
    <dataValidation type="whole" operator="equal" allowBlank="1" showErrorMessage="1" prompt="Enter 1 if player entered game - Else leave blank" sqref="C7:C30">
      <formula1>1</formula1>
    </dataValidation>
    <dataValidation type="whole" operator="greaterThanOrEqual" allowBlank="1" showInputMessage="1" showErrorMessage="1" prompt="Your Team's Score" sqref="C4">
      <formula1>0</formula1>
    </dataValidation>
    <dataValidation type="whole" operator="greaterThanOrEqual" allowBlank="1" showInputMessage="1" showErrorMessage="1" prompt="Opp Score" sqref="D4">
      <formula1>0</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6"/>
  </sheetPr>
  <dimension ref="A1:AB60"/>
  <sheetViews>
    <sheetView zoomScale="80" zoomScaleNormal="80" workbookViewId="0">
      <selection activeCell="K29" sqref="K29"/>
    </sheetView>
  </sheetViews>
  <sheetFormatPr defaultColWidth="10.5703125" defaultRowHeight="12" x14ac:dyDescent="0.2"/>
  <cols>
    <col min="1" max="1" width="4.5703125" style="52" customWidth="1"/>
    <col min="2" max="2" width="25.5703125" style="52" customWidth="1"/>
    <col min="3" max="15" width="6.5703125" style="52" customWidth="1"/>
    <col min="16" max="21" width="7.5703125" style="52" customWidth="1"/>
    <col min="22" max="23" width="6.5703125" style="139" hidden="1" customWidth="1"/>
    <col min="24" max="25" width="7.5703125" style="139" hidden="1" customWidth="1"/>
    <col min="26" max="26" width="10.5703125" style="139" hidden="1" customWidth="1"/>
    <col min="27" max="27" width="10.5703125" style="55" hidden="1" customWidth="1"/>
    <col min="28" max="28" width="10.5703125" style="52"/>
    <col min="29" max="30" width="20.5703125" style="52" customWidth="1"/>
    <col min="31" max="16384" width="10.5703125" style="52"/>
  </cols>
  <sheetData>
    <row r="1" spans="1:28" ht="6" customHeight="1" thickBot="1" x14ac:dyDescent="0.5">
      <c r="G1" s="285"/>
      <c r="H1" s="285"/>
      <c r="I1" s="285"/>
      <c r="J1" s="285"/>
      <c r="K1" s="285"/>
      <c r="L1" s="285"/>
      <c r="M1" s="90"/>
      <c r="O1" s="54"/>
      <c r="P1" s="54"/>
      <c r="Q1" s="54"/>
      <c r="R1" s="54"/>
      <c r="S1" s="54"/>
      <c r="T1" s="54"/>
    </row>
    <row r="2" spans="1:28" ht="15.95" thickBot="1" x14ac:dyDescent="0.4">
      <c r="A2" s="55" t="str">
        <f>IF(AND(Roster!$D$1=VLOOKUP(C2,Roster!$L$5:$R$72,2,FALSE),Roster!$D$3=VLOOKUP(C2,Roster!$L$5:$R$72,4,FALSE)),"R","")</f>
        <v/>
      </c>
      <c r="B2" s="56" t="s">
        <v>112</v>
      </c>
      <c r="C2" s="286" t="s">
        <v>29</v>
      </c>
      <c r="D2" s="287"/>
      <c r="E2" s="287"/>
      <c r="F2" s="288"/>
      <c r="G2" s="57"/>
      <c r="H2" s="289" t="s">
        <v>113</v>
      </c>
      <c r="I2" s="289"/>
      <c r="J2" s="289"/>
      <c r="K2" s="290">
        <v>43084</v>
      </c>
      <c r="L2" s="290"/>
      <c r="M2" s="290"/>
      <c r="O2" s="54"/>
      <c r="P2" s="54"/>
      <c r="Q2" s="54"/>
      <c r="R2" s="54"/>
      <c r="S2" s="54"/>
      <c r="T2" s="54"/>
      <c r="X2" s="139" t="str">
        <f>IF(OR($H$4=1,$J$4=1),CONCATENATE($C$2,": ",MONTH($K$2),"/",DAY($K$2),"/",YEAR($K$2)-2000, " **" ),CONCATENATE($C$2,": ",MONTH($K$2),"/",DAY($K$2),"/",YEAR($K$2)-2000))</f>
        <v>Cokeville: 12/15/17</v>
      </c>
      <c r="Z2" s="139">
        <v>8</v>
      </c>
      <c r="AB2" s="55"/>
    </row>
    <row r="3" spans="1:28" ht="15" thickBot="1" x14ac:dyDescent="0.4">
      <c r="B3" s="58"/>
      <c r="G3" s="59" t="s">
        <v>114</v>
      </c>
      <c r="H3" s="58" t="s">
        <v>115</v>
      </c>
      <c r="I3" s="59" t="s">
        <v>116</v>
      </c>
      <c r="J3" s="58" t="s">
        <v>117</v>
      </c>
      <c r="L3" s="156" t="s">
        <v>202</v>
      </c>
      <c r="N3" s="156" t="s">
        <v>203</v>
      </c>
      <c r="X3" s="139" t="str">
        <f>IF($C$4&gt;$D$4,CONCATENATE(Roster!$B$1," ",$C$4,", ",$C$2," ",$D$4, " ",$E$4),CONCATENATE($C$2," ",$D$4,", ",Roster!$B$1," ",$C$4," ", $E$4 ))</f>
        <v xml:space="preserve">Upton 62, Cokeville 33 </v>
      </c>
    </row>
    <row r="4" spans="1:28" ht="13.5" thickBot="1" x14ac:dyDescent="0.35">
      <c r="B4" s="56" t="s">
        <v>118</v>
      </c>
      <c r="C4" s="22">
        <v>62</v>
      </c>
      <c r="D4" s="22">
        <v>33</v>
      </c>
      <c r="E4" s="89"/>
      <c r="G4" s="60">
        <f>IF(OR($L$4=1,$C$4&gt;$D$4),1,"")</f>
        <v>1</v>
      </c>
      <c r="H4" s="22"/>
      <c r="I4" s="60" t="str">
        <f>IF(OR($N$4=1,$C$4&lt;$D$4),1,"")</f>
        <v/>
      </c>
      <c r="J4" s="22"/>
      <c r="L4" s="157"/>
      <c r="N4" s="157"/>
    </row>
    <row r="5" spans="1:28" ht="5.25" customHeight="1" x14ac:dyDescent="0.3">
      <c r="B5" s="58"/>
      <c r="C5" s="58"/>
      <c r="F5" s="58"/>
      <c r="G5" s="58"/>
      <c r="H5" s="58"/>
    </row>
    <row r="6" spans="1:28" s="62" customFormat="1" ht="26.45" thickBot="1" x14ac:dyDescent="0.4">
      <c r="A6" s="61" t="s">
        <v>16</v>
      </c>
      <c r="B6" s="61" t="s">
        <v>119</v>
      </c>
      <c r="C6" s="61" t="s">
        <v>120</v>
      </c>
      <c r="D6" s="61" t="s">
        <v>121</v>
      </c>
      <c r="E6" s="61" t="s">
        <v>122</v>
      </c>
      <c r="F6" s="61" t="s">
        <v>123</v>
      </c>
      <c r="G6" s="61" t="s">
        <v>124</v>
      </c>
      <c r="H6" s="61" t="s">
        <v>125</v>
      </c>
      <c r="I6" s="61" t="s">
        <v>126</v>
      </c>
      <c r="J6" s="61" t="s">
        <v>127</v>
      </c>
      <c r="K6" s="61" t="s">
        <v>128</v>
      </c>
      <c r="L6" s="61" t="s">
        <v>129</v>
      </c>
      <c r="M6" s="61" t="s">
        <v>130</v>
      </c>
      <c r="N6" s="61" t="s">
        <v>131</v>
      </c>
      <c r="O6" s="61" t="s">
        <v>132</v>
      </c>
      <c r="P6" s="61" t="s">
        <v>133</v>
      </c>
      <c r="Q6" s="61" t="s">
        <v>134</v>
      </c>
      <c r="R6" s="61" t="s">
        <v>135</v>
      </c>
      <c r="S6" s="61" t="s">
        <v>136</v>
      </c>
      <c r="T6" s="61" t="s">
        <v>137</v>
      </c>
      <c r="U6" s="61" t="s">
        <v>138</v>
      </c>
      <c r="V6" s="140" t="s">
        <v>139</v>
      </c>
      <c r="W6" s="140" t="s">
        <v>140</v>
      </c>
      <c r="X6" s="140" t="s">
        <v>141</v>
      </c>
      <c r="Y6" s="140" t="s">
        <v>142</v>
      </c>
      <c r="Z6" s="140" t="s">
        <v>143</v>
      </c>
      <c r="AA6" s="140" t="s">
        <v>335</v>
      </c>
    </row>
    <row r="7" spans="1:28" s="63" customFormat="1" ht="15.6" x14ac:dyDescent="0.35">
      <c r="A7" s="63">
        <f>IF(Roster!A7&lt;&gt;"",Roster!A7,"")</f>
        <v>24</v>
      </c>
      <c r="B7" s="64" t="str">
        <f>IF(OR(Roster!A7&lt;&gt;"",Roster!B7&lt;&gt;""),PROPER(Roster!B7),"")</f>
        <v>Payton Watt</v>
      </c>
      <c r="C7" s="23">
        <v>1</v>
      </c>
      <c r="D7" s="24">
        <v>5</v>
      </c>
      <c r="E7" s="25">
        <v>10</v>
      </c>
      <c r="F7" s="26">
        <v>2</v>
      </c>
      <c r="G7" s="27">
        <v>6</v>
      </c>
      <c r="H7" s="24"/>
      <c r="I7" s="25"/>
      <c r="J7" s="28">
        <v>1</v>
      </c>
      <c r="K7" s="28">
        <v>4</v>
      </c>
      <c r="L7" s="28">
        <v>3</v>
      </c>
      <c r="M7" s="29">
        <v>1</v>
      </c>
      <c r="N7" s="28"/>
      <c r="O7" s="28">
        <v>1</v>
      </c>
      <c r="P7" s="30">
        <v>1</v>
      </c>
      <c r="Q7" s="65">
        <f>IF(H7+2*F7+3*D7&gt;0,H7+2*F7+3*D7,"")</f>
        <v>19</v>
      </c>
      <c r="R7" s="66">
        <f>IF(E7&gt;0,D7/E7,"")</f>
        <v>0.5</v>
      </c>
      <c r="S7" s="66">
        <f>IF(G7&gt;0,F7/G7,"")</f>
        <v>0.33333333333333331</v>
      </c>
      <c r="T7" s="67" t="str">
        <f>IF(I7&gt;0,H7/I7,"")</f>
        <v/>
      </c>
      <c r="U7" s="68">
        <f>IF(OR(E7&gt;0,G7 &gt;0),(D7+F7)/(E7+G7),"")</f>
        <v>0.4375</v>
      </c>
      <c r="V7" s="141">
        <f>IF(E7+G7&gt;0,E7+G7,"")</f>
        <v>16</v>
      </c>
      <c r="W7" s="141">
        <f>IF(J7+K7&gt;0,J7+K7,"")</f>
        <v>5</v>
      </c>
      <c r="X7" s="142">
        <f>IF(V7&gt;=$Z$2,U7,0)</f>
        <v>0.4375</v>
      </c>
      <c r="Y7" s="142">
        <f>IF(I7&gt;=$Z$2,T7,0)</f>
        <v>0</v>
      </c>
      <c r="Z7" s="141" t="str">
        <f>B7</f>
        <v>Payton Watt</v>
      </c>
      <c r="AA7" s="143" t="str">
        <f>IFERROR(IF(FIND(" ",$B7,1),CONCATENATE(LEFT($B7,1)," ",RIGHT($B7,LEN($B7)-FIND(" ",$B7,1)),", ",$A7),CONCATENATE($B7,", ",$A7)),"")</f>
        <v>P Watt, 24</v>
      </c>
    </row>
    <row r="8" spans="1:28" s="63" customFormat="1" ht="15.6" x14ac:dyDescent="0.35">
      <c r="A8" s="63">
        <f>IF(Roster!A8&lt;&gt;"",Roster!A8,"")</f>
        <v>20</v>
      </c>
      <c r="B8" s="70" t="str">
        <f>IF(OR(Roster!A8&lt;&gt;"",Roster!B8&lt;&gt;""),PROPER(Roster!B8),"")</f>
        <v>Dillon Barritt</v>
      </c>
      <c r="C8" s="31">
        <v>1</v>
      </c>
      <c r="D8" s="32">
        <v>2</v>
      </c>
      <c r="E8" s="33">
        <v>6</v>
      </c>
      <c r="F8" s="34">
        <v>0</v>
      </c>
      <c r="G8" s="35">
        <v>3</v>
      </c>
      <c r="H8" s="32"/>
      <c r="I8" s="33"/>
      <c r="J8" s="36">
        <v>1</v>
      </c>
      <c r="K8" s="36">
        <v>6</v>
      </c>
      <c r="L8" s="36">
        <v>1</v>
      </c>
      <c r="M8" s="36">
        <v>1</v>
      </c>
      <c r="N8" s="36"/>
      <c r="O8" s="36">
        <v>1</v>
      </c>
      <c r="P8" s="37">
        <v>1</v>
      </c>
      <c r="Q8" s="71">
        <f t="shared" ref="Q8:Q30" si="0">IF(H8+2*F8+3*D8&gt;0,H8+2*F8+3*D8,"")</f>
        <v>6</v>
      </c>
      <c r="R8" s="72">
        <f t="shared" ref="R8:R30" si="1">IF(E8&gt;0,D8/E8,"")</f>
        <v>0.33333333333333331</v>
      </c>
      <c r="S8" s="72">
        <f t="shared" ref="S8:S30" si="2">IF(G8&gt;0,F8/G8,"")</f>
        <v>0</v>
      </c>
      <c r="T8" s="72" t="str">
        <f t="shared" ref="T8:T30" si="3">IF(I8&gt;0,H8/I8,"")</f>
        <v/>
      </c>
      <c r="U8" s="73">
        <f t="shared" ref="U8:U30" si="4">IF(OR(E8&gt;0,G8 &gt;0),(D8+F8)/(E8+G8),"")</f>
        <v>0.22222222222222221</v>
      </c>
      <c r="V8" s="141">
        <f t="shared" ref="V8:V30" si="5">IF(E8+G8&gt;0,E8+G8,"")</f>
        <v>9</v>
      </c>
      <c r="W8" s="141">
        <f t="shared" ref="W8:W30" si="6">IF(J8+K8&gt;0,J8+K8,"")</f>
        <v>7</v>
      </c>
      <c r="X8" s="142">
        <f t="shared" ref="X8:X32" si="7">IF(V8&gt;=$Z$2,U8,0)</f>
        <v>0.22222222222222221</v>
      </c>
      <c r="Y8" s="142">
        <f t="shared" ref="Y8:Y32" si="8">IF(I8&gt;=$Z$2,T8,0)</f>
        <v>0</v>
      </c>
      <c r="Z8" s="141" t="str">
        <f t="shared" ref="Z8:Z30" si="9">B8</f>
        <v>Dillon Barritt</v>
      </c>
      <c r="AA8" s="143" t="str">
        <f t="shared" ref="AA8:AA29" si="10">IFERROR(IF(FIND(" ",$B8,1),CONCATENATE(LEFT($B8,1)," ",RIGHT($B8,LEN($B8)-FIND(" ",$B8,1)),", ",$A8),CONCATENATE($B8,", ",$A8)),"")</f>
        <v>D Barritt, 20</v>
      </c>
    </row>
    <row r="9" spans="1:28" s="63" customFormat="1" ht="15.6" x14ac:dyDescent="0.35">
      <c r="A9" s="63">
        <f>IF(Roster!A9&lt;&gt;"",Roster!A9,"")</f>
        <v>14</v>
      </c>
      <c r="B9" s="64" t="str">
        <f>IF(OR(Roster!A9&lt;&gt;"",Roster!B9&lt;&gt;""),PROPER(Roster!B9),"")</f>
        <v>Dawson Butts</v>
      </c>
      <c r="C9" s="23">
        <v>1</v>
      </c>
      <c r="D9" s="38">
        <v>1</v>
      </c>
      <c r="E9" s="39">
        <v>1</v>
      </c>
      <c r="F9" s="26">
        <v>2</v>
      </c>
      <c r="G9" s="40">
        <v>2</v>
      </c>
      <c r="H9" s="38">
        <v>0</v>
      </c>
      <c r="I9" s="39">
        <v>2</v>
      </c>
      <c r="J9" s="41"/>
      <c r="K9" s="41">
        <v>1</v>
      </c>
      <c r="L9" s="41">
        <v>4</v>
      </c>
      <c r="M9" s="28"/>
      <c r="N9" s="28"/>
      <c r="O9" s="28">
        <v>1</v>
      </c>
      <c r="P9" s="42">
        <v>1</v>
      </c>
      <c r="Q9" s="74">
        <f t="shared" si="0"/>
        <v>7</v>
      </c>
      <c r="R9" s="66">
        <f t="shared" si="1"/>
        <v>1</v>
      </c>
      <c r="S9" s="66">
        <f t="shared" si="2"/>
        <v>1</v>
      </c>
      <c r="T9" s="66">
        <f t="shared" si="3"/>
        <v>0</v>
      </c>
      <c r="U9" s="68">
        <f t="shared" si="4"/>
        <v>1</v>
      </c>
      <c r="V9" s="141">
        <f t="shared" si="5"/>
        <v>3</v>
      </c>
      <c r="W9" s="141">
        <f t="shared" si="6"/>
        <v>1</v>
      </c>
      <c r="X9" s="142">
        <f t="shared" si="7"/>
        <v>0</v>
      </c>
      <c r="Y9" s="142">
        <f t="shared" si="8"/>
        <v>0</v>
      </c>
      <c r="Z9" s="141" t="str">
        <f t="shared" si="9"/>
        <v>Dawson Butts</v>
      </c>
      <c r="AA9" s="143" t="str">
        <f t="shared" si="10"/>
        <v>D Butts, 14</v>
      </c>
    </row>
    <row r="10" spans="1:28" s="63" customFormat="1" ht="15.6" x14ac:dyDescent="0.35">
      <c r="A10" s="63">
        <f>IF(Roster!A10&lt;&gt;"",Roster!A10,"")</f>
        <v>12</v>
      </c>
      <c r="B10" s="70" t="str">
        <f>IF(OR(Roster!A10&lt;&gt;"",Roster!B10&lt;&gt;""),PROPER(Roster!B10),"")</f>
        <v>Jayden Caylor</v>
      </c>
      <c r="C10" s="31">
        <v>1</v>
      </c>
      <c r="D10" s="32">
        <v>0</v>
      </c>
      <c r="E10" s="33">
        <v>1</v>
      </c>
      <c r="F10" s="34">
        <v>0</v>
      </c>
      <c r="G10" s="35">
        <v>4</v>
      </c>
      <c r="H10" s="32">
        <v>1</v>
      </c>
      <c r="I10" s="33">
        <v>2</v>
      </c>
      <c r="J10" s="36">
        <v>2</v>
      </c>
      <c r="K10" s="36">
        <v>3</v>
      </c>
      <c r="L10" s="36">
        <v>2</v>
      </c>
      <c r="M10" s="36">
        <v>4</v>
      </c>
      <c r="N10" s="36">
        <v>1</v>
      </c>
      <c r="O10" s="36">
        <v>3</v>
      </c>
      <c r="P10" s="37"/>
      <c r="Q10" s="71">
        <f t="shared" si="0"/>
        <v>1</v>
      </c>
      <c r="R10" s="72">
        <f t="shared" si="1"/>
        <v>0</v>
      </c>
      <c r="S10" s="72">
        <f t="shared" si="2"/>
        <v>0</v>
      </c>
      <c r="T10" s="72">
        <f t="shared" si="3"/>
        <v>0.5</v>
      </c>
      <c r="U10" s="73">
        <f t="shared" si="4"/>
        <v>0</v>
      </c>
      <c r="V10" s="141">
        <f t="shared" si="5"/>
        <v>5</v>
      </c>
      <c r="W10" s="141">
        <f t="shared" si="6"/>
        <v>5</v>
      </c>
      <c r="X10" s="142">
        <f t="shared" si="7"/>
        <v>0</v>
      </c>
      <c r="Y10" s="142">
        <f t="shared" si="8"/>
        <v>0</v>
      </c>
      <c r="Z10" s="141" t="str">
        <f t="shared" si="9"/>
        <v>Jayden Caylor</v>
      </c>
      <c r="AA10" s="143" t="str">
        <f t="shared" si="10"/>
        <v>J Caylor, 12</v>
      </c>
    </row>
    <row r="11" spans="1:28" s="63" customFormat="1" ht="15.6" x14ac:dyDescent="0.35">
      <c r="A11" s="63">
        <f>IF(Roster!A11&lt;&gt;"",Roster!A11,"")</f>
        <v>23</v>
      </c>
      <c r="B11" s="64" t="str">
        <f>IF(OR(Roster!A11&lt;&gt;"",Roster!B11&lt;&gt;""),PROPER(Roster!B11),"")</f>
        <v>Clayton Louderback</v>
      </c>
      <c r="C11" s="23">
        <v>1</v>
      </c>
      <c r="D11" s="38">
        <v>1</v>
      </c>
      <c r="E11" s="39">
        <v>2</v>
      </c>
      <c r="F11" s="26">
        <v>6</v>
      </c>
      <c r="G11" s="40">
        <v>10</v>
      </c>
      <c r="H11" s="38">
        <v>1</v>
      </c>
      <c r="I11" s="39">
        <v>2</v>
      </c>
      <c r="J11" s="41">
        <v>1</v>
      </c>
      <c r="K11" s="41">
        <v>5</v>
      </c>
      <c r="L11" s="41">
        <v>2</v>
      </c>
      <c r="M11" s="28">
        <v>2</v>
      </c>
      <c r="N11" s="28"/>
      <c r="O11" s="28">
        <v>5</v>
      </c>
      <c r="P11" s="42">
        <v>4</v>
      </c>
      <c r="Q11" s="74">
        <f t="shared" si="0"/>
        <v>16</v>
      </c>
      <c r="R11" s="66">
        <f t="shared" si="1"/>
        <v>0.5</v>
      </c>
      <c r="S11" s="66">
        <f t="shared" si="2"/>
        <v>0.6</v>
      </c>
      <c r="T11" s="66">
        <f t="shared" si="3"/>
        <v>0.5</v>
      </c>
      <c r="U11" s="68">
        <f t="shared" si="4"/>
        <v>0.58333333333333337</v>
      </c>
      <c r="V11" s="141">
        <f t="shared" si="5"/>
        <v>12</v>
      </c>
      <c r="W11" s="141">
        <f t="shared" si="6"/>
        <v>6</v>
      </c>
      <c r="X11" s="142">
        <f t="shared" si="7"/>
        <v>0.58333333333333337</v>
      </c>
      <c r="Y11" s="142">
        <f t="shared" si="8"/>
        <v>0</v>
      </c>
      <c r="Z11" s="141" t="str">
        <f t="shared" si="9"/>
        <v>Clayton Louderback</v>
      </c>
      <c r="AA11" s="143" t="str">
        <f t="shared" si="10"/>
        <v>C Louderback, 23</v>
      </c>
    </row>
    <row r="12" spans="1:28" s="63" customFormat="1" ht="15.6" x14ac:dyDescent="0.35">
      <c r="A12" s="63">
        <f>IF(Roster!A12&lt;&gt;"",Roster!A12,"")</f>
        <v>10</v>
      </c>
      <c r="B12" s="70" t="str">
        <f>IF(OR(Roster!A12&lt;&gt;"",Roster!B12&lt;&gt;""),PROPER(Roster!B12),"")</f>
        <v>Jess Claycomb</v>
      </c>
      <c r="C12" s="31">
        <v>1</v>
      </c>
      <c r="D12" s="32">
        <v>1</v>
      </c>
      <c r="E12" s="33">
        <v>1</v>
      </c>
      <c r="F12" s="34">
        <v>3</v>
      </c>
      <c r="G12" s="35">
        <v>3</v>
      </c>
      <c r="H12" s="32">
        <v>0</v>
      </c>
      <c r="I12" s="33">
        <v>1</v>
      </c>
      <c r="J12" s="36">
        <v>1</v>
      </c>
      <c r="K12" s="36">
        <v>1</v>
      </c>
      <c r="L12" s="36">
        <v>4</v>
      </c>
      <c r="M12" s="36">
        <v>2</v>
      </c>
      <c r="N12" s="36"/>
      <c r="O12" s="36"/>
      <c r="P12" s="37">
        <v>1</v>
      </c>
      <c r="Q12" s="71">
        <f t="shared" si="0"/>
        <v>9</v>
      </c>
      <c r="R12" s="72">
        <f t="shared" si="1"/>
        <v>1</v>
      </c>
      <c r="S12" s="72">
        <f t="shared" si="2"/>
        <v>1</v>
      </c>
      <c r="T12" s="72">
        <f t="shared" si="3"/>
        <v>0</v>
      </c>
      <c r="U12" s="73">
        <f t="shared" si="4"/>
        <v>1</v>
      </c>
      <c r="V12" s="141">
        <f t="shared" si="5"/>
        <v>4</v>
      </c>
      <c r="W12" s="141">
        <f t="shared" si="6"/>
        <v>2</v>
      </c>
      <c r="X12" s="142">
        <f t="shared" si="7"/>
        <v>0</v>
      </c>
      <c r="Y12" s="142">
        <f t="shared" si="8"/>
        <v>0</v>
      </c>
      <c r="Z12" s="141" t="str">
        <f t="shared" si="9"/>
        <v>Jess Claycomb</v>
      </c>
      <c r="AA12" s="143" t="str">
        <f t="shared" si="10"/>
        <v>J Claycomb, 10</v>
      </c>
    </row>
    <row r="13" spans="1:28" s="63" customFormat="1" ht="15.6" x14ac:dyDescent="0.35">
      <c r="A13" s="63">
        <f>IF(Roster!A13&lt;&gt;"",Roster!A13,"")</f>
        <v>4</v>
      </c>
      <c r="B13" s="64" t="str">
        <f>IF(OR(Roster!A13&lt;&gt;"",Roster!B13&lt;&gt;""),PROPER(Roster!B13),"")</f>
        <v>Maxx Cowger</v>
      </c>
      <c r="C13" s="23"/>
      <c r="D13" s="38"/>
      <c r="E13" s="39"/>
      <c r="F13" s="26"/>
      <c r="G13" s="40"/>
      <c r="H13" s="38"/>
      <c r="I13" s="39"/>
      <c r="J13" s="41"/>
      <c r="K13" s="41"/>
      <c r="L13" s="41"/>
      <c r="M13" s="28"/>
      <c r="N13" s="28"/>
      <c r="O13" s="28"/>
      <c r="P13" s="42"/>
      <c r="Q13" s="74" t="str">
        <f t="shared" si="0"/>
        <v/>
      </c>
      <c r="R13" s="66" t="str">
        <f t="shared" si="1"/>
        <v/>
      </c>
      <c r="S13" s="66" t="str">
        <f t="shared" si="2"/>
        <v/>
      </c>
      <c r="T13" s="66" t="str">
        <f t="shared" si="3"/>
        <v/>
      </c>
      <c r="U13" s="68" t="str">
        <f t="shared" si="4"/>
        <v/>
      </c>
      <c r="V13" s="141" t="str">
        <f t="shared" si="5"/>
        <v/>
      </c>
      <c r="W13" s="141" t="str">
        <f t="shared" si="6"/>
        <v/>
      </c>
      <c r="X13" s="142" t="str">
        <f t="shared" si="7"/>
        <v/>
      </c>
      <c r="Y13" s="142">
        <f t="shared" si="8"/>
        <v>0</v>
      </c>
      <c r="Z13" s="141" t="str">
        <f t="shared" si="9"/>
        <v>Maxx Cowger</v>
      </c>
      <c r="AA13" s="143" t="str">
        <f t="shared" si="10"/>
        <v>M Cowger, 4</v>
      </c>
    </row>
    <row r="14" spans="1:28" s="63" customFormat="1" ht="15.6" x14ac:dyDescent="0.35">
      <c r="A14" s="63">
        <f>IF(Roster!A14&lt;&gt;"",Roster!A14,"")</f>
        <v>22</v>
      </c>
      <c r="B14" s="70" t="str">
        <f>IF(OR(Roster!A14&lt;&gt;"",Roster!B14&lt;&gt;""),PROPER(Roster!B14),"")</f>
        <v>Brayden Bruce</v>
      </c>
      <c r="C14" s="31">
        <v>1</v>
      </c>
      <c r="D14" s="32">
        <v>0</v>
      </c>
      <c r="E14" s="33">
        <v>2</v>
      </c>
      <c r="F14" s="34"/>
      <c r="G14" s="35"/>
      <c r="H14" s="32"/>
      <c r="I14" s="33"/>
      <c r="J14" s="36"/>
      <c r="K14" s="36">
        <v>2</v>
      </c>
      <c r="L14" s="36">
        <v>4</v>
      </c>
      <c r="M14" s="36"/>
      <c r="N14" s="36"/>
      <c r="O14" s="36">
        <v>1</v>
      </c>
      <c r="P14" s="37">
        <v>1</v>
      </c>
      <c r="Q14" s="71" t="str">
        <f t="shared" si="0"/>
        <v/>
      </c>
      <c r="R14" s="72">
        <f t="shared" si="1"/>
        <v>0</v>
      </c>
      <c r="S14" s="72" t="str">
        <f t="shared" si="2"/>
        <v/>
      </c>
      <c r="T14" s="72" t="str">
        <f t="shared" si="3"/>
        <v/>
      </c>
      <c r="U14" s="73">
        <f t="shared" si="4"/>
        <v>0</v>
      </c>
      <c r="V14" s="141">
        <f t="shared" si="5"/>
        <v>2</v>
      </c>
      <c r="W14" s="141">
        <f t="shared" si="6"/>
        <v>2</v>
      </c>
      <c r="X14" s="142">
        <f t="shared" si="7"/>
        <v>0</v>
      </c>
      <c r="Y14" s="142">
        <f t="shared" si="8"/>
        <v>0</v>
      </c>
      <c r="Z14" s="141" t="str">
        <f t="shared" si="9"/>
        <v>Brayden Bruce</v>
      </c>
      <c r="AA14" s="143" t="str">
        <f t="shared" si="10"/>
        <v>B Bruce, 22</v>
      </c>
    </row>
    <row r="15" spans="1:28" s="63" customFormat="1" ht="15.6" x14ac:dyDescent="0.35">
      <c r="A15" s="63">
        <f>IF(Roster!A15&lt;&gt;"",Roster!A15,"")</f>
        <v>30</v>
      </c>
      <c r="B15" s="64" t="str">
        <f>IF(OR(Roster!A15&lt;&gt;"",Roster!B15&lt;&gt;""),PROPER(Roster!B15),"")</f>
        <v>Jo Bishop</v>
      </c>
      <c r="C15" s="23">
        <v>1</v>
      </c>
      <c r="D15" s="38"/>
      <c r="E15" s="39"/>
      <c r="F15" s="26"/>
      <c r="G15" s="40"/>
      <c r="H15" s="38"/>
      <c r="I15" s="39"/>
      <c r="J15" s="41"/>
      <c r="K15" s="41"/>
      <c r="L15" s="41"/>
      <c r="M15" s="28"/>
      <c r="N15" s="28"/>
      <c r="O15" s="28">
        <v>1</v>
      </c>
      <c r="P15" s="42"/>
      <c r="Q15" s="74" t="str">
        <f t="shared" si="0"/>
        <v/>
      </c>
      <c r="R15" s="66" t="str">
        <f t="shared" si="1"/>
        <v/>
      </c>
      <c r="S15" s="66" t="str">
        <f t="shared" si="2"/>
        <v/>
      </c>
      <c r="T15" s="66" t="str">
        <f t="shared" si="3"/>
        <v/>
      </c>
      <c r="U15" s="68" t="str">
        <f t="shared" si="4"/>
        <v/>
      </c>
      <c r="V15" s="141" t="str">
        <f t="shared" si="5"/>
        <v/>
      </c>
      <c r="W15" s="141" t="str">
        <f t="shared" si="6"/>
        <v/>
      </c>
      <c r="X15" s="142" t="str">
        <f t="shared" si="7"/>
        <v/>
      </c>
      <c r="Y15" s="142">
        <f t="shared" si="8"/>
        <v>0</v>
      </c>
      <c r="Z15" s="141" t="str">
        <f t="shared" si="9"/>
        <v>Jo Bishop</v>
      </c>
      <c r="AA15" s="143" t="str">
        <f t="shared" si="10"/>
        <v>J Bishop, 30</v>
      </c>
    </row>
    <row r="16" spans="1:28" s="63" customFormat="1" ht="15.6" x14ac:dyDescent="0.35">
      <c r="A16" s="63">
        <f>IF(Roster!A16&lt;&gt;"",Roster!A16,"")</f>
        <v>33</v>
      </c>
      <c r="B16" s="70" t="str">
        <f>IF(OR(Roster!A16&lt;&gt;"",Roster!B16&lt;&gt;""),PROPER(Roster!B16),"")</f>
        <v>Nolan Turner</v>
      </c>
      <c r="C16" s="31">
        <v>1</v>
      </c>
      <c r="D16" s="32"/>
      <c r="E16" s="33"/>
      <c r="F16" s="34"/>
      <c r="G16" s="35"/>
      <c r="H16" s="32"/>
      <c r="I16" s="33"/>
      <c r="J16" s="36"/>
      <c r="K16" s="36">
        <v>1</v>
      </c>
      <c r="L16" s="36"/>
      <c r="M16" s="36"/>
      <c r="N16" s="36"/>
      <c r="O16" s="36">
        <v>1</v>
      </c>
      <c r="P16" s="37"/>
      <c r="Q16" s="71" t="str">
        <f t="shared" si="0"/>
        <v/>
      </c>
      <c r="R16" s="72" t="str">
        <f t="shared" si="1"/>
        <v/>
      </c>
      <c r="S16" s="72" t="str">
        <f t="shared" si="2"/>
        <v/>
      </c>
      <c r="T16" s="72" t="str">
        <f t="shared" si="3"/>
        <v/>
      </c>
      <c r="U16" s="73" t="str">
        <f t="shared" si="4"/>
        <v/>
      </c>
      <c r="V16" s="141" t="str">
        <f t="shared" si="5"/>
        <v/>
      </c>
      <c r="W16" s="141">
        <f t="shared" si="6"/>
        <v>1</v>
      </c>
      <c r="X16" s="142" t="str">
        <f t="shared" si="7"/>
        <v/>
      </c>
      <c r="Y16" s="142">
        <f t="shared" si="8"/>
        <v>0</v>
      </c>
      <c r="Z16" s="141" t="str">
        <f t="shared" si="9"/>
        <v>Nolan Turner</v>
      </c>
      <c r="AA16" s="143" t="str">
        <f t="shared" si="10"/>
        <v>N Turner, 33</v>
      </c>
    </row>
    <row r="17" spans="1:27" s="63" customFormat="1" ht="15.6" x14ac:dyDescent="0.35">
      <c r="A17" s="63">
        <f>IF(Roster!A17&lt;&gt;"",Roster!A17,"")</f>
        <v>32</v>
      </c>
      <c r="B17" s="64" t="str">
        <f>IF(OR(Roster!A17&lt;&gt;"",Roster!B17&lt;&gt;""),PROPER(Roster!B17),"")</f>
        <v>Robert Crawford</v>
      </c>
      <c r="C17" s="23">
        <v>1</v>
      </c>
      <c r="D17" s="38"/>
      <c r="E17" s="39"/>
      <c r="F17" s="26">
        <v>2</v>
      </c>
      <c r="G17" s="40">
        <v>2</v>
      </c>
      <c r="H17" s="38"/>
      <c r="I17" s="39"/>
      <c r="J17" s="41">
        <v>1</v>
      </c>
      <c r="K17" s="41"/>
      <c r="L17" s="41"/>
      <c r="M17" s="28"/>
      <c r="N17" s="28"/>
      <c r="O17" s="28"/>
      <c r="P17" s="42"/>
      <c r="Q17" s="74">
        <f t="shared" si="0"/>
        <v>4</v>
      </c>
      <c r="R17" s="66" t="str">
        <f t="shared" si="1"/>
        <v/>
      </c>
      <c r="S17" s="66">
        <f t="shared" si="2"/>
        <v>1</v>
      </c>
      <c r="T17" s="66" t="str">
        <f t="shared" si="3"/>
        <v/>
      </c>
      <c r="U17" s="68">
        <f t="shared" si="4"/>
        <v>1</v>
      </c>
      <c r="V17" s="141">
        <f t="shared" si="5"/>
        <v>2</v>
      </c>
      <c r="W17" s="141">
        <f t="shared" si="6"/>
        <v>1</v>
      </c>
      <c r="X17" s="142">
        <f t="shared" si="7"/>
        <v>0</v>
      </c>
      <c r="Y17" s="142">
        <f t="shared" si="8"/>
        <v>0</v>
      </c>
      <c r="Z17" s="141" t="str">
        <f t="shared" si="9"/>
        <v>Robert Crawford</v>
      </c>
      <c r="AA17" s="143" t="str">
        <f t="shared" si="10"/>
        <v>R Crawford, 32</v>
      </c>
    </row>
    <row r="18" spans="1:27" s="63" customFormat="1" ht="15.6" x14ac:dyDescent="0.35">
      <c r="A18" s="63">
        <f>IF(Roster!A18&lt;&gt;"",Roster!A18,"")</f>
        <v>40</v>
      </c>
      <c r="B18" s="70" t="str">
        <f>IF(OR(Roster!A18&lt;&gt;"",Roster!B18&lt;&gt;""),PROPER(Roster!B18),"")</f>
        <v>Jace Bruce</v>
      </c>
      <c r="C18" s="31">
        <v>1</v>
      </c>
      <c r="D18" s="32"/>
      <c r="E18" s="33">
        <v>1</v>
      </c>
      <c r="F18" s="34"/>
      <c r="G18" s="35"/>
      <c r="H18" s="32"/>
      <c r="I18" s="33"/>
      <c r="J18" s="36"/>
      <c r="K18" s="36"/>
      <c r="L18" s="36"/>
      <c r="M18" s="36"/>
      <c r="N18" s="36"/>
      <c r="O18" s="36"/>
      <c r="P18" s="37"/>
      <c r="Q18" s="71" t="str">
        <f t="shared" si="0"/>
        <v/>
      </c>
      <c r="R18" s="72">
        <f t="shared" si="1"/>
        <v>0</v>
      </c>
      <c r="S18" s="72" t="str">
        <f t="shared" si="2"/>
        <v/>
      </c>
      <c r="T18" s="72" t="str">
        <f t="shared" si="3"/>
        <v/>
      </c>
      <c r="U18" s="73">
        <f t="shared" si="4"/>
        <v>0</v>
      </c>
      <c r="V18" s="141">
        <f t="shared" si="5"/>
        <v>1</v>
      </c>
      <c r="W18" s="141" t="str">
        <f t="shared" si="6"/>
        <v/>
      </c>
      <c r="X18" s="142">
        <f t="shared" si="7"/>
        <v>0</v>
      </c>
      <c r="Y18" s="142">
        <f t="shared" si="8"/>
        <v>0</v>
      </c>
      <c r="Z18" s="141" t="str">
        <f t="shared" si="9"/>
        <v>Jace Bruce</v>
      </c>
      <c r="AA18" s="143" t="str">
        <f t="shared" si="10"/>
        <v>J Bruce, 40</v>
      </c>
    </row>
    <row r="19" spans="1:27" s="63" customFormat="1" ht="15.6" x14ac:dyDescent="0.35">
      <c r="A19" s="63">
        <f>IF(Roster!A19&lt;&gt;"",Roster!A19,"")</f>
        <v>2</v>
      </c>
      <c r="B19" s="64" t="str">
        <f>IF(OR(Roster!A19&lt;&gt;"",Roster!B19&lt;&gt;""),PROPER(Roster!B19),"")</f>
        <v>Ethan Mills</v>
      </c>
      <c r="C19" s="23"/>
      <c r="D19" s="38"/>
      <c r="E19" s="39"/>
      <c r="F19" s="26"/>
      <c r="G19" s="40"/>
      <c r="H19" s="38"/>
      <c r="I19" s="39"/>
      <c r="J19" s="41"/>
      <c r="K19" s="41"/>
      <c r="L19" s="41"/>
      <c r="M19" s="28"/>
      <c r="N19" s="28"/>
      <c r="O19" s="28"/>
      <c r="P19" s="42"/>
      <c r="Q19" s="74" t="str">
        <f t="shared" si="0"/>
        <v/>
      </c>
      <c r="R19" s="66" t="str">
        <f t="shared" si="1"/>
        <v/>
      </c>
      <c r="S19" s="66" t="str">
        <f t="shared" si="2"/>
        <v/>
      </c>
      <c r="T19" s="66" t="str">
        <f t="shared" si="3"/>
        <v/>
      </c>
      <c r="U19" s="68" t="str">
        <f t="shared" si="4"/>
        <v/>
      </c>
      <c r="V19" s="141" t="str">
        <f t="shared" si="5"/>
        <v/>
      </c>
      <c r="W19" s="141" t="str">
        <f t="shared" si="6"/>
        <v/>
      </c>
      <c r="X19" s="142" t="str">
        <f t="shared" si="7"/>
        <v/>
      </c>
      <c r="Y19" s="142">
        <f t="shared" si="8"/>
        <v>0</v>
      </c>
      <c r="Z19" s="141" t="str">
        <f t="shared" si="9"/>
        <v>Ethan Mills</v>
      </c>
      <c r="AA19" s="143" t="str">
        <f t="shared" si="10"/>
        <v>E Mills, 2</v>
      </c>
    </row>
    <row r="20" spans="1:27" s="63" customFormat="1" ht="15.75" x14ac:dyDescent="0.25">
      <c r="A20" s="63">
        <f>IF(Roster!A20&lt;&gt;"",Roster!A20,"")</f>
        <v>2</v>
      </c>
      <c r="B20" s="70" t="str">
        <f>IF(OR(Roster!A20&lt;&gt;"",Roster!B20&lt;&gt;""),PROPER(Roster!B20),"")</f>
        <v>Bridger Alishouse</v>
      </c>
      <c r="C20" s="31"/>
      <c r="D20" s="32"/>
      <c r="E20" s="33"/>
      <c r="F20" s="34"/>
      <c r="G20" s="35"/>
      <c r="H20" s="32"/>
      <c r="I20" s="33"/>
      <c r="J20" s="36"/>
      <c r="K20" s="36"/>
      <c r="L20" s="36"/>
      <c r="M20" s="36"/>
      <c r="N20" s="36"/>
      <c r="O20" s="36"/>
      <c r="P20" s="37"/>
      <c r="Q20" s="71" t="str">
        <f t="shared" si="0"/>
        <v/>
      </c>
      <c r="R20" s="72" t="str">
        <f t="shared" si="1"/>
        <v/>
      </c>
      <c r="S20" s="72" t="str">
        <f t="shared" si="2"/>
        <v/>
      </c>
      <c r="T20" s="72" t="str">
        <f t="shared" si="3"/>
        <v/>
      </c>
      <c r="U20" s="73" t="str">
        <f t="shared" si="4"/>
        <v/>
      </c>
      <c r="V20" s="141" t="str">
        <f t="shared" si="5"/>
        <v/>
      </c>
      <c r="W20" s="141" t="str">
        <f t="shared" si="6"/>
        <v/>
      </c>
      <c r="X20" s="142" t="str">
        <f t="shared" si="7"/>
        <v/>
      </c>
      <c r="Y20" s="142">
        <f t="shared" si="8"/>
        <v>0</v>
      </c>
      <c r="Z20" s="141" t="str">
        <f t="shared" si="9"/>
        <v>Bridger Alishouse</v>
      </c>
      <c r="AA20" s="143" t="str">
        <f t="shared" si="10"/>
        <v>B Alishouse, 2</v>
      </c>
    </row>
    <row r="21" spans="1:27" s="63" customFormat="1" ht="15.75" x14ac:dyDescent="0.25">
      <c r="A21" s="63">
        <f>IF(Roster!A21&lt;&gt;"",Roster!A21,"")</f>
        <v>4</v>
      </c>
      <c r="B21" s="64" t="str">
        <f>IF(OR(Roster!A21&lt;&gt;"",Roster!B21&lt;&gt;""),PROPER(Roster!B21),"")</f>
        <v>Landon Keever</v>
      </c>
      <c r="C21" s="23"/>
      <c r="D21" s="38"/>
      <c r="E21" s="39"/>
      <c r="F21" s="26"/>
      <c r="G21" s="40"/>
      <c r="H21" s="38"/>
      <c r="I21" s="39"/>
      <c r="J21" s="41"/>
      <c r="K21" s="41"/>
      <c r="L21" s="41"/>
      <c r="M21" s="28"/>
      <c r="N21" s="28"/>
      <c r="O21" s="28"/>
      <c r="P21" s="42"/>
      <c r="Q21" s="74" t="str">
        <f t="shared" si="0"/>
        <v/>
      </c>
      <c r="R21" s="66" t="str">
        <f t="shared" si="1"/>
        <v/>
      </c>
      <c r="S21" s="66" t="str">
        <f t="shared" si="2"/>
        <v/>
      </c>
      <c r="T21" s="66" t="str">
        <f t="shared" si="3"/>
        <v/>
      </c>
      <c r="U21" s="68" t="str">
        <f t="shared" si="4"/>
        <v/>
      </c>
      <c r="V21" s="141" t="str">
        <f t="shared" si="5"/>
        <v/>
      </c>
      <c r="W21" s="141" t="str">
        <f t="shared" si="6"/>
        <v/>
      </c>
      <c r="X21" s="142" t="str">
        <f t="shared" si="7"/>
        <v/>
      </c>
      <c r="Y21" s="142">
        <f t="shared" si="8"/>
        <v>0</v>
      </c>
      <c r="Z21" s="141" t="str">
        <f t="shared" si="9"/>
        <v>Landon Keever</v>
      </c>
      <c r="AA21" s="143" t="str">
        <f t="shared" si="10"/>
        <v>L Keever, 4</v>
      </c>
    </row>
    <row r="22" spans="1:27" s="63" customFormat="1" ht="15.75" x14ac:dyDescent="0.25">
      <c r="A22" s="63">
        <f>IF(Roster!A22&lt;&gt;"",Roster!A22,"")</f>
        <v>4</v>
      </c>
      <c r="B22" s="70" t="str">
        <f>IF(OR(Roster!A22&lt;&gt;"",Roster!B22&lt;&gt;""),PROPER(Roster!B22),"")</f>
        <v>Dj Till</v>
      </c>
      <c r="C22" s="31"/>
      <c r="D22" s="32"/>
      <c r="E22" s="33"/>
      <c r="F22" s="34"/>
      <c r="G22" s="35"/>
      <c r="H22" s="32"/>
      <c r="I22" s="33"/>
      <c r="J22" s="36"/>
      <c r="K22" s="36"/>
      <c r="L22" s="36"/>
      <c r="M22" s="36"/>
      <c r="N22" s="36"/>
      <c r="O22" s="36"/>
      <c r="P22" s="37"/>
      <c r="Q22" s="71" t="str">
        <f t="shared" si="0"/>
        <v/>
      </c>
      <c r="R22" s="72" t="str">
        <f t="shared" si="1"/>
        <v/>
      </c>
      <c r="S22" s="72" t="str">
        <f t="shared" si="2"/>
        <v/>
      </c>
      <c r="T22" s="72" t="str">
        <f t="shared" si="3"/>
        <v/>
      </c>
      <c r="U22" s="73" t="str">
        <f t="shared" si="4"/>
        <v/>
      </c>
      <c r="V22" s="141" t="str">
        <f t="shared" si="5"/>
        <v/>
      </c>
      <c r="W22" s="141" t="str">
        <f t="shared" si="6"/>
        <v/>
      </c>
      <c r="X22" s="142" t="str">
        <f t="shared" si="7"/>
        <v/>
      </c>
      <c r="Y22" s="142">
        <f t="shared" si="8"/>
        <v>0</v>
      </c>
      <c r="Z22" s="141" t="str">
        <f t="shared" si="9"/>
        <v>Dj Till</v>
      </c>
      <c r="AA22" s="143" t="str">
        <f t="shared" si="10"/>
        <v>D Till, 4</v>
      </c>
    </row>
    <row r="23" spans="1:27" s="63" customFormat="1" ht="15.75" x14ac:dyDescent="0.25">
      <c r="A23" s="63" t="str">
        <f>IF(Roster!A23&lt;&gt;"",Roster!A23,"")</f>
        <v/>
      </c>
      <c r="B23" s="64" t="str">
        <f>IF(OR(Roster!A23&lt;&gt;"",Roster!B23&lt;&gt;""),PROPER(Roster!B23),"")</f>
        <v/>
      </c>
      <c r="C23" s="23"/>
      <c r="D23" s="38"/>
      <c r="E23" s="39"/>
      <c r="F23" s="26"/>
      <c r="G23" s="40"/>
      <c r="H23" s="38"/>
      <c r="I23" s="39"/>
      <c r="J23" s="41"/>
      <c r="K23" s="41"/>
      <c r="L23" s="41"/>
      <c r="M23" s="28"/>
      <c r="N23" s="28"/>
      <c r="O23" s="28"/>
      <c r="P23" s="42"/>
      <c r="Q23" s="74" t="str">
        <f t="shared" si="0"/>
        <v/>
      </c>
      <c r="R23" s="66" t="str">
        <f t="shared" si="1"/>
        <v/>
      </c>
      <c r="S23" s="66" t="str">
        <f t="shared" si="2"/>
        <v/>
      </c>
      <c r="T23" s="66" t="str">
        <f t="shared" si="3"/>
        <v/>
      </c>
      <c r="U23" s="68" t="str">
        <f t="shared" si="4"/>
        <v/>
      </c>
      <c r="V23" s="141" t="str">
        <f t="shared" si="5"/>
        <v/>
      </c>
      <c r="W23" s="141" t="str">
        <f t="shared" si="6"/>
        <v/>
      </c>
      <c r="X23" s="142" t="str">
        <f t="shared" si="7"/>
        <v/>
      </c>
      <c r="Y23" s="142">
        <f t="shared" si="8"/>
        <v>0</v>
      </c>
      <c r="Z23" s="141" t="str">
        <f t="shared" si="9"/>
        <v/>
      </c>
      <c r="AA23" s="143" t="str">
        <f t="shared" si="10"/>
        <v/>
      </c>
    </row>
    <row r="24" spans="1:27" s="63" customFormat="1" ht="15.75" x14ac:dyDescent="0.25">
      <c r="A24" s="63" t="str">
        <f>IF(Roster!A24&lt;&gt;"",Roster!A24,"")</f>
        <v/>
      </c>
      <c r="B24" s="70" t="str">
        <f>IF(OR(Roster!A24&lt;&gt;"",Roster!B24&lt;&gt;""),PROPER(Roster!B24),"")</f>
        <v/>
      </c>
      <c r="C24" s="31"/>
      <c r="D24" s="32"/>
      <c r="E24" s="33"/>
      <c r="F24" s="34"/>
      <c r="G24" s="35"/>
      <c r="H24" s="32"/>
      <c r="I24" s="33"/>
      <c r="J24" s="36"/>
      <c r="K24" s="36"/>
      <c r="L24" s="36"/>
      <c r="M24" s="36"/>
      <c r="N24" s="36"/>
      <c r="O24" s="36"/>
      <c r="P24" s="37"/>
      <c r="Q24" s="71" t="str">
        <f t="shared" si="0"/>
        <v/>
      </c>
      <c r="R24" s="72" t="str">
        <f t="shared" si="1"/>
        <v/>
      </c>
      <c r="S24" s="72" t="str">
        <f t="shared" si="2"/>
        <v/>
      </c>
      <c r="T24" s="72" t="str">
        <f t="shared" si="3"/>
        <v/>
      </c>
      <c r="U24" s="73" t="str">
        <f t="shared" si="4"/>
        <v/>
      </c>
      <c r="V24" s="141" t="str">
        <f t="shared" si="5"/>
        <v/>
      </c>
      <c r="W24" s="141" t="str">
        <f t="shared" si="6"/>
        <v/>
      </c>
      <c r="X24" s="142" t="str">
        <f t="shared" si="7"/>
        <v/>
      </c>
      <c r="Y24" s="142">
        <f t="shared" si="8"/>
        <v>0</v>
      </c>
      <c r="Z24" s="141" t="str">
        <f t="shared" si="9"/>
        <v/>
      </c>
      <c r="AA24" s="143" t="str">
        <f t="shared" si="10"/>
        <v/>
      </c>
    </row>
    <row r="25" spans="1:27" s="63" customFormat="1" ht="15.75" x14ac:dyDescent="0.25">
      <c r="A25" s="63" t="str">
        <f>IF(Roster!A25&lt;&gt;"",Roster!A25,"")</f>
        <v/>
      </c>
      <c r="B25" s="64" t="str">
        <f>IF(OR(Roster!A25&lt;&gt;"",Roster!B25&lt;&gt;""),PROPER(Roster!B25),"")</f>
        <v/>
      </c>
      <c r="C25" s="23"/>
      <c r="D25" s="38"/>
      <c r="E25" s="39"/>
      <c r="F25" s="26"/>
      <c r="G25" s="40"/>
      <c r="H25" s="38"/>
      <c r="I25" s="39"/>
      <c r="J25" s="41"/>
      <c r="K25" s="41"/>
      <c r="L25" s="41"/>
      <c r="M25" s="28"/>
      <c r="N25" s="28"/>
      <c r="O25" s="28"/>
      <c r="P25" s="42"/>
      <c r="Q25" s="74" t="str">
        <f t="shared" si="0"/>
        <v/>
      </c>
      <c r="R25" s="66" t="str">
        <f t="shared" si="1"/>
        <v/>
      </c>
      <c r="S25" s="66" t="str">
        <f t="shared" si="2"/>
        <v/>
      </c>
      <c r="T25" s="66" t="str">
        <f t="shared" si="3"/>
        <v/>
      </c>
      <c r="U25" s="68" t="str">
        <f t="shared" si="4"/>
        <v/>
      </c>
      <c r="V25" s="141" t="str">
        <f t="shared" si="5"/>
        <v/>
      </c>
      <c r="W25" s="141" t="str">
        <f t="shared" si="6"/>
        <v/>
      </c>
      <c r="X25" s="142" t="str">
        <f t="shared" si="7"/>
        <v/>
      </c>
      <c r="Y25" s="142">
        <f t="shared" si="8"/>
        <v>0</v>
      </c>
      <c r="Z25" s="141" t="str">
        <f t="shared" si="9"/>
        <v/>
      </c>
      <c r="AA25" s="143" t="str">
        <f t="shared" si="10"/>
        <v/>
      </c>
    </row>
    <row r="26" spans="1:27" s="63" customFormat="1" ht="15.75" x14ac:dyDescent="0.25">
      <c r="A26" s="63" t="str">
        <f>IF(Roster!A26&lt;&gt;"",Roster!A26,"")</f>
        <v/>
      </c>
      <c r="B26" s="70" t="str">
        <f>IF(OR(Roster!A26&lt;&gt;"",Roster!B26&lt;&gt;""),PROPER(Roster!B26),"")</f>
        <v/>
      </c>
      <c r="C26" s="31"/>
      <c r="D26" s="32"/>
      <c r="E26" s="33"/>
      <c r="F26" s="34"/>
      <c r="G26" s="35"/>
      <c r="H26" s="32"/>
      <c r="I26" s="33"/>
      <c r="J26" s="36"/>
      <c r="K26" s="36"/>
      <c r="L26" s="36"/>
      <c r="M26" s="36"/>
      <c r="N26" s="36"/>
      <c r="O26" s="36"/>
      <c r="P26" s="37"/>
      <c r="Q26" s="71" t="str">
        <f t="shared" si="0"/>
        <v/>
      </c>
      <c r="R26" s="72" t="str">
        <f t="shared" si="1"/>
        <v/>
      </c>
      <c r="S26" s="72" t="str">
        <f t="shared" si="2"/>
        <v/>
      </c>
      <c r="T26" s="72" t="str">
        <f t="shared" si="3"/>
        <v/>
      </c>
      <c r="U26" s="73" t="str">
        <f t="shared" si="4"/>
        <v/>
      </c>
      <c r="V26" s="141" t="str">
        <f t="shared" si="5"/>
        <v/>
      </c>
      <c r="W26" s="141" t="str">
        <f t="shared" si="6"/>
        <v/>
      </c>
      <c r="X26" s="142" t="str">
        <f t="shared" si="7"/>
        <v/>
      </c>
      <c r="Y26" s="142">
        <f t="shared" si="8"/>
        <v>0</v>
      </c>
      <c r="Z26" s="141" t="str">
        <f t="shared" si="9"/>
        <v/>
      </c>
      <c r="AA26" s="143" t="str">
        <f t="shared" si="10"/>
        <v/>
      </c>
    </row>
    <row r="27" spans="1:27" s="63" customFormat="1" ht="15.75" x14ac:dyDescent="0.25">
      <c r="A27" s="63" t="str">
        <f>IF(Roster!A27&lt;&gt;"",Roster!A27,"")</f>
        <v/>
      </c>
      <c r="B27" s="64" t="str">
        <f>IF(OR(Roster!A27&lt;&gt;"",Roster!B27&lt;&gt;""),PROPER(Roster!B27),"")</f>
        <v/>
      </c>
      <c r="C27" s="23"/>
      <c r="D27" s="38"/>
      <c r="E27" s="39"/>
      <c r="F27" s="26"/>
      <c r="G27" s="40"/>
      <c r="H27" s="38"/>
      <c r="I27" s="39"/>
      <c r="J27" s="41"/>
      <c r="K27" s="41"/>
      <c r="L27" s="41"/>
      <c r="M27" s="28"/>
      <c r="N27" s="28"/>
      <c r="O27" s="28"/>
      <c r="P27" s="42"/>
      <c r="Q27" s="74" t="str">
        <f t="shared" si="0"/>
        <v/>
      </c>
      <c r="R27" s="66" t="str">
        <f t="shared" si="1"/>
        <v/>
      </c>
      <c r="S27" s="66" t="str">
        <f t="shared" si="2"/>
        <v/>
      </c>
      <c r="T27" s="66" t="str">
        <f t="shared" si="3"/>
        <v/>
      </c>
      <c r="U27" s="68" t="str">
        <f t="shared" si="4"/>
        <v/>
      </c>
      <c r="V27" s="141" t="str">
        <f t="shared" si="5"/>
        <v/>
      </c>
      <c r="W27" s="141" t="str">
        <f t="shared" si="6"/>
        <v/>
      </c>
      <c r="X27" s="142" t="str">
        <f t="shared" si="7"/>
        <v/>
      </c>
      <c r="Y27" s="142">
        <f t="shared" si="8"/>
        <v>0</v>
      </c>
      <c r="Z27" s="141" t="str">
        <f t="shared" si="9"/>
        <v/>
      </c>
      <c r="AA27" s="143" t="str">
        <f t="shared" si="10"/>
        <v/>
      </c>
    </row>
    <row r="28" spans="1:27" s="63" customFormat="1" ht="15.75" x14ac:dyDescent="0.25">
      <c r="A28" s="63" t="str">
        <f>IF(Roster!A28&lt;&gt;"",Roster!A28,"")</f>
        <v/>
      </c>
      <c r="B28" s="70" t="str">
        <f>IF(OR(Roster!A28&lt;&gt;"",Roster!B28&lt;&gt;""),PROPER(Roster!B28),"")</f>
        <v/>
      </c>
      <c r="C28" s="31"/>
      <c r="D28" s="32"/>
      <c r="E28" s="33"/>
      <c r="F28" s="34"/>
      <c r="G28" s="35"/>
      <c r="H28" s="32"/>
      <c r="I28" s="33"/>
      <c r="J28" s="36"/>
      <c r="K28" s="36"/>
      <c r="L28" s="36"/>
      <c r="M28" s="36"/>
      <c r="N28" s="36"/>
      <c r="O28" s="36"/>
      <c r="P28" s="37"/>
      <c r="Q28" s="71" t="str">
        <f t="shared" si="0"/>
        <v/>
      </c>
      <c r="R28" s="72" t="str">
        <f t="shared" si="1"/>
        <v/>
      </c>
      <c r="S28" s="72" t="str">
        <f t="shared" si="2"/>
        <v/>
      </c>
      <c r="T28" s="72" t="str">
        <f t="shared" si="3"/>
        <v/>
      </c>
      <c r="U28" s="73" t="str">
        <f t="shared" si="4"/>
        <v/>
      </c>
      <c r="V28" s="141" t="str">
        <f t="shared" si="5"/>
        <v/>
      </c>
      <c r="W28" s="141" t="str">
        <f t="shared" si="6"/>
        <v/>
      </c>
      <c r="X28" s="142" t="str">
        <f t="shared" si="7"/>
        <v/>
      </c>
      <c r="Y28" s="142">
        <f t="shared" si="8"/>
        <v>0</v>
      </c>
      <c r="Z28" s="141" t="str">
        <f t="shared" si="9"/>
        <v/>
      </c>
      <c r="AA28" s="143" t="str">
        <f t="shared" si="10"/>
        <v/>
      </c>
    </row>
    <row r="29" spans="1:27" s="63" customFormat="1" ht="15.75" x14ac:dyDescent="0.25">
      <c r="A29" s="63" t="str">
        <f>IF(Roster!A29&lt;&gt;"",Roster!A29,"")</f>
        <v/>
      </c>
      <c r="B29" s="64" t="str">
        <f>IF(OR(Roster!A29&lt;&gt;"",Roster!B29&lt;&gt;""),PROPER(Roster!B29),"")</f>
        <v/>
      </c>
      <c r="C29" s="23"/>
      <c r="D29" s="38"/>
      <c r="E29" s="39"/>
      <c r="F29" s="26"/>
      <c r="G29" s="40"/>
      <c r="H29" s="38"/>
      <c r="I29" s="39"/>
      <c r="J29" s="41"/>
      <c r="K29" s="41"/>
      <c r="L29" s="41"/>
      <c r="M29" s="28"/>
      <c r="N29" s="28"/>
      <c r="O29" s="28"/>
      <c r="P29" s="42"/>
      <c r="Q29" s="74" t="str">
        <f t="shared" si="0"/>
        <v/>
      </c>
      <c r="R29" s="66" t="str">
        <f t="shared" si="1"/>
        <v/>
      </c>
      <c r="S29" s="66" t="str">
        <f t="shared" si="2"/>
        <v/>
      </c>
      <c r="T29" s="66" t="str">
        <f t="shared" si="3"/>
        <v/>
      </c>
      <c r="U29" s="68" t="str">
        <f t="shared" si="4"/>
        <v/>
      </c>
      <c r="V29" s="141" t="str">
        <f t="shared" si="5"/>
        <v/>
      </c>
      <c r="W29" s="141" t="str">
        <f t="shared" si="6"/>
        <v/>
      </c>
      <c r="X29" s="142" t="str">
        <f t="shared" si="7"/>
        <v/>
      </c>
      <c r="Y29" s="142">
        <f t="shared" si="8"/>
        <v>0</v>
      </c>
      <c r="Z29" s="141" t="str">
        <f t="shared" si="9"/>
        <v/>
      </c>
      <c r="AA29" s="143" t="str">
        <f t="shared" si="10"/>
        <v/>
      </c>
    </row>
    <row r="30" spans="1:27" s="63" customFormat="1" ht="15.75" x14ac:dyDescent="0.25">
      <c r="A30" s="63" t="str">
        <f>IF(Roster!A30&lt;&gt;"",Roster!A30,"")</f>
        <v/>
      </c>
      <c r="B30" s="64" t="str">
        <f>IF(OR(Roster!A30&lt;&gt;"",Roster!B30&lt;&gt;""),PROPER(Roster!B30),"")</f>
        <v>Team</v>
      </c>
      <c r="C30" s="31">
        <v>1</v>
      </c>
      <c r="D30" s="38"/>
      <c r="E30" s="43"/>
      <c r="F30" s="44"/>
      <c r="G30" s="40"/>
      <c r="H30" s="38"/>
      <c r="I30" s="43"/>
      <c r="J30" s="41">
        <v>1</v>
      </c>
      <c r="K30" s="41">
        <v>5</v>
      </c>
      <c r="L30" s="41"/>
      <c r="M30" s="45"/>
      <c r="N30" s="28"/>
      <c r="O30" s="28"/>
      <c r="P30" s="37"/>
      <c r="Q30" s="74" t="str">
        <f t="shared" si="0"/>
        <v/>
      </c>
      <c r="R30" s="75" t="str">
        <f t="shared" si="1"/>
        <v/>
      </c>
      <c r="S30" s="75" t="str">
        <f t="shared" si="2"/>
        <v/>
      </c>
      <c r="T30" s="75" t="str">
        <f t="shared" si="3"/>
        <v/>
      </c>
      <c r="U30" s="76" t="str">
        <f t="shared" si="4"/>
        <v/>
      </c>
      <c r="V30" s="141" t="str">
        <f t="shared" si="5"/>
        <v/>
      </c>
      <c r="W30" s="141">
        <f t="shared" si="6"/>
        <v>6</v>
      </c>
      <c r="X30" s="142" t="str">
        <f t="shared" si="7"/>
        <v/>
      </c>
      <c r="Y30" s="142">
        <f t="shared" si="8"/>
        <v>0</v>
      </c>
      <c r="Z30" s="141" t="str">
        <f t="shared" si="9"/>
        <v>Team</v>
      </c>
      <c r="AA30" s="143" t="str">
        <f>IFERROR(IF(FIND(" ",$B30,1),CONCATENATE(LEFT($B30,1)," ",RIGHT($B30,LEN($B30)-FIND(" ",$B30,1)),", ",$A30),CONCATENATE($B30,", ",$A30)),"")</f>
        <v/>
      </c>
    </row>
    <row r="31" spans="1:27" s="63" customFormat="1" ht="16.5" thickBot="1" x14ac:dyDescent="0.3">
      <c r="B31" s="77" t="s">
        <v>144</v>
      </c>
      <c r="C31" s="46">
        <f>IF(COUNTA($C$7:$C$30)&gt;0,1,"")</f>
        <v>1</v>
      </c>
      <c r="D31" s="78">
        <f>SUM(D7:D30)</f>
        <v>10</v>
      </c>
      <c r="E31" s="79">
        <f t="shared" ref="E31:N31" si="11">SUM(E7:E30)</f>
        <v>24</v>
      </c>
      <c r="F31" s="78">
        <f t="shared" si="11"/>
        <v>15</v>
      </c>
      <c r="G31" s="80">
        <f t="shared" si="11"/>
        <v>30</v>
      </c>
      <c r="H31" s="79">
        <f t="shared" si="11"/>
        <v>2</v>
      </c>
      <c r="I31" s="80">
        <f t="shared" si="11"/>
        <v>7</v>
      </c>
      <c r="J31" s="79">
        <f t="shared" si="11"/>
        <v>8</v>
      </c>
      <c r="K31" s="79">
        <f t="shared" si="11"/>
        <v>28</v>
      </c>
      <c r="L31" s="79">
        <f t="shared" si="11"/>
        <v>20</v>
      </c>
      <c r="M31" s="79">
        <f t="shared" si="11"/>
        <v>10</v>
      </c>
      <c r="N31" s="79">
        <f t="shared" si="11"/>
        <v>1</v>
      </c>
      <c r="O31" s="79">
        <f>SUM(O7:O30)</f>
        <v>14</v>
      </c>
      <c r="P31" s="81">
        <f>SUM(P7:P30)</f>
        <v>9</v>
      </c>
      <c r="Q31" s="82">
        <f>IF(H31+2*F31+3*D31&gt;0,H31+2*F31+3*D31,IF(C4&gt;0,C4,""))</f>
        <v>62</v>
      </c>
      <c r="R31" s="83">
        <f>IF(E31&gt;0,D31/E31,"")</f>
        <v>0.41666666666666669</v>
      </c>
      <c r="S31" s="83">
        <f>IF(G31&gt;0,F31/G31,"")</f>
        <v>0.5</v>
      </c>
      <c r="T31" s="83">
        <f>IF(I31&gt;0,H31/I31,"")</f>
        <v>0.2857142857142857</v>
      </c>
      <c r="U31" s="84">
        <f>IF(OR(E31&gt;0,G31 &gt;0),(D31+F31)/(E31+G31),"")</f>
        <v>0.46296296296296297</v>
      </c>
      <c r="V31" s="141">
        <f>IF(E31+G31&gt;0,E31+G31,"")</f>
        <v>54</v>
      </c>
      <c r="W31" s="141">
        <f>IF(J31+K31&gt;0,J31+K31,"")</f>
        <v>36</v>
      </c>
      <c r="X31" s="142">
        <f t="shared" si="7"/>
        <v>0.46296296296296297</v>
      </c>
      <c r="Y31" s="142">
        <f>IF(I31&gt;=$Z$2,T31,0)</f>
        <v>0</v>
      </c>
      <c r="Z31" s="141"/>
      <c r="AA31" s="69"/>
    </row>
    <row r="32" spans="1:27" s="63" customFormat="1" ht="17.25" thickTop="1" thickBot="1" x14ac:dyDescent="0.3">
      <c r="B32" s="85" t="s">
        <v>145</v>
      </c>
      <c r="C32" s="47">
        <f>IF(SUM(D32:P32)&gt;0,1,"")</f>
        <v>1</v>
      </c>
      <c r="D32" s="48">
        <v>3</v>
      </c>
      <c r="E32" s="49">
        <v>12</v>
      </c>
      <c r="F32" s="48">
        <v>10</v>
      </c>
      <c r="G32" s="50">
        <v>34</v>
      </c>
      <c r="H32" s="49">
        <v>4</v>
      </c>
      <c r="I32" s="50">
        <v>8</v>
      </c>
      <c r="J32" s="49">
        <v>6</v>
      </c>
      <c r="K32" s="49">
        <v>24</v>
      </c>
      <c r="L32" s="49">
        <v>11</v>
      </c>
      <c r="M32" s="49">
        <v>4</v>
      </c>
      <c r="N32" s="49">
        <v>1</v>
      </c>
      <c r="O32" s="49">
        <v>19</v>
      </c>
      <c r="P32" s="51">
        <v>10</v>
      </c>
      <c r="Q32" s="86">
        <f>IF(H32+2*F32+3*D32&gt;0,H32+2*F32+3*D32,IF(D4&gt;0,D4,""))</f>
        <v>33</v>
      </c>
      <c r="R32" s="87">
        <f>IF(E32&gt;0,D32/E32,"")</f>
        <v>0.25</v>
      </c>
      <c r="S32" s="87">
        <f>IF(G32&gt;0,F32/G32,"")</f>
        <v>0.29411764705882354</v>
      </c>
      <c r="T32" s="87">
        <f>IF(I32&gt;0,H32/I32,"")</f>
        <v>0.5</v>
      </c>
      <c r="U32" s="88">
        <f>IF(OR(E32&gt;0,G32 &gt;0),(D32+F32)/(E32+G32),"")</f>
        <v>0.28260869565217389</v>
      </c>
      <c r="V32" s="141">
        <f>IF(E32+G32&gt;0,E32+G32,"")</f>
        <v>46</v>
      </c>
      <c r="W32" s="141">
        <f>IF(J32+K32&gt;0,J32+K32,"")</f>
        <v>30</v>
      </c>
      <c r="X32" s="142">
        <f t="shared" si="7"/>
        <v>0.28260869565217389</v>
      </c>
      <c r="Y32" s="142">
        <f t="shared" si="8"/>
        <v>0.5</v>
      </c>
      <c r="Z32" s="143"/>
      <c r="AA32" s="69"/>
    </row>
    <row r="33" spans="2:18" ht="16.5" thickTop="1" x14ac:dyDescent="0.25">
      <c r="C33" s="291" t="s">
        <v>146</v>
      </c>
      <c r="D33" s="291"/>
      <c r="E33" s="291"/>
      <c r="F33" s="291"/>
      <c r="G33" s="291"/>
      <c r="H33" s="291"/>
      <c r="I33" s="291"/>
      <c r="J33" s="291"/>
      <c r="K33" s="291"/>
      <c r="L33" s="291"/>
      <c r="M33" s="291"/>
      <c r="N33" s="291"/>
      <c r="O33" s="291"/>
      <c r="P33" s="291"/>
      <c r="Q33" s="291"/>
      <c r="R33" s="291"/>
    </row>
    <row r="35" spans="2:18" ht="12.95" hidden="1" x14ac:dyDescent="0.3">
      <c r="B35" s="188" t="s">
        <v>333</v>
      </c>
      <c r="C35" s="189" t="s">
        <v>334</v>
      </c>
      <c r="D35" s="54"/>
      <c r="E35" s="188" t="s">
        <v>336</v>
      </c>
      <c r="F35" s="189" t="s">
        <v>334</v>
      </c>
      <c r="G35" s="54"/>
      <c r="H35" s="188" t="s">
        <v>337</v>
      </c>
      <c r="I35" s="189" t="s">
        <v>334</v>
      </c>
      <c r="J35" s="54"/>
    </row>
    <row r="36" spans="2:18" ht="14.45" hidden="1" x14ac:dyDescent="0.35">
      <c r="B36" s="188">
        <f>MAX(Q$7:Q$30)</f>
        <v>19</v>
      </c>
      <c r="C36" s="189" t="str">
        <f t="array" ref="C36">IFERROR(INDEX($AA$7:$AA$30,SMALL(IF(Q$7:Q$30=$B$36,ROW(Q$7:Q$30)-6),ROW(Q7)-6))," ")</f>
        <v>P Watt, 24</v>
      </c>
      <c r="D36" s="187"/>
      <c r="E36" s="188">
        <f>MAX(W$7:W$30)</f>
        <v>7</v>
      </c>
      <c r="F36" s="189" t="str">
        <f t="array" ref="F36">IFERROR(INDEX($AA$7:$AA$30,SMALL(IF(W$7:W$30=$E$36,ROW(W$7:W$30)-6),ROW(W7)-6))," ")</f>
        <v>D Barritt, 20</v>
      </c>
      <c r="G36"/>
      <c r="H36" s="188">
        <f>MAX(L$7:L$30)</f>
        <v>4</v>
      </c>
      <c r="I36" s="189" t="str">
        <f t="array" ref="I36">IFERROR(INDEX($AA$7:$AA$30,SMALL(IF(L$7:L$30=$H$36,ROW(L$7:L$30)-6),ROW(L7)-6))," ")</f>
        <v>D Butts, 14</v>
      </c>
      <c r="J36" s="54"/>
    </row>
    <row r="37" spans="2:18" ht="14.45" hidden="1" x14ac:dyDescent="0.35">
      <c r="B37" s="189"/>
      <c r="C37" s="189" t="str">
        <f t="array" ref="C37">IFERROR(INDEX($AA$7:$AA$30,SMALL(IF(Q$7:Q$30=$B$36,ROW(Q$7:Q$30)-6),ROW(Q8)-6))," ")</f>
        <v xml:space="preserve"> </v>
      </c>
      <c r="D37" s="187"/>
      <c r="E37" s="189"/>
      <c r="F37" s="189" t="str">
        <f t="array" ref="F37">IFERROR(INDEX($AA$7:$AA$30,SMALL(IF(W$7:W$30=$E$36,ROW(W$7:W$30)-6),ROW(W8)-6))," ")</f>
        <v xml:space="preserve"> </v>
      </c>
      <c r="G37"/>
      <c r="H37" s="189"/>
      <c r="I37" s="189" t="str">
        <f t="array" ref="I37">IFERROR(INDEX($AA$7:$AA$30,SMALL(IF(L$7:L$30=$H$36,ROW(L$7:L$30)-6),ROW(L8)-6))," ")</f>
        <v>J Claycomb, 10</v>
      </c>
      <c r="J37" s="54"/>
    </row>
    <row r="38" spans="2:18" ht="14.45" hidden="1" x14ac:dyDescent="0.35">
      <c r="B38" s="189"/>
      <c r="C38" s="189" t="str">
        <f t="array" ref="C38">IFERROR(INDEX($AA$7:$AA$30,SMALL(IF(Q$7:Q$30=$B$36,ROW(Q$7:Q$30)-6),ROW(Q9)-6))," ")</f>
        <v xml:space="preserve"> </v>
      </c>
      <c r="D38" s="187"/>
      <c r="E38" s="189"/>
      <c r="F38" s="189" t="str">
        <f t="array" ref="F38">IFERROR(INDEX($AA$7:$AA$30,SMALL(IF(W$7:W$30=$E$36,ROW(W$7:W$30)-6),ROW(W9)-6))," ")</f>
        <v xml:space="preserve"> </v>
      </c>
      <c r="G38"/>
      <c r="H38" s="189"/>
      <c r="I38" s="189" t="str">
        <f t="array" ref="I38">IFERROR(INDEX($AA$7:$AA$30,SMALL(IF(L$7:L$30=$H$36,ROW(L$7:L$30)-6),ROW(L9)-6))," ")</f>
        <v>B Bruce, 22</v>
      </c>
      <c r="J38" s="54"/>
    </row>
    <row r="39" spans="2:18" ht="14.45" hidden="1" x14ac:dyDescent="0.35">
      <c r="B39" s="189"/>
      <c r="C39" s="189" t="str">
        <f t="array" ref="C39">IFERROR(INDEX($AA$7:$AA$30,SMALL(IF(Q$7:Q$30=$B$36,ROW(Q$7:Q$30)-6),ROW(Q10)-6))," ")</f>
        <v xml:space="preserve"> </v>
      </c>
      <c r="D39" s="187"/>
      <c r="E39" s="189"/>
      <c r="F39" s="189" t="str">
        <f t="array" ref="F39">IFERROR(INDEX($AA$7:$AA$30,SMALL(IF(W$7:W$30=$E$36,ROW(W$7:W$30)-6),ROW(W10)-6))," ")</f>
        <v xml:space="preserve"> </v>
      </c>
      <c r="G39"/>
      <c r="H39" s="189"/>
      <c r="I39" s="189" t="str">
        <f t="array" ref="I39">IFERROR(INDEX($AA$7:$AA$30,SMALL(IF(L$7:L$30=$H$36,ROW(L$7:L$30)-6),ROW(L10)-6))," ")</f>
        <v xml:space="preserve"> </v>
      </c>
      <c r="J39" s="54"/>
    </row>
    <row r="40" spans="2:18" ht="14.45" hidden="1" x14ac:dyDescent="0.35">
      <c r="B40" s="189"/>
      <c r="C40" s="189" t="str">
        <f t="array" ref="C40">IFERROR(INDEX($AA$7:$AA$30,SMALL(IF(Q$7:Q$30=$B$36,ROW(Q$7:Q$30)-6),ROW(Q11)-6))," ")</f>
        <v xml:space="preserve"> </v>
      </c>
      <c r="D40" s="187"/>
      <c r="E40" s="189"/>
      <c r="F40" s="189" t="str">
        <f t="array" ref="F40">IFERROR(INDEX($AA$7:$AA$30,SMALL(IF(W$7:W$30=$E$36,ROW(W$7:W$30)-6),ROW(W11)-6))," ")</f>
        <v xml:space="preserve"> </v>
      </c>
      <c r="G40"/>
      <c r="H40" s="189"/>
      <c r="I40" s="189" t="str">
        <f t="array" ref="I40">IFERROR(INDEX($AA$7:$AA$30,SMALL(IF(L$7:L$30=$H$36,ROW(L$7:L$30)-6),ROW(L11)-6))," ")</f>
        <v xml:space="preserve"> </v>
      </c>
      <c r="J40" s="54"/>
    </row>
    <row r="41" spans="2:18" ht="14.45" hidden="1" x14ac:dyDescent="0.35">
      <c r="B41" s="186"/>
      <c r="C41" s="186" t="str">
        <f t="array" ref="C41">IFERROR(INDEX($B12:B$30,SMALL(IF(Q$7:Q$30=$B$36,ROW(Q$7:Q$30)-6),ROW(Q12)-6))," ")</f>
        <v xml:space="preserve"> </v>
      </c>
      <c r="D41" s="187"/>
      <c r="E41"/>
      <c r="F41"/>
      <c r="G41"/>
      <c r="H41"/>
      <c r="I41"/>
      <c r="J41" s="54"/>
    </row>
    <row r="42" spans="2:18" ht="14.45" hidden="1" x14ac:dyDescent="0.35">
      <c r="B42" s="186"/>
      <c r="C42" s="193" t="str">
        <f>TRIM(C36)</f>
        <v>P Watt, 24</v>
      </c>
      <c r="D42" s="187"/>
      <c r="E42"/>
      <c r="F42" s="193" t="str">
        <f>TRIM(F36)</f>
        <v>D Barritt, 20</v>
      </c>
      <c r="G42"/>
      <c r="H42"/>
      <c r="I42" s="193" t="str">
        <f>TRIM(I36)</f>
        <v>D Butts, 14</v>
      </c>
      <c r="J42" s="54"/>
    </row>
    <row r="43" spans="2:18" ht="14.45" hidden="1" x14ac:dyDescent="0.35">
      <c r="B43" s="186"/>
      <c r="C43" s="193" t="str">
        <f t="shared" ref="C43:C46" si="12">TRIM(C37)</f>
        <v/>
      </c>
      <c r="D43" s="187"/>
      <c r="E43"/>
      <c r="F43" s="193" t="str">
        <f t="shared" ref="F43:F46" si="13">TRIM(F37)</f>
        <v/>
      </c>
      <c r="G43"/>
      <c r="H43"/>
      <c r="I43" s="193" t="str">
        <f t="shared" ref="I43:I46" si="14">TRIM(I37)</f>
        <v>J Claycomb, 10</v>
      </c>
      <c r="J43" s="54"/>
    </row>
    <row r="44" spans="2:18" ht="14.45" hidden="1" x14ac:dyDescent="0.35">
      <c r="B44" s="186"/>
      <c r="C44" s="193" t="str">
        <f t="shared" si="12"/>
        <v/>
      </c>
      <c r="D44" s="187"/>
      <c r="E44"/>
      <c r="F44" s="193" t="str">
        <f t="shared" si="13"/>
        <v/>
      </c>
      <c r="G44"/>
      <c r="H44"/>
      <c r="I44" s="193" t="str">
        <f t="shared" si="14"/>
        <v>B Bruce, 22</v>
      </c>
      <c r="J44" s="54"/>
    </row>
    <row r="45" spans="2:18" ht="12.95" hidden="1" x14ac:dyDescent="0.3">
      <c r="B45" s="54"/>
      <c r="C45" s="193" t="str">
        <f t="shared" si="12"/>
        <v/>
      </c>
      <c r="D45" s="54"/>
      <c r="E45" s="54"/>
      <c r="F45" s="193" t="str">
        <f t="shared" si="13"/>
        <v/>
      </c>
      <c r="G45" s="54"/>
      <c r="H45" s="54"/>
      <c r="I45" s="193" t="str">
        <f t="shared" si="14"/>
        <v/>
      </c>
      <c r="J45" s="54"/>
    </row>
    <row r="46" spans="2:18" ht="12.95" hidden="1" x14ac:dyDescent="0.3">
      <c r="B46" s="54"/>
      <c r="C46" s="193" t="str">
        <f t="shared" si="12"/>
        <v/>
      </c>
      <c r="D46" s="54"/>
      <c r="E46" s="54"/>
      <c r="F46" s="193" t="str">
        <f t="shared" si="13"/>
        <v/>
      </c>
      <c r="G46" s="54"/>
      <c r="H46" s="54"/>
      <c r="I46" s="193" t="str">
        <f t="shared" si="14"/>
        <v/>
      </c>
      <c r="J46" s="54"/>
    </row>
    <row r="47" spans="2:18" ht="12.95" hidden="1" x14ac:dyDescent="0.3">
      <c r="B47" s="54"/>
      <c r="C47" s="54"/>
      <c r="D47" s="54"/>
      <c r="E47" s="54"/>
      <c r="F47" s="54"/>
      <c r="G47" s="54"/>
      <c r="H47" s="54"/>
      <c r="I47" s="54"/>
      <c r="J47" s="54"/>
    </row>
    <row r="48" spans="2:18" ht="13.5" hidden="1" thickBot="1" x14ac:dyDescent="0.35">
      <c r="B48" s="54"/>
      <c r="C48" s="54"/>
      <c r="D48" s="54"/>
      <c r="E48" s="54"/>
      <c r="F48" s="54"/>
      <c r="G48" s="54"/>
      <c r="H48" s="54"/>
      <c r="I48" s="54"/>
      <c r="J48" s="54"/>
    </row>
    <row r="49" spans="2:10" ht="15.6" hidden="1" thickTop="1" thickBot="1" x14ac:dyDescent="0.4">
      <c r="B49" s="194">
        <f>COUNTIF(C42:C46,"?*")</f>
        <v>1</v>
      </c>
      <c r="C49" s="54"/>
      <c r="D49" s="54"/>
      <c r="E49" s="194">
        <f>COUNTIF(F42:F46,"?*")</f>
        <v>1</v>
      </c>
      <c r="F49" s="54"/>
      <c r="G49" s="54"/>
      <c r="H49" s="194">
        <f>COUNTIF(I42:I46,"?*")</f>
        <v>3</v>
      </c>
      <c r="I49" s="54"/>
      <c r="J49" s="54"/>
    </row>
    <row r="50" spans="2:10" ht="12.75" x14ac:dyDescent="0.2">
      <c r="B50" s="54"/>
      <c r="C50" s="54"/>
      <c r="D50" s="54"/>
      <c r="E50" s="54"/>
      <c r="F50" s="54"/>
      <c r="G50" s="54"/>
      <c r="H50" s="54"/>
      <c r="I50" s="54"/>
      <c r="J50" s="54"/>
    </row>
    <row r="51" spans="2:10" ht="12.75" x14ac:dyDescent="0.2">
      <c r="B51" s="54"/>
      <c r="C51" s="54"/>
      <c r="D51" s="54"/>
      <c r="E51" s="54"/>
      <c r="F51" s="54"/>
      <c r="G51" s="54"/>
      <c r="H51" s="54"/>
      <c r="I51" s="54"/>
      <c r="J51" s="54"/>
    </row>
    <row r="52" spans="2:10" ht="12.75" x14ac:dyDescent="0.2">
      <c r="B52" s="54"/>
      <c r="C52" s="54"/>
      <c r="D52" s="54"/>
      <c r="E52" s="54"/>
      <c r="F52" s="54"/>
      <c r="G52" s="54"/>
      <c r="H52" s="54"/>
      <c r="I52" s="54"/>
      <c r="J52" s="54"/>
    </row>
    <row r="53" spans="2:10" ht="12.75" x14ac:dyDescent="0.2">
      <c r="B53" s="54"/>
      <c r="C53" s="54"/>
      <c r="D53" s="54"/>
      <c r="E53" s="54"/>
      <c r="F53" s="54"/>
      <c r="G53" s="54"/>
      <c r="H53" s="54"/>
      <c r="I53" s="54"/>
      <c r="J53" s="54"/>
    </row>
    <row r="54" spans="2:10" ht="12.75" x14ac:dyDescent="0.2">
      <c r="B54" s="54"/>
      <c r="C54" s="54"/>
      <c r="D54" s="54"/>
      <c r="E54" s="54"/>
      <c r="F54" s="54"/>
      <c r="G54" s="54"/>
      <c r="H54" s="54"/>
      <c r="I54" s="54"/>
      <c r="J54" s="54"/>
    </row>
    <row r="55" spans="2:10" ht="12.75" x14ac:dyDescent="0.2">
      <c r="B55" s="54"/>
      <c r="C55" s="54"/>
      <c r="D55" s="54"/>
      <c r="E55" s="54"/>
      <c r="F55" s="54"/>
      <c r="G55" s="54"/>
      <c r="H55" s="54"/>
      <c r="I55" s="54"/>
      <c r="J55" s="54"/>
    </row>
    <row r="56" spans="2:10" ht="12.75" x14ac:dyDescent="0.2">
      <c r="B56" s="54"/>
      <c r="C56" s="54"/>
      <c r="D56" s="54"/>
      <c r="E56" s="54"/>
      <c r="F56" s="54"/>
      <c r="G56" s="54"/>
      <c r="H56" s="54"/>
      <c r="I56" s="54"/>
      <c r="J56" s="54"/>
    </row>
    <row r="57" spans="2:10" ht="12.75" x14ac:dyDescent="0.2">
      <c r="B57" s="54"/>
      <c r="C57" s="54"/>
      <c r="D57" s="54"/>
      <c r="E57" s="54"/>
      <c r="F57" s="54"/>
      <c r="G57" s="54"/>
      <c r="H57" s="54"/>
      <c r="I57" s="54"/>
      <c r="J57" s="54"/>
    </row>
    <row r="58" spans="2:10" ht="12.75" x14ac:dyDescent="0.2">
      <c r="B58" s="54"/>
      <c r="C58" s="54"/>
      <c r="D58" s="54"/>
      <c r="E58" s="54"/>
      <c r="F58" s="54"/>
      <c r="G58" s="54"/>
      <c r="H58" s="54"/>
      <c r="I58" s="54"/>
      <c r="J58" s="54"/>
    </row>
    <row r="59" spans="2:10" ht="12.75" x14ac:dyDescent="0.2">
      <c r="B59" s="54"/>
      <c r="C59" s="54"/>
      <c r="D59" s="54"/>
      <c r="E59" s="54"/>
      <c r="F59" s="54"/>
      <c r="G59" s="54"/>
      <c r="H59" s="54"/>
      <c r="I59" s="54"/>
      <c r="J59" s="54"/>
    </row>
    <row r="60" spans="2:10" ht="12.75" x14ac:dyDescent="0.2">
      <c r="B60" s="54"/>
      <c r="C60" s="54"/>
      <c r="D60" s="54"/>
      <c r="E60" s="54"/>
      <c r="F60" s="54"/>
      <c r="G60" s="54"/>
      <c r="H60" s="54"/>
      <c r="I60" s="54"/>
      <c r="J60" s="54"/>
    </row>
  </sheetData>
  <sheetProtection sheet="1" objects="1" scenarios="1"/>
  <mergeCells count="5">
    <mergeCell ref="G1:L1"/>
    <mergeCell ref="C2:F2"/>
    <mergeCell ref="H2:J2"/>
    <mergeCell ref="K2:M2"/>
    <mergeCell ref="C33:R33"/>
  </mergeCells>
  <conditionalFormatting sqref="Q31">
    <cfRule type="expression" dxfId="1066" priority="3" stopIfTrue="1">
      <formula>$C$4&lt;&gt;$Q$31</formula>
    </cfRule>
  </conditionalFormatting>
  <conditionalFormatting sqref="Q32">
    <cfRule type="expression" dxfId="1065" priority="2" stopIfTrue="1">
      <formula>$D$4&lt;&gt;$Q$32</formula>
    </cfRule>
  </conditionalFormatting>
  <conditionalFormatting sqref="A2">
    <cfRule type="cellIs" dxfId="1064" priority="1" operator="equal">
      <formula>"R"</formula>
    </cfRule>
  </conditionalFormatting>
  <dataValidations count="5">
    <dataValidation type="whole" operator="greaterThanOrEqual" allowBlank="1" showInputMessage="1" showErrorMessage="1" prompt="Opp Score" sqref="D4">
      <formula1>0</formula1>
    </dataValidation>
    <dataValidation type="whole" operator="greaterThanOrEqual" allowBlank="1" showInputMessage="1" showErrorMessage="1" prompt="Your Team's Score" sqref="C4">
      <formula1>0</formula1>
    </dataValidation>
    <dataValidation type="whole" operator="equal" allowBlank="1" showErrorMessage="1" prompt="Enter 1 if player entered game - Else leave blank" sqref="C7:C30">
      <formula1>1</formula1>
    </dataValidation>
    <dataValidation type="list" allowBlank="1" showInputMessage="1" showErrorMessage="1" prompt="Enter 1 or 0" sqref="H4 J4 L4 N4">
      <formula1>"0,1"</formula1>
    </dataValidation>
    <dataValidation type="whole" operator="greaterThanOrEqual" allowBlank="1" showInputMessage="1" showErrorMessage="1" error="You must enter a whole number greater than 0 - Else leave blank" sqref="D7:P30 D32:P32">
      <formula1>0</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vt:i4>
      </vt:variant>
    </vt:vector>
  </HeadingPairs>
  <TitlesOfParts>
    <vt:vector size="52" baseType="lpstr">
      <vt:lpstr>ConfOnly</vt:lpstr>
      <vt:lpstr>Season_Summary</vt:lpstr>
      <vt:lpstr>Roster</vt:lpstr>
      <vt:lpstr>game1 (1)</vt:lpstr>
      <vt:lpstr>game1 (2)</vt:lpstr>
      <vt:lpstr>game1 (3)</vt:lpstr>
      <vt:lpstr>game1 (4)</vt:lpstr>
      <vt:lpstr>game1 (6)</vt:lpstr>
      <vt:lpstr>game1 (5)</vt:lpstr>
      <vt:lpstr>game1 (7)</vt:lpstr>
      <vt:lpstr>game1 (8)</vt:lpstr>
      <vt:lpstr>game1 (9)</vt:lpstr>
      <vt:lpstr>game1 (10)</vt:lpstr>
      <vt:lpstr>game1 (11)</vt:lpstr>
      <vt:lpstr>game1 (12)</vt:lpstr>
      <vt:lpstr>game1 (13)</vt:lpstr>
      <vt:lpstr>game1 (14)</vt:lpstr>
      <vt:lpstr>game1 (15)</vt:lpstr>
      <vt:lpstr>game1 (16)</vt:lpstr>
      <vt:lpstr>game1 (17)</vt:lpstr>
      <vt:lpstr>game1 (18)</vt:lpstr>
      <vt:lpstr>game1 (19)</vt:lpstr>
      <vt:lpstr>game1 (20)</vt:lpstr>
      <vt:lpstr>game1 (21)</vt:lpstr>
      <vt:lpstr>game1 (22)</vt:lpstr>
      <vt:lpstr>game1 (23)</vt:lpstr>
      <vt:lpstr>game1 (24)</vt:lpstr>
      <vt:lpstr>game1 (25)</vt:lpstr>
      <vt:lpstr>game1 (26)</vt:lpstr>
      <vt:lpstr>game1 (27)</vt:lpstr>
      <vt:lpstr>game1 (28)</vt:lpstr>
      <vt:lpstr>game1 (29)</vt:lpstr>
      <vt:lpstr>game1 (30)</vt:lpstr>
      <vt:lpstr>game1 (31)</vt:lpstr>
      <vt:lpstr>game1 (32)</vt:lpstr>
      <vt:lpstr>game1 (33)</vt:lpstr>
      <vt:lpstr>game1 (34)</vt:lpstr>
      <vt:lpstr>game1 (35)</vt:lpstr>
      <vt:lpstr>game1 (36)</vt:lpstr>
      <vt:lpstr>game1 (37)</vt:lpstr>
      <vt:lpstr>game1 (38)</vt:lpstr>
      <vt:lpstr>game1 (39)</vt:lpstr>
      <vt:lpstr>game1 (40)</vt:lpstr>
      <vt:lpstr>PlayerGameSummary</vt:lpstr>
      <vt:lpstr>TeamGameSummary</vt:lpstr>
      <vt:lpstr>gamesheets</vt:lpstr>
      <vt:lpstr>PlayerGameStats</vt:lpstr>
      <vt:lpstr>PlayerSeasonData</vt:lpstr>
      <vt:lpstr>ConfOnly!Print_Area</vt:lpstr>
      <vt:lpstr>Season_Summary!Print_Area</vt:lpstr>
      <vt:lpstr>TeamGameStats</vt:lpstr>
      <vt:lpstr>TeamSeasonData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Joseph Samuelson</cp:lastModifiedBy>
  <cp:lastPrinted>2018-03-12T20:13:13Z</cp:lastPrinted>
  <dcterms:created xsi:type="dcterms:W3CDTF">2009-10-30T19:46:31Z</dcterms:created>
  <dcterms:modified xsi:type="dcterms:W3CDTF">2018-03-12T20:53:33Z</dcterms:modified>
</cp:coreProperties>
</file>